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25" yWindow="45" windowWidth="15285" windowHeight="7605" activeTab="3"/>
  </bookViews>
  <sheets>
    <sheet name="Triggers" sheetId="2" r:id="rId1"/>
    <sheet name="Indexes" sheetId="4" r:id="rId2"/>
    <sheet name="Pricing" sheetId="1" r:id="rId3"/>
    <sheet name="Contribution" sheetId="7" r:id="rId4"/>
    <sheet name="Contribution (2)" sheetId="9" r:id="rId5"/>
  </sheets>
  <externalReferences>
    <externalReference r:id="rId6"/>
  </externalReferences>
  <definedNames>
    <definedName name="Calendar">Triggers!$D$11</definedName>
    <definedName name="Contribute" localSheetId="3">Contribution!$C$1</definedName>
    <definedName name="Contribute" localSheetId="4">'Contribution (2)'!$C$1</definedName>
    <definedName name="Currency">Triggers!$D$4</definedName>
    <definedName name="EffectiveDate">Pricing!$AB$82</definedName>
    <definedName name="EvaluationDate">Triggers!$D$17</definedName>
    <definedName name="Fields" localSheetId="3">Contribution!$B$2:$C$2</definedName>
    <definedName name="Fields" localSheetId="4">'Contribution (2)'!$B$2:$C$2</definedName>
    <definedName name="FixingDate">Pricing!$AB$83</definedName>
    <definedName name="FuturesRollDays">Indexes!$M$23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Triggers!$D$21</definedName>
    <definedName name="JoinCalendar">Triggers!$D$10</definedName>
    <definedName name="LiborCalendar">Triggers!$D$6</definedName>
    <definedName name="LiveData">Pricing!$B$5:$G$138</definedName>
    <definedName name="LocalCalendar">Triggers!$D$7</definedName>
    <definedName name="SettlementDate">Triggers!$D$20</definedName>
    <definedName name="SettlementDays">Triggers!$D$19</definedName>
    <definedName name="SourceAlias" localSheetId="3">Contribution!$D$2</definedName>
    <definedName name="SourceAlias" localSheetId="4">'Contribution (2)'!$D$2</definedName>
    <definedName name="Start">Pricing!$AB$81</definedName>
    <definedName name="StaticData">Pricing!$P$5:$U$138</definedName>
    <definedName name="Tomorrow">Triggers!$D$18</definedName>
    <definedName name="Trigger">Triggers!$D$16</definedName>
  </definedNames>
  <calcPr calcId="145621"/>
</workbook>
</file>

<file path=xl/calcChain.xml><?xml version="1.0" encoding="utf-8"?>
<calcChain xmlns="http://schemas.openxmlformats.org/spreadsheetml/2006/main">
  <c r="G138" i="4" l="1"/>
  <c r="G130" i="4"/>
  <c r="G122" i="4"/>
  <c r="G114" i="4"/>
  <c r="G106" i="4"/>
  <c r="G98" i="4"/>
  <c r="G90" i="4"/>
  <c r="G82" i="4"/>
  <c r="G74" i="4"/>
  <c r="G128" i="4"/>
  <c r="G104" i="4"/>
  <c r="G88" i="4"/>
  <c r="G135" i="4"/>
  <c r="G119" i="4"/>
  <c r="G103" i="4"/>
  <c r="G87" i="4"/>
  <c r="G134" i="4"/>
  <c r="G118" i="4"/>
  <c r="G102" i="4"/>
  <c r="G86" i="4"/>
  <c r="G133" i="4"/>
  <c r="G117" i="4"/>
  <c r="G101" i="4"/>
  <c r="G85" i="4"/>
  <c r="G132" i="4"/>
  <c r="G116" i="4"/>
  <c r="G100" i="4"/>
  <c r="G84" i="4"/>
  <c r="G131" i="4"/>
  <c r="G115" i="4"/>
  <c r="G99" i="4"/>
  <c r="G83" i="4"/>
  <c r="G137" i="4"/>
  <c r="G129" i="4"/>
  <c r="G121" i="4"/>
  <c r="G113" i="4"/>
  <c r="G105" i="4"/>
  <c r="G97" i="4"/>
  <c r="G89" i="4"/>
  <c r="G81" i="4"/>
  <c r="G136" i="4"/>
  <c r="G120" i="4"/>
  <c r="G112" i="4"/>
  <c r="G96" i="4"/>
  <c r="G80" i="4"/>
  <c r="G127" i="4"/>
  <c r="G111" i="4"/>
  <c r="G95" i="4"/>
  <c r="G79" i="4"/>
  <c r="G126" i="4"/>
  <c r="G110" i="4"/>
  <c r="G94" i="4"/>
  <c r="G78" i="4"/>
  <c r="G125" i="4"/>
  <c r="G109" i="4"/>
  <c r="G93" i="4"/>
  <c r="G77" i="4"/>
  <c r="G124" i="4"/>
  <c r="G108" i="4"/>
  <c r="G92" i="4"/>
  <c r="G76" i="4"/>
  <c r="G123" i="4"/>
  <c r="G107" i="4"/>
  <c r="G91" i="4"/>
  <c r="G75" i="4"/>
  <c r="G73" i="4"/>
  <c r="Q8" i="7" l="1"/>
  <c r="D10" i="2" l="1"/>
  <c r="E4" i="1" l="1"/>
  <c r="D4" i="1"/>
  <c r="C4" i="1"/>
  <c r="B4" i="1"/>
  <c r="R31" i="4"/>
  <c r="C2" i="4" l="1"/>
  <c r="E2" i="4"/>
  <c r="D2" i="4"/>
  <c r="B2" i="4"/>
  <c r="F2" i="4"/>
  <c r="F1" i="4"/>
  <c r="G2" i="4"/>
  <c r="G1" i="4"/>
  <c r="C1" i="4"/>
  <c r="D17" i="2"/>
  <c r="C1" i="9" l="1"/>
  <c r="D5" i="2"/>
  <c r="F4" i="1"/>
  <c r="R4" i="9" s="1"/>
  <c r="G4" i="1"/>
  <c r="V4" i="9" s="1"/>
  <c r="A5" i="1"/>
  <c r="A5" i="7"/>
  <c r="A6" i="1"/>
  <c r="A7" i="1"/>
  <c r="A7" i="9"/>
  <c r="V7" i="9"/>
  <c r="A8" i="1"/>
  <c r="A8" i="7"/>
  <c r="V8" i="9"/>
  <c r="A9" i="1"/>
  <c r="A9" i="7"/>
  <c r="A9" i="9"/>
  <c r="V9" i="9"/>
  <c r="A10" i="1"/>
  <c r="A10" i="9"/>
  <c r="V10" i="9"/>
  <c r="A11" i="1"/>
  <c r="A12" i="1"/>
  <c r="A12" i="9"/>
  <c r="V12" i="9"/>
  <c r="A13" i="1"/>
  <c r="A13" i="7"/>
  <c r="A14" i="1"/>
  <c r="A14" i="9"/>
  <c r="V14" i="9"/>
  <c r="A15" i="1"/>
  <c r="A15" i="7"/>
  <c r="A15" i="9"/>
  <c r="V15" i="9" s="1"/>
  <c r="A16" i="1"/>
  <c r="A16" i="9"/>
  <c r="V16" i="9"/>
  <c r="A17" i="1"/>
  <c r="A17" i="9"/>
  <c r="V17" i="9"/>
  <c r="A18" i="1"/>
  <c r="A18" i="9"/>
  <c r="V18" i="9" s="1"/>
  <c r="A19" i="1"/>
  <c r="A19" i="9"/>
  <c r="V19" i="9" s="1"/>
  <c r="A20" i="1"/>
  <c r="A20" i="9"/>
  <c r="V20" i="9"/>
  <c r="A21" i="1"/>
  <c r="A21" i="9"/>
  <c r="V21" i="9" s="1"/>
  <c r="A22" i="1"/>
  <c r="A22" i="7"/>
  <c r="G2" i="1"/>
  <c r="A53" i="9"/>
  <c r="A54" i="9"/>
  <c r="A55" i="9"/>
  <c r="K55" i="4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1"/>
  <c r="A73" i="9"/>
  <c r="R73" i="9"/>
  <c r="E1" i="4"/>
  <c r="A74" i="1"/>
  <c r="A74" i="9"/>
  <c r="R74" i="9"/>
  <c r="A75" i="1"/>
  <c r="A75" i="9"/>
  <c r="R75" i="9" s="1"/>
  <c r="A76" i="1"/>
  <c r="A77" i="1"/>
  <c r="A77" i="9"/>
  <c r="R77" i="9"/>
  <c r="A78" i="1"/>
  <c r="A78" i="7"/>
  <c r="A78" i="9"/>
  <c r="R78" i="9" s="1"/>
  <c r="A79" i="1"/>
  <c r="A79" i="9"/>
  <c r="R79" i="9" s="1"/>
  <c r="A80" i="1"/>
  <c r="A81" i="1"/>
  <c r="A81" i="9"/>
  <c r="R81" i="9"/>
  <c r="A82" i="1"/>
  <c r="A83" i="1"/>
  <c r="A83" i="9"/>
  <c r="R83" i="9"/>
  <c r="A84" i="1"/>
  <c r="A84" i="7"/>
  <c r="A84" i="9"/>
  <c r="R84" i="9"/>
  <c r="A85" i="1"/>
  <c r="A85" i="9"/>
  <c r="R85" i="9"/>
  <c r="A86" i="1"/>
  <c r="A86" i="9"/>
  <c r="R86" i="9"/>
  <c r="A87" i="1"/>
  <c r="A87" i="9"/>
  <c r="R87" i="9"/>
  <c r="A88" i="1"/>
  <c r="A88" i="9"/>
  <c r="R88" i="9"/>
  <c r="A89" i="1"/>
  <c r="A89" i="9"/>
  <c r="R89" i="9" s="1"/>
  <c r="A90" i="1"/>
  <c r="A91" i="1"/>
  <c r="A91" i="9"/>
  <c r="R91" i="9" s="1"/>
  <c r="A92" i="1"/>
  <c r="A92" i="7"/>
  <c r="A92" i="9"/>
  <c r="R92" i="9"/>
  <c r="A93" i="1"/>
  <c r="A93" i="9"/>
  <c r="R93" i="9"/>
  <c r="A94" i="1"/>
  <c r="A94" i="7"/>
  <c r="A95" i="1"/>
  <c r="A95" i="9"/>
  <c r="R95" i="9" s="1"/>
  <c r="A96" i="1"/>
  <c r="A96" i="9"/>
  <c r="R96" i="9" s="1"/>
  <c r="A97" i="1"/>
  <c r="A97" i="9"/>
  <c r="R97" i="9" s="1"/>
  <c r="A98" i="1"/>
  <c r="A98" i="9"/>
  <c r="R98" i="9"/>
  <c r="A99" i="1"/>
  <c r="A99" i="9"/>
  <c r="R99" i="9" s="1"/>
  <c r="A100" i="1"/>
  <c r="A100" i="7"/>
  <c r="A101" i="1"/>
  <c r="A101" i="9"/>
  <c r="R101" i="9" s="1"/>
  <c r="A102" i="1"/>
  <c r="A102" i="7"/>
  <c r="A103" i="1"/>
  <c r="A103" i="9"/>
  <c r="R103" i="9"/>
  <c r="A104" i="1"/>
  <c r="A104" i="9"/>
  <c r="R104" i="9" s="1"/>
  <c r="A105" i="1"/>
  <c r="A105" i="9"/>
  <c r="R105" i="9" s="1"/>
  <c r="A106" i="1"/>
  <c r="A106" i="9"/>
  <c r="R106" i="9"/>
  <c r="A107" i="1"/>
  <c r="A107" i="9"/>
  <c r="R107" i="9" s="1"/>
  <c r="A108" i="1"/>
  <c r="A109" i="1"/>
  <c r="A109" i="9"/>
  <c r="R109" i="9"/>
  <c r="A110" i="1"/>
  <c r="A111" i="1"/>
  <c r="A111" i="9"/>
  <c r="R111" i="9" s="1"/>
  <c r="A112" i="1"/>
  <c r="A112" i="7"/>
  <c r="A112" i="9"/>
  <c r="R112" i="9"/>
  <c r="A113" i="1"/>
  <c r="A113" i="9"/>
  <c r="R113" i="9" s="1"/>
  <c r="A114" i="1"/>
  <c r="A115" i="1"/>
  <c r="A115" i="9"/>
  <c r="R115" i="9"/>
  <c r="A116" i="1"/>
  <c r="A116" i="9"/>
  <c r="R116" i="9"/>
  <c r="A117" i="1"/>
  <c r="A117" i="9"/>
  <c r="R117" i="9"/>
  <c r="A118" i="1"/>
  <c r="A118" i="9"/>
  <c r="R118" i="9"/>
  <c r="A119" i="1"/>
  <c r="A119" i="9"/>
  <c r="R119" i="9" s="1"/>
  <c r="A120" i="1"/>
  <c r="A120" i="9"/>
  <c r="R120" i="9" s="1"/>
  <c r="A121" i="1"/>
  <c r="A121" i="9"/>
  <c r="R121" i="9"/>
  <c r="A122" i="1"/>
  <c r="A122" i="9"/>
  <c r="R122" i="9" s="1"/>
  <c r="A123" i="1"/>
  <c r="A123" i="9"/>
  <c r="R123" i="9"/>
  <c r="A124" i="1"/>
  <c r="A125" i="1"/>
  <c r="A125" i="9"/>
  <c r="R125" i="9"/>
  <c r="A126" i="1"/>
  <c r="A126" i="7"/>
  <c r="A127" i="1"/>
  <c r="A127" i="9"/>
  <c r="R127" i="9"/>
  <c r="A128" i="1"/>
  <c r="A128" i="9"/>
  <c r="R128" i="9"/>
  <c r="A129" i="1"/>
  <c r="A129" i="9"/>
  <c r="R129" i="9" s="1"/>
  <c r="A130" i="1"/>
  <c r="A130" i="9"/>
  <c r="R130" i="9" s="1"/>
  <c r="A131" i="1"/>
  <c r="A131" i="9"/>
  <c r="R131" i="9"/>
  <c r="A132" i="1"/>
  <c r="A132" i="7"/>
  <c r="A132" i="9"/>
  <c r="R132" i="9"/>
  <c r="A133" i="1"/>
  <c r="A133" i="9"/>
  <c r="R133" i="9"/>
  <c r="A134" i="1"/>
  <c r="A134" i="9"/>
  <c r="R134" i="9" s="1"/>
  <c r="A135" i="1"/>
  <c r="A135" i="9"/>
  <c r="R135" i="9" s="1"/>
  <c r="A136" i="1"/>
  <c r="A136" i="7"/>
  <c r="A136" i="9"/>
  <c r="R136" i="9"/>
  <c r="A137" i="1"/>
  <c r="A137" i="9"/>
  <c r="R137" i="9" s="1"/>
  <c r="A138" i="1"/>
  <c r="A138" i="7"/>
  <c r="A138" i="9"/>
  <c r="R138" i="9"/>
  <c r="A14" i="7"/>
  <c r="A137" i="7"/>
  <c r="A135" i="7"/>
  <c r="A134" i="7"/>
  <c r="A133" i="7"/>
  <c r="A131" i="7"/>
  <c r="A130" i="7"/>
  <c r="A129" i="7"/>
  <c r="A128" i="7"/>
  <c r="A127" i="7"/>
  <c r="A125" i="7"/>
  <c r="A123" i="7"/>
  <c r="A122" i="7"/>
  <c r="A121" i="7"/>
  <c r="A120" i="7"/>
  <c r="A119" i="7"/>
  <c r="A118" i="7"/>
  <c r="A117" i="7"/>
  <c r="A116" i="7"/>
  <c r="A115" i="7"/>
  <c r="A113" i="7"/>
  <c r="A111" i="7"/>
  <c r="A109" i="7"/>
  <c r="A107" i="7"/>
  <c r="A106" i="7"/>
  <c r="A105" i="7"/>
  <c r="A104" i="7"/>
  <c r="A103" i="7"/>
  <c r="A101" i="7"/>
  <c r="A99" i="7"/>
  <c r="A98" i="7"/>
  <c r="A97" i="7"/>
  <c r="A96" i="7"/>
  <c r="A95" i="7"/>
  <c r="A93" i="7"/>
  <c r="A91" i="7"/>
  <c r="A89" i="7"/>
  <c r="A88" i="7"/>
  <c r="A87" i="7"/>
  <c r="A86" i="7"/>
  <c r="A85" i="7"/>
  <c r="A83" i="7"/>
  <c r="A81" i="7"/>
  <c r="A79" i="7"/>
  <c r="A77" i="7"/>
  <c r="A75" i="7"/>
  <c r="A74" i="7"/>
  <c r="A73" i="7"/>
  <c r="A7" i="7"/>
  <c r="A10" i="7"/>
  <c r="A12" i="7"/>
  <c r="A16" i="7"/>
  <c r="A17" i="7"/>
  <c r="A18" i="7"/>
  <c r="A19" i="7"/>
  <c r="A20" i="7"/>
  <c r="A21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56" i="4"/>
  <c r="A54" i="1"/>
  <c r="A5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76" i="7"/>
  <c r="A76" i="9"/>
  <c r="R76" i="9"/>
  <c r="A114" i="9"/>
  <c r="R114" i="9" s="1"/>
  <c r="A114" i="7"/>
  <c r="A110" i="7"/>
  <c r="A110" i="9"/>
  <c r="R110" i="9" s="1"/>
  <c r="A80" i="9"/>
  <c r="R80" i="9" s="1"/>
  <c r="A80" i="7"/>
  <c r="A8" i="9"/>
  <c r="A13" i="9"/>
  <c r="V13" i="9"/>
  <c r="A102" i="9"/>
  <c r="R102" i="9" s="1"/>
  <c r="A11" i="7"/>
  <c r="A11" i="9"/>
  <c r="V11" i="9"/>
  <c r="A94" i="9"/>
  <c r="R94" i="9"/>
  <c r="A126" i="9"/>
  <c r="R126" i="9"/>
  <c r="A90" i="7"/>
  <c r="A90" i="9"/>
  <c r="R90" i="9"/>
  <c r="A82" i="7"/>
  <c r="A82" i="9"/>
  <c r="R82" i="9"/>
  <c r="A5" i="9"/>
  <c r="V5" i="9"/>
  <c r="A108" i="7"/>
  <c r="A108" i="9"/>
  <c r="R108" i="9"/>
  <c r="A100" i="9"/>
  <c r="R100" i="9" s="1"/>
  <c r="A22" i="9"/>
  <c r="V22" i="9"/>
  <c r="A124" i="7"/>
  <c r="A124" i="9"/>
  <c r="R124" i="9"/>
  <c r="A6" i="9"/>
  <c r="V6" i="9"/>
  <c r="A6" i="7"/>
  <c r="E89" i="7"/>
  <c r="Y77" i="7"/>
  <c r="E85" i="7"/>
  <c r="M106" i="7"/>
  <c r="M96" i="7"/>
  <c r="Y22" i="7"/>
  <c r="Q67" i="7"/>
  <c r="Y121" i="7"/>
  <c r="M87" i="7"/>
  <c r="Q19" i="7"/>
  <c r="E15" i="7"/>
  <c r="Y137" i="7"/>
  <c r="Q127" i="7"/>
  <c r="Q118" i="7"/>
  <c r="I73" i="7"/>
  <c r="E127" i="7"/>
  <c r="M124" i="7"/>
  <c r="Q114" i="7"/>
  <c r="E87" i="7"/>
  <c r="E109" i="7"/>
  <c r="Q58" i="7"/>
  <c r="M86" i="7"/>
  <c r="Y10" i="7"/>
  <c r="E136" i="7"/>
  <c r="M136" i="7"/>
  <c r="E126" i="7"/>
  <c r="E99" i="7"/>
  <c r="Y93" i="7"/>
  <c r="M125" i="7"/>
  <c r="Y109" i="7"/>
  <c r="Y94" i="7"/>
  <c r="E81" i="7"/>
  <c r="M103" i="7"/>
  <c r="Q88" i="7"/>
  <c r="E8" i="7"/>
  <c r="I104" i="7"/>
  <c r="M88" i="7"/>
  <c r="Q93" i="7"/>
  <c r="M77" i="7"/>
  <c r="Y103" i="7"/>
  <c r="Y117" i="7"/>
  <c r="Y122" i="7"/>
  <c r="E131" i="7"/>
  <c r="Y99" i="7"/>
  <c r="M126" i="7"/>
  <c r="E96" i="7"/>
  <c r="I91" i="7"/>
  <c r="E97" i="7"/>
  <c r="M98" i="7"/>
  <c r="M118" i="7"/>
  <c r="Q126" i="7"/>
  <c r="E119" i="7"/>
  <c r="E105" i="7"/>
  <c r="M110" i="7"/>
  <c r="E112" i="7"/>
  <c r="I97" i="7"/>
  <c r="Q100" i="7"/>
  <c r="M100" i="7"/>
  <c r="Q96" i="7"/>
  <c r="E12" i="7"/>
  <c r="Y125" i="7"/>
  <c r="I112" i="7"/>
  <c r="I12" i="7"/>
  <c r="I108" i="7"/>
  <c r="Y73" i="7"/>
  <c r="Y95" i="7"/>
  <c r="M84" i="7"/>
  <c r="Y17" i="7"/>
  <c r="E9" i="7"/>
  <c r="E92" i="7"/>
  <c r="E104" i="7"/>
  <c r="Y107" i="7"/>
  <c r="M138" i="7"/>
  <c r="I10" i="7"/>
  <c r="I122" i="7"/>
  <c r="I83" i="7"/>
  <c r="E130" i="7"/>
  <c r="Q87" i="7"/>
  <c r="Q64" i="7"/>
  <c r="Y97" i="7"/>
  <c r="Q69" i="7"/>
  <c r="E80" i="7"/>
  <c r="E123" i="7"/>
  <c r="Q133" i="7"/>
  <c r="I131" i="7"/>
  <c r="M132" i="7"/>
  <c r="Y9" i="7"/>
  <c r="Y130" i="7"/>
  <c r="M12" i="7"/>
  <c r="I79" i="7"/>
  <c r="I8" i="7"/>
  <c r="M114" i="7"/>
  <c r="Q92" i="7"/>
  <c r="E111" i="7"/>
  <c r="I90" i="7"/>
  <c r="I86" i="7"/>
  <c r="M14" i="7"/>
  <c r="I100" i="7"/>
  <c r="Y111" i="7"/>
  <c r="M105" i="7"/>
  <c r="M11" i="7"/>
  <c r="Q77" i="7"/>
  <c r="I111" i="7"/>
  <c r="Y19" i="7"/>
  <c r="Y108" i="7"/>
  <c r="M71" i="7"/>
  <c r="E100" i="7"/>
  <c r="E91" i="7"/>
  <c r="Q98" i="7"/>
  <c r="M112" i="7"/>
  <c r="Y74" i="7"/>
  <c r="M108" i="7"/>
  <c r="M115" i="7"/>
  <c r="Y21" i="7"/>
  <c r="Y113" i="7"/>
  <c r="Y88" i="7"/>
  <c r="Y104" i="7"/>
  <c r="I82" i="7"/>
  <c r="Y96" i="7"/>
  <c r="I96" i="7"/>
  <c r="I17" i="7"/>
  <c r="Q83" i="7"/>
  <c r="I11" i="7"/>
  <c r="Q12" i="7"/>
  <c r="Y20" i="7"/>
  <c r="Q86" i="7"/>
  <c r="M89" i="7"/>
  <c r="M90" i="7"/>
  <c r="Q81" i="7"/>
  <c r="M119" i="7"/>
  <c r="I103" i="7"/>
  <c r="Q108" i="7"/>
  <c r="Y129" i="7"/>
  <c r="Y135" i="7"/>
  <c r="E120" i="7"/>
  <c r="I124" i="7"/>
  <c r="M83" i="7"/>
  <c r="I120" i="7"/>
  <c r="I119" i="7"/>
  <c r="M104" i="7"/>
  <c r="E98" i="7"/>
  <c r="E94" i="7"/>
  <c r="Y120" i="7"/>
  <c r="Y81" i="7"/>
  <c r="Y112" i="7"/>
  <c r="Q56" i="7"/>
  <c r="I59" i="7"/>
  <c r="M19" i="7"/>
  <c r="Q66" i="7"/>
  <c r="M16" i="7"/>
  <c r="I77" i="7"/>
  <c r="E93" i="7"/>
  <c r="I123" i="7"/>
  <c r="M134" i="7"/>
  <c r="Y131" i="7"/>
  <c r="I92" i="7"/>
  <c r="M57" i="7"/>
  <c r="Q138" i="7"/>
  <c r="Q82" i="7"/>
  <c r="Q130" i="7"/>
  <c r="M66" i="7"/>
  <c r="Y100" i="7"/>
  <c r="I16" i="7"/>
  <c r="Q10" i="7"/>
  <c r="Q9" i="7"/>
  <c r="Y16" i="7"/>
  <c r="E90" i="7"/>
  <c r="E77" i="7"/>
  <c r="Y115" i="7"/>
  <c r="M56" i="7"/>
  <c r="E19" i="7"/>
  <c r="Y106" i="7"/>
  <c r="I15" i="7"/>
  <c r="M91" i="7"/>
  <c r="I127" i="7"/>
  <c r="I134" i="7"/>
  <c r="E73" i="7"/>
  <c r="M120" i="7"/>
  <c r="Y8" i="7"/>
  <c r="I110" i="7"/>
  <c r="Q102" i="7"/>
  <c r="I130" i="7"/>
  <c r="Q62" i="7"/>
  <c r="M73" i="7"/>
  <c r="Q95" i="7"/>
  <c r="Y116" i="7"/>
  <c r="I98" i="7"/>
  <c r="I116" i="7"/>
  <c r="E95" i="7"/>
  <c r="Q109" i="7"/>
  <c r="Q105" i="7"/>
  <c r="Y89" i="7"/>
  <c r="Y136" i="7"/>
  <c r="E108" i="7"/>
  <c r="Q61" i="7"/>
  <c r="I56" i="7"/>
  <c r="Q111" i="7"/>
  <c r="M63" i="7"/>
  <c r="Q71" i="7"/>
  <c r="Q122" i="7"/>
  <c r="E134" i="7"/>
  <c r="Y14" i="7"/>
  <c r="Y11" i="7"/>
  <c r="M82" i="7"/>
  <c r="M101" i="7"/>
  <c r="M62" i="7"/>
  <c r="I135" i="7"/>
  <c r="Q89" i="7"/>
  <c r="I106" i="7"/>
  <c r="Q14" i="7"/>
  <c r="I102" i="7"/>
  <c r="I99" i="7"/>
  <c r="E10" i="7"/>
  <c r="E16" i="7"/>
  <c r="I94" i="7"/>
  <c r="M121" i="7"/>
  <c r="M17" i="7"/>
  <c r="Q101" i="7"/>
  <c r="E86" i="7"/>
  <c r="M107" i="7"/>
  <c r="I13" i="7"/>
  <c r="I9" i="7"/>
  <c r="Y119" i="7"/>
  <c r="Y12" i="7"/>
  <c r="I53" i="7"/>
  <c r="Q137" i="7"/>
  <c r="Y76" i="7"/>
  <c r="E122" i="7"/>
  <c r="E118" i="7"/>
  <c r="Q107" i="7"/>
  <c r="Y133" i="7"/>
  <c r="I19" i="7"/>
  <c r="M117" i="7"/>
  <c r="M9" i="7"/>
  <c r="Y13" i="7"/>
  <c r="M18" i="7"/>
  <c r="E138" i="7"/>
  <c r="Y132" i="7"/>
  <c r="M128" i="7"/>
  <c r="E84" i="7"/>
  <c r="M93" i="7"/>
  <c r="E101" i="7"/>
  <c r="M133" i="7"/>
  <c r="I129" i="7"/>
  <c r="I114" i="7"/>
  <c r="Q125" i="7"/>
  <c r="M55" i="7"/>
  <c r="M95" i="7"/>
  <c r="U79" i="9"/>
  <c r="Q115" i="7"/>
  <c r="E20" i="9"/>
  <c r="Q115" i="9"/>
  <c r="U88" i="9"/>
  <c r="E113" i="9"/>
  <c r="E76" i="9"/>
  <c r="Y87" i="9"/>
  <c r="Y90" i="7"/>
  <c r="E79" i="7"/>
  <c r="M122" i="7"/>
  <c r="Q119" i="9"/>
  <c r="E12" i="9"/>
  <c r="M132" i="9"/>
  <c r="Y99" i="9"/>
  <c r="Q18" i="7"/>
  <c r="Y18" i="7"/>
  <c r="U81" i="9"/>
  <c r="I85" i="7"/>
  <c r="U112" i="9"/>
  <c r="E80" i="9"/>
  <c r="E112" i="9"/>
  <c r="Y31" i="9"/>
  <c r="Y111" i="9"/>
  <c r="M111" i="7"/>
  <c r="Q134" i="7"/>
  <c r="I57" i="7"/>
  <c r="I125" i="7"/>
  <c r="M109" i="7"/>
  <c r="Q11" i="7"/>
  <c r="E11" i="7"/>
  <c r="I113" i="7"/>
  <c r="Q110" i="7"/>
  <c r="Q94" i="7"/>
  <c r="M70" i="7"/>
  <c r="I136" i="7"/>
  <c r="I137" i="7"/>
  <c r="I138" i="7"/>
  <c r="I14" i="7"/>
  <c r="Q57" i="7"/>
  <c r="M61" i="7"/>
  <c r="Q70" i="7"/>
  <c r="E103" i="7"/>
  <c r="M135" i="7"/>
  <c r="I126" i="7"/>
  <c r="M19" i="9"/>
  <c r="E121" i="9"/>
  <c r="Y12" i="9"/>
  <c r="Q58" i="9"/>
  <c r="Y109" i="9"/>
  <c r="Q90" i="7"/>
  <c r="Y35" i="9"/>
  <c r="I16" i="9"/>
  <c r="E138" i="9"/>
  <c r="M127" i="9"/>
  <c r="Q103" i="9"/>
  <c r="U134" i="9"/>
  <c r="Q101" i="9"/>
  <c r="Y95" i="9"/>
  <c r="M69" i="7"/>
  <c r="E83" i="7"/>
  <c r="Y64" i="9"/>
  <c r="U87" i="9"/>
  <c r="E117" i="9"/>
  <c r="M136" i="9"/>
  <c r="M138" i="9"/>
  <c r="Y127" i="9"/>
  <c r="Y84" i="7"/>
  <c r="M130" i="7"/>
  <c r="Y15" i="7"/>
  <c r="E133" i="7"/>
  <c r="I117" i="7"/>
  <c r="Y102" i="7"/>
  <c r="Y87" i="7"/>
  <c r="E121" i="7"/>
  <c r="M75" i="7"/>
  <c r="M85" i="7"/>
  <c r="I105" i="7"/>
  <c r="Q129" i="7"/>
  <c r="Y98" i="7"/>
  <c r="Y101" i="7"/>
  <c r="E114" i="7"/>
  <c r="I121" i="7"/>
  <c r="Y123" i="7"/>
  <c r="E76" i="7"/>
  <c r="Q119" i="7"/>
  <c r="Q68" i="7"/>
  <c r="E129" i="7"/>
  <c r="Y92" i="7"/>
  <c r="Q99" i="7"/>
  <c r="M97" i="7"/>
  <c r="M94" i="7"/>
  <c r="Q88" i="9"/>
  <c r="U80" i="9"/>
  <c r="E97" i="9"/>
  <c r="U111" i="9"/>
  <c r="M115" i="9"/>
  <c r="Y66" i="9"/>
  <c r="M137" i="7"/>
  <c r="M99" i="7"/>
  <c r="E107" i="7"/>
  <c r="I103" i="9"/>
  <c r="I112" i="9"/>
  <c r="E22" i="9"/>
  <c r="I113" i="9"/>
  <c r="U90" i="9"/>
  <c r="M54" i="7"/>
  <c r="Y93" i="9"/>
  <c r="Q63" i="7"/>
  <c r="U131" i="9"/>
  <c r="Q106" i="9"/>
  <c r="Q16" i="9"/>
  <c r="I7" i="9"/>
  <c r="E88" i="7"/>
  <c r="E115" i="7"/>
  <c r="E102" i="7"/>
  <c r="M60" i="7"/>
  <c r="E125" i="7"/>
  <c r="E17" i="7"/>
  <c r="Y91" i="7"/>
  <c r="Q132" i="7"/>
  <c r="Q116" i="7"/>
  <c r="I93" i="7"/>
  <c r="I75" i="7"/>
  <c r="Q103" i="7"/>
  <c r="E106" i="7"/>
  <c r="Q13" i="7"/>
  <c r="I80" i="7"/>
  <c r="Q136" i="7"/>
  <c r="M67" i="7"/>
  <c r="Q16" i="7"/>
  <c r="Y127" i="7"/>
  <c r="E113" i="7"/>
  <c r="I115" i="7"/>
  <c r="Q65" i="7"/>
  <c r="I132" i="7"/>
  <c r="Q104" i="7"/>
  <c r="M8" i="7"/>
  <c r="M123" i="7"/>
  <c r="Q17" i="7"/>
  <c r="Q113" i="7"/>
  <c r="Y126" i="7"/>
  <c r="Y85" i="7"/>
  <c r="I84" i="7"/>
  <c r="I54" i="7"/>
  <c r="Y128" i="7"/>
  <c r="Q91" i="7"/>
  <c r="I18" i="7"/>
  <c r="I101" i="7"/>
  <c r="I89" i="7"/>
  <c r="I118" i="7"/>
  <c r="E137" i="7"/>
  <c r="E14" i="7"/>
  <c r="Q117" i="7"/>
  <c r="I133" i="7"/>
  <c r="M92" i="7"/>
  <c r="E78" i="7"/>
  <c r="I95" i="7"/>
  <c r="Q73" i="7"/>
  <c r="I109" i="7"/>
  <c r="I87" i="7"/>
  <c r="Q112" i="7"/>
  <c r="I60" i="7"/>
  <c r="E82" i="7"/>
  <c r="E110" i="7"/>
  <c r="M129" i="7"/>
  <c r="Q60" i="7"/>
  <c r="M13" i="7"/>
  <c r="M58" i="7"/>
  <c r="M72" i="7"/>
  <c r="E128" i="7"/>
  <c r="E117" i="7"/>
  <c r="Y114" i="7"/>
  <c r="M81" i="7"/>
  <c r="I128" i="7"/>
  <c r="M127" i="7"/>
  <c r="Q72" i="7"/>
  <c r="E18" i="7"/>
  <c r="Q121" i="7"/>
  <c r="Q55" i="7"/>
  <c r="E75" i="7"/>
  <c r="M113" i="7"/>
  <c r="M53" i="7"/>
  <c r="Y83" i="7"/>
  <c r="Y138" i="7"/>
  <c r="Q128" i="7"/>
  <c r="Q120" i="7"/>
  <c r="Q124" i="7"/>
  <c r="Q131" i="7"/>
  <c r="M65" i="7"/>
  <c r="E116" i="7"/>
  <c r="I55" i="7"/>
  <c r="Q85" i="7"/>
  <c r="M129" i="9"/>
  <c r="M137" i="9"/>
  <c r="Y125" i="9"/>
  <c r="M68" i="7"/>
  <c r="M59" i="7"/>
  <c r="Q106" i="7"/>
  <c r="Y43" i="9"/>
  <c r="Q86" i="9"/>
  <c r="Y41" i="9"/>
  <c r="Q61" i="9"/>
  <c r="Y126" i="9"/>
  <c r="I78" i="7"/>
  <c r="Q135" i="7"/>
  <c r="I76" i="7"/>
  <c r="Y32" i="9"/>
  <c r="M97" i="9"/>
  <c r="E84" i="9"/>
  <c r="Y118" i="9"/>
  <c r="E75" i="9"/>
  <c r="Y56" i="9"/>
  <c r="E85" i="9"/>
  <c r="M54" i="9"/>
  <c r="U82" i="9"/>
  <c r="Q107" i="9"/>
  <c r="M15" i="7"/>
  <c r="E101" i="9"/>
  <c r="M102" i="7"/>
  <c r="Y75" i="7"/>
  <c r="E135" i="7"/>
  <c r="I116" i="9"/>
  <c r="Q11" i="9"/>
  <c r="I130" i="9"/>
  <c r="Q123" i="7"/>
  <c r="M66" i="9"/>
  <c r="M134" i="9"/>
  <c r="I81" i="7"/>
  <c r="E111" i="9"/>
  <c r="Y134" i="7"/>
  <c r="Y138" i="9"/>
  <c r="U136" i="9"/>
  <c r="Q17" i="9"/>
  <c r="E93" i="9"/>
  <c r="Y118" i="7"/>
  <c r="M71" i="9"/>
  <c r="M64" i="7"/>
  <c r="I58" i="7"/>
  <c r="I107" i="7"/>
  <c r="Q130" i="9"/>
  <c r="Y40" i="9"/>
  <c r="Q136" i="9"/>
  <c r="Y13" i="9"/>
  <c r="M121" i="9"/>
  <c r="Y101" i="9"/>
  <c r="M10" i="7"/>
  <c r="Y82" i="7"/>
  <c r="Y137" i="9"/>
  <c r="Q102" i="9"/>
  <c r="M56" i="9"/>
  <c r="U99" i="9"/>
  <c r="E124" i="7"/>
  <c r="Q15" i="7"/>
  <c r="Y86" i="7"/>
  <c r="I21" i="9"/>
  <c r="U115" i="9"/>
  <c r="Q100" i="9"/>
  <c r="Y7" i="9"/>
  <c r="Q84" i="7"/>
  <c r="E132" i="7"/>
  <c r="Q97" i="9"/>
  <c r="Q110" i="9"/>
  <c r="U126" i="9"/>
  <c r="Q89" i="9"/>
  <c r="M60" i="9"/>
  <c r="Y110" i="7"/>
  <c r="I104" i="9"/>
  <c r="U73" i="9"/>
  <c r="Q113" i="9"/>
  <c r="Y39" i="9"/>
  <c r="E18" i="9"/>
  <c r="I74" i="7"/>
  <c r="M104" i="9"/>
  <c r="M131" i="7"/>
  <c r="U123" i="9"/>
  <c r="M116" i="9"/>
  <c r="U130" i="9"/>
  <c r="Y105" i="7"/>
  <c r="M116" i="7"/>
  <c r="Q55" i="9"/>
  <c r="M53" i="9"/>
  <c r="Y44" i="9"/>
  <c r="Y81" i="9"/>
  <c r="Q97" i="7"/>
  <c r="Y96" i="9"/>
  <c r="Q70" i="9"/>
  <c r="Y15" i="9"/>
  <c r="E21" i="9"/>
  <c r="Y68" i="9"/>
  <c r="E74" i="7"/>
  <c r="M125" i="9"/>
  <c r="I102" i="9"/>
  <c r="I88" i="7"/>
  <c r="U93" i="9"/>
  <c r="Y124" i="7"/>
  <c r="M15" i="9"/>
  <c r="E13" i="7"/>
  <c r="Q59" i="7"/>
  <c r="Y61" i="9"/>
  <c r="M79" i="7"/>
  <c r="Y131" i="9"/>
  <c r="Q133" i="9"/>
  <c r="U117" i="9"/>
  <c r="Q66" i="9"/>
  <c r="Q111" i="9"/>
  <c r="E127" i="9"/>
  <c r="Q99" i="9"/>
  <c r="I18" i="9"/>
  <c r="I117" i="9"/>
  <c r="M75" i="9"/>
  <c r="Q129" i="9"/>
  <c r="Y20" i="9"/>
  <c r="E108" i="9"/>
  <c r="E79" i="9"/>
  <c r="U84" i="9"/>
  <c r="I111" i="9"/>
  <c r="M79" i="9"/>
  <c r="I78" i="9"/>
  <c r="I73" i="9"/>
  <c r="M22" i="9"/>
  <c r="U125" i="9"/>
  <c r="I80" i="9"/>
  <c r="E81" i="9"/>
  <c r="Q69" i="9"/>
  <c r="Q18" i="9"/>
  <c r="I119" i="9"/>
  <c r="Q21" i="9"/>
  <c r="E7" i="9"/>
  <c r="I56" i="9"/>
  <c r="E115" i="9"/>
  <c r="M112" i="9"/>
  <c r="Q72" i="9"/>
  <c r="M101" i="9"/>
  <c r="I122" i="9"/>
  <c r="Y9" i="9"/>
  <c r="Q56" i="9"/>
  <c r="Q60" i="9"/>
  <c r="M69" i="9"/>
  <c r="Q14" i="9"/>
  <c r="Q8" i="9"/>
  <c r="E116" i="9"/>
  <c r="Q20" i="9"/>
  <c r="I135" i="9"/>
  <c r="Y8" i="9"/>
  <c r="M83" i="9"/>
  <c r="Y37" i="9"/>
  <c r="I134" i="9"/>
  <c r="M98" i="9"/>
  <c r="E124" i="9"/>
  <c r="U107" i="9"/>
  <c r="M130" i="9"/>
  <c r="E129" i="9"/>
  <c r="Q10" i="9"/>
  <c r="I90" i="9"/>
  <c r="M102" i="9"/>
  <c r="Q9" i="9"/>
  <c r="M103" i="9"/>
  <c r="Q109" i="9"/>
  <c r="U75" i="9"/>
  <c r="I97" i="9"/>
  <c r="M58" i="9"/>
  <c r="U116" i="9"/>
  <c r="U94" i="9"/>
  <c r="I133" i="9"/>
  <c r="U97" i="9"/>
  <c r="Y5" i="9"/>
  <c r="Q67" i="9"/>
  <c r="Q138" i="9"/>
  <c r="U127" i="9"/>
  <c r="Q19" i="9"/>
  <c r="U74" i="9"/>
  <c r="M61" i="9"/>
  <c r="E98" i="9"/>
  <c r="Q135" i="9"/>
  <c r="I77" i="9"/>
  <c r="I94" i="9"/>
  <c r="E126" i="9"/>
  <c r="E19" i="9"/>
  <c r="M62" i="9"/>
  <c r="Y18" i="9"/>
  <c r="I110" i="9"/>
  <c r="U98" i="9"/>
  <c r="I10" i="9"/>
  <c r="Y42" i="9"/>
  <c r="U106" i="9"/>
  <c r="E94" i="9"/>
  <c r="I60" i="9"/>
  <c r="Q137" i="9"/>
  <c r="E74" i="9"/>
  <c r="I87" i="9"/>
  <c r="U85" i="9"/>
  <c r="U103" i="9"/>
  <c r="E109" i="9"/>
  <c r="U114" i="9"/>
  <c r="I105" i="9"/>
  <c r="Y46" i="9"/>
  <c r="U96" i="9"/>
  <c r="U100" i="9"/>
  <c r="M6" i="9"/>
  <c r="M106" i="9"/>
  <c r="I131" i="9"/>
  <c r="I57" i="9"/>
  <c r="U76" i="9"/>
  <c r="Q127" i="9"/>
  <c r="M86" i="9"/>
  <c r="M118" i="9"/>
  <c r="Y45" i="9"/>
  <c r="E90" i="9"/>
  <c r="I53" i="9"/>
  <c r="U108" i="9"/>
  <c r="Q77" i="9"/>
  <c r="Y36" i="9"/>
  <c r="E83" i="9"/>
  <c r="Q73" i="9"/>
  <c r="U92" i="9"/>
  <c r="Q65" i="9"/>
  <c r="Q122" i="9"/>
  <c r="U78" i="9"/>
  <c r="E131" i="9"/>
  <c r="I120" i="9"/>
  <c r="M10" i="9"/>
  <c r="I124" i="9"/>
  <c r="E136" i="9"/>
  <c r="Q105" i="9"/>
  <c r="E87" i="9"/>
  <c r="E89" i="9"/>
  <c r="U129" i="9"/>
  <c r="I92" i="9"/>
  <c r="I138" i="9"/>
  <c r="E137" i="9"/>
  <c r="I123" i="9"/>
  <c r="M111" i="9"/>
  <c r="M93" i="9"/>
  <c r="M119" i="9"/>
  <c r="M128" i="9"/>
  <c r="I128" i="9"/>
  <c r="E119" i="9"/>
  <c r="I88" i="9"/>
  <c r="E17" i="9"/>
  <c r="M8" i="9"/>
  <c r="E86" i="9"/>
  <c r="I54" i="9"/>
  <c r="M95" i="9"/>
  <c r="I136" i="9"/>
  <c r="M100" i="9"/>
  <c r="Q22" i="9"/>
  <c r="U138" i="9"/>
  <c r="E120" i="9"/>
  <c r="E104" i="9"/>
  <c r="Y19" i="9"/>
  <c r="M16" i="9"/>
  <c r="Y6" i="9"/>
  <c r="Q132" i="9"/>
  <c r="E123" i="9"/>
  <c r="U83" i="9"/>
  <c r="Q96" i="9"/>
  <c r="U91" i="9"/>
  <c r="I13" i="9"/>
  <c r="M84" i="9"/>
  <c r="E11" i="9"/>
  <c r="U132" i="9"/>
  <c r="I95" i="9"/>
  <c r="M70" i="9"/>
  <c r="I109" i="9"/>
  <c r="M11" i="9"/>
  <c r="U89" i="9"/>
  <c r="Q62" i="9"/>
  <c r="Y14" i="9"/>
  <c r="I82" i="9"/>
  <c r="Q114" i="9"/>
  <c r="M73" i="9"/>
  <c r="Q125" i="9"/>
  <c r="I132" i="9"/>
  <c r="Q85" i="9"/>
  <c r="Y38" i="9"/>
  <c r="I114" i="9"/>
  <c r="M96" i="9"/>
  <c r="Y34" i="9"/>
  <c r="I19" i="9"/>
  <c r="Q13" i="9"/>
  <c r="Q7" i="9"/>
  <c r="I86" i="9"/>
  <c r="Y25" i="9"/>
  <c r="E114" i="9"/>
  <c r="M17" i="9"/>
  <c r="Y33" i="9"/>
  <c r="M123" i="9"/>
  <c r="Q63" i="9"/>
  <c r="Q126" i="9"/>
  <c r="M131" i="9"/>
  <c r="E105" i="9"/>
  <c r="M68" i="9"/>
  <c r="I127" i="9"/>
  <c r="E14" i="9"/>
  <c r="Q57" i="9"/>
  <c r="M94" i="9"/>
  <c r="I98" i="9"/>
  <c r="Q90" i="9"/>
  <c r="U110" i="9"/>
  <c r="I84" i="9"/>
  <c r="M18" i="9"/>
  <c r="I76" i="9"/>
  <c r="M90" i="9"/>
  <c r="M110" i="9"/>
  <c r="M126" i="9"/>
  <c r="I129" i="9"/>
  <c r="Q64" i="9"/>
  <c r="I108" i="9"/>
  <c r="U133" i="9"/>
  <c r="Q93" i="9"/>
  <c r="M64" i="9"/>
  <c r="I118" i="9"/>
  <c r="M82" i="9"/>
  <c r="Q116" i="9"/>
  <c r="M120" i="9"/>
  <c r="I75" i="9"/>
  <c r="I6" i="9"/>
  <c r="I125" i="9"/>
  <c r="Q117" i="9"/>
  <c r="Q120" i="9"/>
  <c r="Q112" i="9"/>
  <c r="Y16" i="9"/>
  <c r="M7" i="9"/>
  <c r="E10" i="9"/>
  <c r="I83" i="9"/>
  <c r="M72" i="9"/>
  <c r="Q131" i="9"/>
  <c r="E91" i="9"/>
  <c r="M63" i="9"/>
  <c r="U95" i="9"/>
  <c r="U104" i="9"/>
  <c r="E103" i="9"/>
  <c r="I59" i="9"/>
  <c r="Q95" i="9"/>
  <c r="Y29" i="9"/>
  <c r="M89" i="9"/>
  <c r="M122" i="9"/>
  <c r="Y22" i="9"/>
  <c r="Q71" i="9"/>
  <c r="Y21" i="9"/>
  <c r="Q98" i="9"/>
  <c r="M92" i="9"/>
  <c r="U122" i="9"/>
  <c r="I14" i="9"/>
  <c r="M9" i="9"/>
  <c r="M85" i="9"/>
  <c r="M81" i="9"/>
  <c r="I121" i="9"/>
  <c r="M109" i="9"/>
  <c r="Y17" i="9"/>
  <c r="M105" i="9"/>
  <c r="E132" i="9"/>
  <c r="M20" i="9"/>
  <c r="Q15" i="9"/>
  <c r="I55" i="9"/>
  <c r="U135" i="9"/>
  <c r="M99" i="9"/>
  <c r="Y27" i="9"/>
  <c r="I89" i="9"/>
  <c r="U113" i="9"/>
  <c r="M13" i="9"/>
  <c r="Q59" i="9"/>
  <c r="Y26" i="9"/>
  <c r="E77" i="9"/>
  <c r="I20" i="9"/>
  <c r="Q82" i="9"/>
  <c r="M107" i="9"/>
  <c r="E122" i="9"/>
  <c r="Q118" i="9"/>
  <c r="Y30" i="9"/>
  <c r="E5" i="9"/>
  <c r="Y48" i="9"/>
  <c r="I9" i="9"/>
  <c r="M87" i="9"/>
  <c r="E130" i="9"/>
  <c r="U102" i="9"/>
  <c r="I85" i="9"/>
  <c r="I22" i="9"/>
  <c r="E13" i="9"/>
  <c r="I99" i="9"/>
  <c r="M59" i="9"/>
  <c r="Y10" i="9"/>
  <c r="I115" i="9"/>
  <c r="I17" i="9"/>
  <c r="E96" i="9"/>
  <c r="I15" i="9"/>
  <c r="Q134" i="9"/>
  <c r="M14" i="9"/>
  <c r="I100" i="9"/>
  <c r="E125" i="9"/>
  <c r="E16" i="9"/>
  <c r="M12" i="9"/>
  <c r="E128" i="9"/>
  <c r="Q121" i="9"/>
  <c r="M124" i="9"/>
  <c r="E88" i="9"/>
  <c r="U118" i="9"/>
  <c r="E135" i="9"/>
  <c r="Q104" i="9"/>
  <c r="Q87" i="9"/>
  <c r="M67" i="9"/>
  <c r="Q81" i="9"/>
  <c r="Q123" i="9"/>
  <c r="Y23" i="9"/>
  <c r="M135" i="9"/>
  <c r="M117" i="9"/>
  <c r="Q68" i="9"/>
  <c r="M88" i="9"/>
  <c r="I93" i="9"/>
  <c r="E95" i="9"/>
  <c r="M21" i="9"/>
  <c r="E9" i="9"/>
  <c r="I81" i="9"/>
  <c r="Q94" i="9"/>
  <c r="E73" i="9"/>
  <c r="U121" i="9"/>
  <c r="E107" i="9"/>
  <c r="I96" i="9"/>
  <c r="Y47" i="9"/>
  <c r="U109" i="9"/>
  <c r="U120" i="9"/>
  <c r="U86" i="9"/>
  <c r="I126" i="9"/>
  <c r="U124" i="9"/>
  <c r="Q128" i="9"/>
  <c r="Q12" i="9"/>
  <c r="E92" i="9"/>
  <c r="I5" i="9"/>
  <c r="Q124" i="9"/>
  <c r="M133" i="9"/>
  <c r="E100" i="9"/>
  <c r="M114" i="9"/>
  <c r="E99" i="9"/>
  <c r="M65" i="9"/>
  <c r="I11" i="9"/>
  <c r="Q84" i="9"/>
  <c r="M55" i="9"/>
  <c r="E110" i="9"/>
  <c r="Q91" i="9"/>
  <c r="E82" i="9"/>
  <c r="M113" i="9"/>
  <c r="Q83" i="9"/>
  <c r="I12" i="9"/>
  <c r="M57" i="9"/>
  <c r="E102" i="9"/>
  <c r="U101" i="9"/>
  <c r="I58" i="9"/>
  <c r="M108" i="9"/>
  <c r="I91" i="9"/>
  <c r="Q6" i="9"/>
  <c r="U137" i="9"/>
  <c r="E8" i="9"/>
  <c r="U77" i="9"/>
  <c r="Q5" i="9"/>
  <c r="Q92" i="9"/>
  <c r="M91" i="9"/>
  <c r="E134" i="9"/>
  <c r="Y24" i="9"/>
  <c r="U119" i="9"/>
  <c r="M77" i="9"/>
  <c r="I8" i="9"/>
  <c r="E78" i="9"/>
  <c r="I107" i="9"/>
  <c r="E106" i="9"/>
  <c r="I101" i="9"/>
  <c r="E118" i="9"/>
  <c r="Q108" i="9"/>
  <c r="Y11" i="9"/>
  <c r="I79" i="9"/>
  <c r="E133" i="9"/>
  <c r="I137" i="9"/>
  <c r="Y28" i="9"/>
  <c r="U105" i="9"/>
  <c r="U128" i="9"/>
  <c r="E15" i="9"/>
  <c r="I74" i="9"/>
  <c r="M5" i="9"/>
  <c r="I106" i="9"/>
  <c r="E6" i="9"/>
  <c r="Y69" i="9"/>
  <c r="Y102" i="9"/>
  <c r="Y115" i="9"/>
  <c r="Y79" i="9"/>
  <c r="Y85" i="9"/>
  <c r="Y67" i="9"/>
  <c r="Y70" i="9"/>
  <c r="Y133" i="9"/>
  <c r="Y136" i="9"/>
  <c r="Y117" i="9"/>
  <c r="Y91" i="9"/>
  <c r="Y104" i="9"/>
  <c r="Y77" i="9"/>
  <c r="Y90" i="9"/>
  <c r="Y98" i="9"/>
  <c r="Y119" i="9"/>
  <c r="Y110" i="9"/>
  <c r="Y73" i="9"/>
  <c r="Y71" i="9"/>
  <c r="Y105" i="9"/>
  <c r="Y114" i="9"/>
  <c r="Y135" i="9"/>
  <c r="Y58" i="9"/>
  <c r="Y62" i="9"/>
  <c r="Y107" i="9"/>
  <c r="Y100" i="9"/>
  <c r="Y129" i="9"/>
  <c r="Y53" i="9"/>
  <c r="Y128" i="9"/>
  <c r="Y106" i="9"/>
  <c r="Y89" i="9"/>
  <c r="Y82" i="9"/>
  <c r="Y54" i="9"/>
  <c r="Y57" i="9"/>
  <c r="Y122" i="9"/>
  <c r="Y60" i="9"/>
  <c r="Y84" i="9"/>
  <c r="Y83" i="9"/>
  <c r="Y75" i="9"/>
  <c r="Y120" i="9"/>
  <c r="Y55" i="9"/>
  <c r="Y65" i="9"/>
  <c r="Y92" i="9"/>
  <c r="Y123" i="9"/>
  <c r="Y88" i="9"/>
  <c r="Y121" i="9"/>
  <c r="Y130" i="9"/>
  <c r="Y116" i="9"/>
  <c r="Y134" i="9"/>
  <c r="Y94" i="9"/>
  <c r="Y132" i="9"/>
  <c r="Y59" i="9"/>
  <c r="Y112" i="9"/>
  <c r="Y86" i="9"/>
  <c r="Y108" i="9"/>
  <c r="Y103" i="9"/>
  <c r="Y63" i="9"/>
  <c r="Y97" i="9"/>
  <c r="Y72" i="9"/>
  <c r="Y113" i="9"/>
  <c r="Y124" i="9"/>
  <c r="E26" i="7"/>
  <c r="Q45" i="7"/>
  <c r="I40" i="7"/>
  <c r="I39" i="9"/>
  <c r="E35" i="9"/>
  <c r="M51" i="9"/>
  <c r="I47" i="9"/>
  <c r="M35" i="9"/>
  <c r="M41" i="7"/>
  <c r="E36" i="7"/>
  <c r="E49" i="7"/>
  <c r="I36" i="7"/>
  <c r="M38" i="7"/>
  <c r="M49" i="7"/>
  <c r="Q38" i="7"/>
  <c r="M34" i="9"/>
  <c r="I45" i="9"/>
  <c r="M36" i="9"/>
  <c r="E45" i="9"/>
  <c r="I35" i="7"/>
  <c r="M45" i="9"/>
  <c r="E35" i="7"/>
  <c r="E37" i="7"/>
  <c r="M52" i="7"/>
  <c r="E45" i="7"/>
  <c r="M43" i="7"/>
  <c r="M26" i="7"/>
  <c r="M45" i="7"/>
  <c r="Q40" i="7"/>
  <c r="E39" i="9"/>
  <c r="E52" i="9"/>
  <c r="E43" i="9"/>
  <c r="Q41" i="7"/>
  <c r="I52" i="9"/>
  <c r="I51" i="9"/>
  <c r="I44" i="9"/>
  <c r="I34" i="7"/>
  <c r="E47" i="9"/>
  <c r="M44" i="7"/>
  <c r="M34" i="7"/>
  <c r="E44" i="7"/>
  <c r="I23" i="9"/>
  <c r="I36" i="9"/>
  <c r="M23" i="9"/>
  <c r="E37" i="9"/>
  <c r="M39" i="7"/>
  <c r="I40" i="9"/>
  <c r="Q51" i="7"/>
  <c r="M26" i="9"/>
  <c r="E39" i="7"/>
  <c r="I43" i="7"/>
  <c r="E51" i="7"/>
  <c r="M51" i="7"/>
  <c r="E41" i="7"/>
  <c r="E44" i="9"/>
  <c r="M47" i="9"/>
  <c r="M52" i="9"/>
  <c r="I35" i="9"/>
  <c r="M43" i="9"/>
  <c r="E51" i="9"/>
  <c r="I38" i="7"/>
  <c r="I23" i="7"/>
  <c r="M44" i="9"/>
  <c r="E34" i="7"/>
  <c r="Q23" i="7"/>
  <c r="E47" i="7"/>
  <c r="Q36" i="7"/>
  <c r="I49" i="7"/>
  <c r="M23" i="7"/>
  <c r="E36" i="9"/>
  <c r="E40" i="9"/>
  <c r="E38" i="9"/>
  <c r="I49" i="9"/>
  <c r="M38" i="9"/>
  <c r="Q37" i="7"/>
  <c r="Q39" i="7"/>
  <c r="Q43" i="7"/>
  <c r="M40" i="9"/>
  <c r="E43" i="7"/>
  <c r="E26" i="9"/>
  <c r="M39" i="9"/>
  <c r="M37" i="7"/>
  <c r="E52" i="7"/>
  <c r="I43" i="9"/>
  <c r="I41" i="7"/>
  <c r="I41" i="9"/>
  <c r="E28" i="7"/>
  <c r="M41" i="9"/>
  <c r="I44" i="7"/>
  <c r="M47" i="7"/>
  <c r="M36" i="7"/>
  <c r="E38" i="7"/>
  <c r="Q34" i="7"/>
  <c r="Q49" i="7"/>
  <c r="I28" i="7"/>
  <c r="E41" i="9"/>
  <c r="M37" i="9"/>
  <c r="Q44" i="7"/>
  <c r="I47" i="7"/>
  <c r="I38" i="9"/>
  <c r="E34" i="9"/>
  <c r="M49" i="9"/>
  <c r="E23" i="9"/>
  <c r="M28" i="7"/>
  <c r="Q47" i="7"/>
  <c r="I37" i="9"/>
  <c r="I39" i="7"/>
  <c r="I34" i="9"/>
  <c r="E49" i="9"/>
  <c r="I26" i="9"/>
  <c r="I52" i="7"/>
  <c r="Q23" i="9"/>
  <c r="I37" i="7"/>
  <c r="Q52" i="7"/>
  <c r="I51" i="7"/>
  <c r="I45" i="7"/>
  <c r="M40" i="7"/>
  <c r="M35" i="7"/>
  <c r="I26" i="7"/>
  <c r="E40" i="7"/>
  <c r="Q35" i="7"/>
  <c r="E23" i="7"/>
  <c r="E28" i="9"/>
  <c r="E25" i="9"/>
  <c r="I42" i="7"/>
  <c r="E48" i="9"/>
  <c r="E42" i="9"/>
  <c r="M50" i="7"/>
  <c r="Q50" i="7"/>
  <c r="E48" i="7"/>
  <c r="I33" i="9"/>
  <c r="E46" i="7"/>
  <c r="Q46" i="7"/>
  <c r="M28" i="9"/>
  <c r="E27" i="7"/>
  <c r="I30" i="9"/>
  <c r="E46" i="9"/>
  <c r="E33" i="7"/>
  <c r="I50" i="9"/>
  <c r="I48" i="9"/>
  <c r="M25" i="9"/>
  <c r="E42" i="7"/>
  <c r="M48" i="9"/>
  <c r="E50" i="9"/>
  <c r="I27" i="9"/>
  <c r="I42" i="9"/>
  <c r="M42" i="9"/>
  <c r="M25" i="7"/>
  <c r="M30" i="7"/>
  <c r="E30" i="9"/>
  <c r="M33" i="7"/>
  <c r="I46" i="9"/>
  <c r="M50" i="9"/>
  <c r="I28" i="9"/>
  <c r="Q48" i="7"/>
  <c r="E50" i="7"/>
  <c r="I48" i="7"/>
  <c r="M27" i="9"/>
  <c r="M48" i="7"/>
  <c r="I50" i="7"/>
  <c r="M24" i="9"/>
  <c r="M30" i="9"/>
  <c r="I33" i="7"/>
  <c r="Q24" i="7"/>
  <c r="M27" i="7"/>
  <c r="M24" i="7"/>
  <c r="E24" i="7"/>
  <c r="I25" i="9"/>
  <c r="E27" i="9"/>
  <c r="I24" i="9"/>
  <c r="I25" i="7"/>
  <c r="Q24" i="9"/>
  <c r="M46" i="7"/>
  <c r="E25" i="7"/>
  <c r="E24" i="9"/>
  <c r="E33" i="9"/>
  <c r="I46" i="7"/>
  <c r="M33" i="9"/>
  <c r="M46" i="9"/>
  <c r="Q33" i="7"/>
  <c r="I24" i="7"/>
  <c r="I27" i="7"/>
  <c r="M42" i="7"/>
  <c r="Q42" i="7"/>
  <c r="E30" i="7"/>
  <c r="M29" i="7"/>
  <c r="M31" i="9"/>
  <c r="I32" i="9"/>
  <c r="M32" i="7"/>
  <c r="M29" i="9"/>
  <c r="I29" i="7"/>
  <c r="I31" i="9"/>
  <c r="M32" i="9"/>
  <c r="E32" i="7"/>
  <c r="I29" i="9"/>
  <c r="I31" i="7"/>
  <c r="E29" i="7"/>
  <c r="E31" i="9"/>
  <c r="I30" i="7"/>
  <c r="E32" i="9"/>
  <c r="E29" i="9"/>
  <c r="E31" i="7"/>
  <c r="I32" i="7"/>
  <c r="M31" i="7"/>
  <c r="B1" i="2"/>
  <c r="F4" i="7"/>
  <c r="B4" i="7"/>
  <c r="N4" i="7"/>
  <c r="J4" i="7"/>
  <c r="B4" i="9"/>
  <c r="F4" i="9"/>
  <c r="J4" i="9"/>
  <c r="N4" i="9"/>
  <c r="E19" i="4"/>
  <c r="G22" i="4"/>
  <c r="F17" i="4"/>
  <c r="F16" i="4"/>
  <c r="G6" i="4"/>
  <c r="E21" i="4"/>
  <c r="G19" i="4"/>
  <c r="F7" i="4"/>
  <c r="F14" i="4"/>
  <c r="C7" i="4"/>
  <c r="C20" i="4"/>
  <c r="F5" i="4"/>
  <c r="E16" i="4"/>
  <c r="C8" i="4"/>
  <c r="G8" i="4"/>
  <c r="F21" i="4"/>
  <c r="F19" i="4"/>
  <c r="G7" i="4"/>
  <c r="E8" i="4"/>
  <c r="E22" i="4"/>
  <c r="F9" i="4"/>
  <c r="F22" i="4"/>
  <c r="C22" i="4"/>
  <c r="C17" i="4"/>
  <c r="G14" i="4"/>
  <c r="G15" i="4"/>
  <c r="F18" i="4"/>
  <c r="G21" i="4"/>
  <c r="G10" i="4"/>
  <c r="G17" i="4"/>
  <c r="G12" i="4"/>
  <c r="F6" i="4"/>
  <c r="E13" i="4"/>
  <c r="C9" i="4"/>
  <c r="E7" i="4"/>
  <c r="C12" i="4"/>
  <c r="E15" i="4"/>
  <c r="C21" i="4"/>
  <c r="C16" i="4"/>
  <c r="F13" i="4"/>
  <c r="C11" i="4"/>
  <c r="F12" i="4"/>
  <c r="E11" i="4"/>
  <c r="F20" i="4"/>
  <c r="C19" i="4"/>
  <c r="E17" i="4"/>
  <c r="C15" i="4"/>
  <c r="G16" i="4"/>
  <c r="F8" i="4"/>
  <c r="G13" i="4"/>
  <c r="F10" i="4"/>
  <c r="G20" i="4"/>
  <c r="E20" i="4"/>
  <c r="G18" i="4"/>
  <c r="C18" i="4"/>
  <c r="E12" i="4"/>
  <c r="E9" i="4"/>
  <c r="C14" i="4"/>
  <c r="C10" i="4"/>
  <c r="G5" i="4"/>
  <c r="A33" i="4" a="1"/>
  <c r="E18" i="4"/>
  <c r="C13" i="4"/>
  <c r="F11" i="4"/>
  <c r="G9" i="4"/>
  <c r="E14" i="4"/>
  <c r="M55" i="4"/>
  <c r="F15" i="4"/>
  <c r="J31" i="4"/>
  <c r="G11" i="4"/>
  <c r="E10" i="4"/>
  <c r="J24" i="4"/>
  <c r="M66" i="4"/>
  <c r="M57" i="4"/>
  <c r="M65" i="4"/>
  <c r="J25" i="4"/>
  <c r="M58" i="4"/>
  <c r="M53" i="4"/>
  <c r="M62" i="4"/>
  <c r="J26" i="4"/>
  <c r="J30" i="4"/>
  <c r="M71" i="4"/>
  <c r="J28" i="4"/>
  <c r="J29" i="4"/>
  <c r="J27" i="4"/>
  <c r="M61" i="4"/>
  <c r="J32" i="4"/>
  <c r="M64" i="4"/>
  <c r="M69" i="4"/>
  <c r="M59" i="4"/>
  <c r="M72" i="4"/>
  <c r="M68" i="4"/>
  <c r="M70" i="4"/>
  <c r="J23" i="4"/>
  <c r="M60" i="4"/>
  <c r="M67" i="4"/>
  <c r="M54" i="4"/>
  <c r="M56" i="4"/>
  <c r="M63" i="4"/>
  <c r="V4" i="7" l="1"/>
  <c r="R4" i="7"/>
  <c r="B1" i="4"/>
  <c r="D1" i="4"/>
  <c r="F4" i="4"/>
  <c r="F1" i="1"/>
  <c r="E4" i="4"/>
  <c r="E1" i="1"/>
  <c r="C4" i="4"/>
  <c r="C1" i="1"/>
  <c r="G1" i="1"/>
  <c r="A43" i="4"/>
  <c r="A47" i="4"/>
  <c r="A49" i="4"/>
  <c r="A41" i="4"/>
  <c r="A39" i="4"/>
  <c r="A52" i="4"/>
  <c r="A51" i="4"/>
  <c r="A45" i="4"/>
  <c r="A42" i="4"/>
  <c r="A50" i="4"/>
  <c r="A46" i="4"/>
  <c r="A36" i="4"/>
  <c r="A33" i="4"/>
  <c r="A35" i="4"/>
  <c r="A34" i="4"/>
  <c r="A48" i="4"/>
  <c r="A37" i="4"/>
  <c r="A44" i="4"/>
  <c r="A38" i="4"/>
  <c r="A40" i="4"/>
  <c r="D19" i="2"/>
  <c r="S35" i="4"/>
  <c r="S47" i="4"/>
  <c r="S48" i="4"/>
  <c r="S36" i="4"/>
  <c r="S34" i="4"/>
  <c r="S50" i="4"/>
  <c r="S45" i="4"/>
  <c r="S38" i="4"/>
  <c r="S52" i="4"/>
  <c r="D8" i="2"/>
  <c r="S43" i="4"/>
  <c r="S41" i="4"/>
  <c r="S49" i="4"/>
  <c r="S33" i="4"/>
  <c r="S37" i="4"/>
  <c r="S40" i="4"/>
  <c r="S46" i="4"/>
  <c r="S39" i="4"/>
  <c r="S51" i="4"/>
  <c r="S44" i="4"/>
  <c r="S42" i="4"/>
  <c r="D11" i="2" l="1"/>
  <c r="A38" i="1"/>
  <c r="A40" i="1"/>
  <c r="A41" i="1"/>
  <c r="A49" i="1"/>
  <c r="A44" i="1"/>
  <c r="A47" i="1"/>
  <c r="A33" i="1"/>
  <c r="A34" i="1"/>
  <c r="A35" i="1"/>
  <c r="C2" i="1"/>
  <c r="A37" i="1"/>
  <c r="A43" i="1"/>
  <c r="A36" i="1"/>
  <c r="A48" i="1"/>
  <c r="A46" i="1"/>
  <c r="A50" i="1"/>
  <c r="A42" i="1"/>
  <c r="E2" i="1"/>
  <c r="A45" i="1"/>
  <c r="A51" i="1"/>
  <c r="F2" i="1"/>
  <c r="A52" i="1"/>
  <c r="A39" i="1"/>
  <c r="R36" i="4"/>
  <c r="C129" i="4"/>
  <c r="D9" i="4"/>
  <c r="C75" i="4"/>
  <c r="C83" i="4"/>
  <c r="D19" i="4"/>
  <c r="F96" i="4"/>
  <c r="C122" i="4"/>
  <c r="E118" i="4"/>
  <c r="E87" i="4"/>
  <c r="C81" i="4"/>
  <c r="B22" i="4"/>
  <c r="R42" i="4"/>
  <c r="C97" i="4"/>
  <c r="B7" i="4"/>
  <c r="P44" i="4"/>
  <c r="E116" i="4"/>
  <c r="F126" i="4"/>
  <c r="E76" i="4"/>
  <c r="F111" i="4"/>
  <c r="E114" i="4"/>
  <c r="F123" i="4"/>
  <c r="C108" i="4"/>
  <c r="C120" i="4"/>
  <c r="B15" i="4"/>
  <c r="F112" i="4"/>
  <c r="F130" i="4"/>
  <c r="E138" i="4"/>
  <c r="E109" i="4"/>
  <c r="P46" i="4"/>
  <c r="D21" i="4"/>
  <c r="F92" i="4"/>
  <c r="C89" i="4"/>
  <c r="F78" i="4"/>
  <c r="E135" i="4"/>
  <c r="F128" i="4"/>
  <c r="F136" i="4"/>
  <c r="C134" i="4"/>
  <c r="P42" i="4"/>
  <c r="C128" i="4"/>
  <c r="F84" i="4"/>
  <c r="C112" i="4"/>
  <c r="F80" i="4"/>
  <c r="P43" i="4"/>
  <c r="E79" i="4"/>
  <c r="F122" i="4"/>
  <c r="P33" i="4"/>
  <c r="F94" i="4"/>
  <c r="R34" i="4"/>
  <c r="C135" i="4"/>
  <c r="E82" i="4"/>
  <c r="D10" i="4"/>
  <c r="C95" i="4"/>
  <c r="P41" i="4"/>
  <c r="E90" i="4"/>
  <c r="F109" i="4"/>
  <c r="E75" i="4"/>
  <c r="F115" i="4"/>
  <c r="F103" i="4"/>
  <c r="E96" i="4"/>
  <c r="B10" i="4"/>
  <c r="F110" i="4"/>
  <c r="C79" i="4"/>
  <c r="C110" i="4"/>
  <c r="F85" i="4"/>
  <c r="F98" i="4"/>
  <c r="F135" i="4"/>
  <c r="C136" i="4"/>
  <c r="E84" i="4"/>
  <c r="B18" i="4"/>
  <c r="C126" i="4"/>
  <c r="C123" i="4"/>
  <c r="E107" i="4"/>
  <c r="E103" i="4"/>
  <c r="E80" i="4"/>
  <c r="D20" i="2"/>
  <c r="C113" i="4"/>
  <c r="F118" i="4"/>
  <c r="C94" i="4"/>
  <c r="F82" i="4"/>
  <c r="R39" i="4"/>
  <c r="R44" i="4"/>
  <c r="F95" i="4"/>
  <c r="F124" i="4"/>
  <c r="D12" i="4"/>
  <c r="C104" i="4"/>
  <c r="E112" i="4"/>
  <c r="P39" i="4"/>
  <c r="E120" i="4"/>
  <c r="D11" i="4"/>
  <c r="P38" i="4"/>
  <c r="C125" i="4"/>
  <c r="D8" i="4"/>
  <c r="E88" i="4"/>
  <c r="E73" i="4"/>
  <c r="E130" i="4"/>
  <c r="R52" i="4"/>
  <c r="E111" i="4"/>
  <c r="E95" i="4"/>
  <c r="B9" i="4"/>
  <c r="R47" i="4"/>
  <c r="F79" i="4"/>
  <c r="P37" i="4"/>
  <c r="C99" i="4"/>
  <c r="E113" i="4"/>
  <c r="C87" i="4"/>
  <c r="E132" i="4"/>
  <c r="P49" i="4"/>
  <c r="C131" i="4"/>
  <c r="P52" i="4"/>
  <c r="E136" i="4"/>
  <c r="P48" i="4"/>
  <c r="E93" i="4"/>
  <c r="E89" i="4"/>
  <c r="F119" i="4"/>
  <c r="B8" i="4"/>
  <c r="D13" i="4"/>
  <c r="F134" i="4"/>
  <c r="E127" i="4"/>
  <c r="C80" i="4"/>
  <c r="R46" i="4"/>
  <c r="F87" i="4"/>
  <c r="Q53" i="4"/>
  <c r="F83" i="4"/>
  <c r="F113" i="4"/>
  <c r="R38" i="4"/>
  <c r="E98" i="4"/>
  <c r="B11" i="4"/>
  <c r="F76" i="4"/>
  <c r="C138" i="4"/>
  <c r="F114" i="4"/>
  <c r="C93" i="4"/>
  <c r="P57" i="4"/>
  <c r="S56" i="4"/>
  <c r="E106" i="4"/>
  <c r="C119" i="4"/>
  <c r="C102" i="4"/>
  <c r="E81" i="4"/>
  <c r="F88" i="4"/>
  <c r="E105" i="4"/>
  <c r="E94" i="4"/>
  <c r="F104" i="4"/>
  <c r="A23" i="4"/>
  <c r="A24" i="4" s="1"/>
  <c r="C130" i="4"/>
  <c r="D18" i="4"/>
  <c r="C98" i="4"/>
  <c r="B16" i="4"/>
  <c r="F93" i="4"/>
  <c r="E119" i="4"/>
  <c r="F127" i="4"/>
  <c r="C105" i="4"/>
  <c r="C124" i="4"/>
  <c r="E99" i="4"/>
  <c r="B14" i="4"/>
  <c r="E104" i="4"/>
  <c r="R43" i="4"/>
  <c r="P34" i="4"/>
  <c r="S65" i="4"/>
  <c r="R33" i="4"/>
  <c r="C82" i="4"/>
  <c r="F74" i="4"/>
  <c r="E133" i="4"/>
  <c r="B20" i="4"/>
  <c r="C86" i="4"/>
  <c r="F132" i="4"/>
  <c r="S58" i="4"/>
  <c r="P69" i="4"/>
  <c r="E91" i="4"/>
  <c r="P45" i="4"/>
  <c r="C132" i="4"/>
  <c r="F89" i="4"/>
  <c r="F99" i="4"/>
  <c r="C117" i="4"/>
  <c r="S62" i="4"/>
  <c r="P66" i="4"/>
  <c r="C121" i="4"/>
  <c r="E102" i="4"/>
  <c r="C88" i="4"/>
  <c r="E131" i="4"/>
  <c r="C115" i="4"/>
  <c r="D17" i="4"/>
  <c r="E101" i="4"/>
  <c r="S60" i="4"/>
  <c r="F100" i="4"/>
  <c r="D14" i="4"/>
  <c r="C114" i="4"/>
  <c r="F75" i="4"/>
  <c r="P50" i="4"/>
  <c r="C78" i="4"/>
  <c r="F137" i="4"/>
  <c r="F77" i="4"/>
  <c r="R48" i="4"/>
  <c r="C106" i="4"/>
  <c r="C96" i="4"/>
  <c r="E129" i="4"/>
  <c r="F97" i="4"/>
  <c r="C109" i="4"/>
  <c r="C100" i="4"/>
  <c r="E121" i="4"/>
  <c r="E77" i="4"/>
  <c r="S63" i="4"/>
  <c r="F81" i="4"/>
  <c r="F133" i="4"/>
  <c r="C118" i="4"/>
  <c r="C92" i="4"/>
  <c r="C111" i="4"/>
  <c r="C127" i="4"/>
  <c r="R41" i="4"/>
  <c r="E97" i="4"/>
  <c r="P35" i="4"/>
  <c r="F129" i="4"/>
  <c r="S69" i="4"/>
  <c r="S54" i="4"/>
  <c r="E108" i="4"/>
  <c r="B17" i="4"/>
  <c r="B13" i="4"/>
  <c r="R49" i="4"/>
  <c r="E125" i="4"/>
  <c r="F73" i="4"/>
  <c r="R37" i="4"/>
  <c r="F106" i="4"/>
  <c r="E128" i="4"/>
  <c r="D15" i="4"/>
  <c r="E100" i="4"/>
  <c r="C74" i="4"/>
  <c r="E126" i="4"/>
  <c r="R35" i="4"/>
  <c r="E74" i="4"/>
  <c r="D22" i="4"/>
  <c r="C137" i="4"/>
  <c r="F125" i="4"/>
  <c r="E78" i="4"/>
  <c r="F102" i="4"/>
  <c r="F138" i="4"/>
  <c r="C103" i="4"/>
  <c r="F131" i="4"/>
  <c r="C107" i="4"/>
  <c r="E83" i="4"/>
  <c r="P47" i="4"/>
  <c r="E134" i="4"/>
  <c r="F117" i="4"/>
  <c r="C133" i="4"/>
  <c r="S70" i="4"/>
  <c r="R51" i="4"/>
  <c r="P63" i="4"/>
  <c r="C77" i="4"/>
  <c r="F108" i="4"/>
  <c r="E123" i="4"/>
  <c r="S53" i="4"/>
  <c r="B12" i="4"/>
  <c r="S61" i="4"/>
  <c r="S71" i="4"/>
  <c r="F91" i="4"/>
  <c r="D18" i="2"/>
  <c r="C90" i="4"/>
  <c r="C116" i="4"/>
  <c r="C76" i="4"/>
  <c r="F116" i="4"/>
  <c r="C84" i="4"/>
  <c r="R50" i="4"/>
  <c r="E85" i="4"/>
  <c r="E115" i="4"/>
  <c r="C85" i="4"/>
  <c r="B19" i="4"/>
  <c r="C73" i="4"/>
  <c r="E117" i="4"/>
  <c r="F107" i="4"/>
  <c r="P71" i="4"/>
  <c r="R40" i="4"/>
  <c r="C101" i="4"/>
  <c r="F121" i="4"/>
  <c r="F90" i="4"/>
  <c r="P70" i="4"/>
  <c r="F86" i="4"/>
  <c r="E86" i="4"/>
  <c r="E124" i="4"/>
  <c r="F105" i="4"/>
  <c r="C91" i="4"/>
  <c r="D7" i="4"/>
  <c r="D20" i="4"/>
  <c r="E137" i="4"/>
  <c r="D16" i="4"/>
  <c r="S59" i="4"/>
  <c r="P60" i="4"/>
  <c r="E92" i="4"/>
  <c r="E110" i="4"/>
  <c r="P51" i="4"/>
  <c r="R45" i="4"/>
  <c r="F101" i="4"/>
  <c r="E122" i="4"/>
  <c r="P40" i="4"/>
  <c r="S64" i="4"/>
  <c r="F120" i="4"/>
  <c r="B21" i="4"/>
  <c r="P36" i="4"/>
  <c r="S68" i="4"/>
  <c r="S67" i="4"/>
  <c r="P65" i="4"/>
  <c r="P58" i="4"/>
  <c r="S55" i="4"/>
  <c r="P67" i="4"/>
  <c r="P61" i="4"/>
  <c r="P62" i="4"/>
  <c r="S66" i="4"/>
  <c r="P64" i="4"/>
  <c r="P53" i="4"/>
  <c r="P56" i="4"/>
  <c r="P55" i="4"/>
  <c r="P68" i="4"/>
  <c r="S72" i="4"/>
  <c r="S57" i="4"/>
  <c r="P59" i="4"/>
  <c r="P72" i="4"/>
  <c r="D4" i="4" l="1"/>
  <c r="B1" i="1"/>
  <c r="D1" i="1"/>
  <c r="A23" i="1"/>
  <c r="A23" i="7" s="1"/>
  <c r="B4" i="4"/>
  <c r="A24" i="1"/>
  <c r="A24" i="9" s="1"/>
  <c r="A35" i="7"/>
  <c r="A35" i="9"/>
  <c r="A47" i="7"/>
  <c r="A47" i="9"/>
  <c r="A45" i="7"/>
  <c r="A45" i="9"/>
  <c r="A44" i="7"/>
  <c r="A44" i="9"/>
  <c r="A49" i="9"/>
  <c r="A49" i="7"/>
  <c r="A52" i="9"/>
  <c r="A52" i="7"/>
  <c r="A40" i="7"/>
  <c r="A40" i="9"/>
  <c r="A51" i="9"/>
  <c r="A51" i="7"/>
  <c r="A42" i="9"/>
  <c r="A42" i="7"/>
  <c r="A46" i="9"/>
  <c r="A46" i="7"/>
  <c r="A48" i="7"/>
  <c r="A48" i="9"/>
  <c r="A36" i="9"/>
  <c r="A36" i="7"/>
  <c r="A39" i="9"/>
  <c r="A39" i="7"/>
  <c r="A50" i="9"/>
  <c r="A50" i="7"/>
  <c r="A43" i="7"/>
  <c r="A43" i="9"/>
  <c r="A34" i="9"/>
  <c r="A34" i="7"/>
  <c r="A33" i="7"/>
  <c r="A33" i="9"/>
  <c r="A41" i="9"/>
  <c r="A41" i="7"/>
  <c r="A38" i="9"/>
  <c r="A38" i="7"/>
  <c r="A37" i="7"/>
  <c r="A37" i="9"/>
  <c r="R54" i="4"/>
  <c r="L35" i="4"/>
  <c r="D116" i="4"/>
  <c r="D129" i="4"/>
  <c r="B121" i="4"/>
  <c r="L51" i="4"/>
  <c r="B125" i="4"/>
  <c r="B75" i="4"/>
  <c r="D125" i="4"/>
  <c r="D109" i="4"/>
  <c r="R69" i="4"/>
  <c r="B120" i="4"/>
  <c r="L72" i="4"/>
  <c r="R62" i="4"/>
  <c r="D128" i="4"/>
  <c r="B77" i="4"/>
  <c r="B110" i="4"/>
  <c r="B129" i="4"/>
  <c r="B86" i="4"/>
  <c r="D103" i="4"/>
  <c r="D95" i="4"/>
  <c r="B127" i="4"/>
  <c r="L52" i="4"/>
  <c r="D111" i="4"/>
  <c r="R66" i="4"/>
  <c r="L68" i="4"/>
  <c r="B94" i="4"/>
  <c r="L37" i="4"/>
  <c r="D80" i="4"/>
  <c r="R71" i="4"/>
  <c r="D98" i="4"/>
  <c r="B116" i="4"/>
  <c r="R55" i="4"/>
  <c r="R53" i="4"/>
  <c r="D79" i="4"/>
  <c r="D96" i="4"/>
  <c r="D120" i="4"/>
  <c r="L38" i="4"/>
  <c r="L58" i="4"/>
  <c r="R61" i="4"/>
  <c r="B114" i="4"/>
  <c r="D100" i="4"/>
  <c r="D136" i="4"/>
  <c r="D77" i="4"/>
  <c r="R70" i="4"/>
  <c r="D110" i="4"/>
  <c r="L56" i="4"/>
  <c r="B105" i="4"/>
  <c r="D134" i="4"/>
  <c r="D91" i="4"/>
  <c r="D97" i="4"/>
  <c r="D93" i="4"/>
  <c r="D94" i="4"/>
  <c r="D115" i="4"/>
  <c r="L61" i="4"/>
  <c r="B106" i="4"/>
  <c r="B93" i="4"/>
  <c r="B135" i="4"/>
  <c r="D106" i="4"/>
  <c r="B112" i="4"/>
  <c r="B78" i="4"/>
  <c r="AB82" i="1"/>
  <c r="D92" i="4"/>
  <c r="B102" i="4"/>
  <c r="R60" i="4"/>
  <c r="A26" i="4"/>
  <c r="B83" i="4"/>
  <c r="L49" i="4"/>
  <c r="R68" i="4"/>
  <c r="B136" i="4"/>
  <c r="B98" i="4"/>
  <c r="B132" i="4"/>
  <c r="B101" i="4"/>
  <c r="L34" i="4"/>
  <c r="D108" i="4"/>
  <c r="B119" i="4"/>
  <c r="D112" i="4"/>
  <c r="B133" i="4"/>
  <c r="L44" i="4"/>
  <c r="K24" i="4"/>
  <c r="D104" i="4"/>
  <c r="K23" i="4"/>
  <c r="L39" i="4"/>
  <c r="D81" i="4"/>
  <c r="B84" i="4"/>
  <c r="B90" i="4"/>
  <c r="R56" i="4"/>
  <c r="D78" i="4"/>
  <c r="L62" i="4"/>
  <c r="L59" i="4"/>
  <c r="B128" i="4"/>
  <c r="L71" i="4"/>
  <c r="L63" i="4"/>
  <c r="D124" i="4"/>
  <c r="D99" i="4"/>
  <c r="L36" i="4"/>
  <c r="R59" i="4"/>
  <c r="D105" i="4"/>
  <c r="B109" i="4"/>
  <c r="L55" i="4"/>
  <c r="L43" i="4"/>
  <c r="L70" i="4"/>
  <c r="B87" i="4"/>
  <c r="D75" i="4"/>
  <c r="D107" i="4"/>
  <c r="D135" i="4"/>
  <c r="L64" i="4"/>
  <c r="L66" i="4"/>
  <c r="B111" i="4"/>
  <c r="B103" i="4"/>
  <c r="D123" i="4"/>
  <c r="B123" i="4"/>
  <c r="B81" i="4"/>
  <c r="D102" i="4"/>
  <c r="D88" i="4"/>
  <c r="D118" i="4"/>
  <c r="D119" i="4"/>
  <c r="P54" i="4"/>
  <c r="L50" i="4"/>
  <c r="D114" i="4"/>
  <c r="L46" i="4"/>
  <c r="D90" i="4"/>
  <c r="R63" i="4"/>
  <c r="R65" i="4"/>
  <c r="R72" i="4"/>
  <c r="B124" i="4"/>
  <c r="B122" i="4"/>
  <c r="B117" i="4"/>
  <c r="B80" i="4"/>
  <c r="B88" i="4"/>
  <c r="L69" i="4"/>
  <c r="B92" i="4"/>
  <c r="L47" i="4"/>
  <c r="D131" i="4"/>
  <c r="D132" i="4"/>
  <c r="L57" i="4"/>
  <c r="B108" i="4"/>
  <c r="R58" i="4"/>
  <c r="B74" i="4"/>
  <c r="D113" i="4"/>
  <c r="B82" i="4"/>
  <c r="D84" i="4"/>
  <c r="B91" i="4"/>
  <c r="L41" i="4"/>
  <c r="B97" i="4"/>
  <c r="B73" i="4"/>
  <c r="D87" i="4"/>
  <c r="D126" i="4"/>
  <c r="D133" i="4"/>
  <c r="B137" i="4"/>
  <c r="D89" i="4"/>
  <c r="B104" i="4"/>
  <c r="B100" i="4"/>
  <c r="D127" i="4"/>
  <c r="B113" i="4"/>
  <c r="D122" i="4"/>
  <c r="B134" i="4"/>
  <c r="R67" i="4"/>
  <c r="L67" i="4"/>
  <c r="L40" i="4"/>
  <c r="B95" i="4"/>
  <c r="D101" i="4"/>
  <c r="D121" i="4"/>
  <c r="L53" i="4"/>
  <c r="L45" i="4"/>
  <c r="D130" i="4"/>
  <c r="L65" i="4"/>
  <c r="D83" i="4"/>
  <c r="B85" i="4"/>
  <c r="B89" i="4"/>
  <c r="B130" i="4"/>
  <c r="B115" i="4"/>
  <c r="B96" i="4"/>
  <c r="R64" i="4"/>
  <c r="D73" i="4"/>
  <c r="D74" i="4"/>
  <c r="D137" i="4"/>
  <c r="L60" i="4"/>
  <c r="L48" i="4"/>
  <c r="B131" i="4"/>
  <c r="D117" i="4"/>
  <c r="B99" i="4"/>
  <c r="D85" i="4"/>
  <c r="B118" i="4"/>
  <c r="B79" i="4"/>
  <c r="B126" i="4"/>
  <c r="R57" i="4"/>
  <c r="L33" i="4"/>
  <c r="L42" i="4"/>
  <c r="K26" i="4"/>
  <c r="B76" i="4"/>
  <c r="D138" i="4"/>
  <c r="B107" i="4"/>
  <c r="D76" i="4"/>
  <c r="D86" i="4"/>
  <c r="B138" i="4"/>
  <c r="D82" i="4"/>
  <c r="A23" i="9" l="1"/>
  <c r="J23" i="9" s="1"/>
  <c r="B2" i="1"/>
  <c r="D2" i="1"/>
  <c r="A24" i="7"/>
  <c r="J24" i="7" s="1"/>
  <c r="A26" i="1"/>
  <c r="N41" i="9"/>
  <c r="F41" i="9"/>
  <c r="B41" i="9"/>
  <c r="J41" i="9"/>
  <c r="B50" i="7"/>
  <c r="J50" i="7"/>
  <c r="N50" i="7"/>
  <c r="F50" i="7"/>
  <c r="B40" i="9"/>
  <c r="N40" i="9"/>
  <c r="F40" i="9"/>
  <c r="J40" i="9"/>
  <c r="F50" i="9"/>
  <c r="J50" i="9"/>
  <c r="N50" i="9"/>
  <c r="B50" i="9"/>
  <c r="J40" i="7"/>
  <c r="F40" i="7"/>
  <c r="B40" i="7"/>
  <c r="N40" i="7"/>
  <c r="F38" i="7"/>
  <c r="B38" i="7"/>
  <c r="J38" i="7"/>
  <c r="N38" i="7"/>
  <c r="F39" i="7"/>
  <c r="J39" i="7"/>
  <c r="N39" i="7"/>
  <c r="B39" i="7"/>
  <c r="F52" i="7"/>
  <c r="N52" i="7"/>
  <c r="J52" i="7"/>
  <c r="B52" i="7"/>
  <c r="N38" i="9"/>
  <c r="B38" i="9"/>
  <c r="J38" i="9"/>
  <c r="F38" i="9"/>
  <c r="J39" i="9"/>
  <c r="N39" i="9"/>
  <c r="F39" i="9"/>
  <c r="B39" i="9"/>
  <c r="N52" i="9"/>
  <c r="B52" i="9"/>
  <c r="J52" i="9"/>
  <c r="F52" i="9"/>
  <c r="J41" i="7"/>
  <c r="F41" i="7"/>
  <c r="B41" i="7"/>
  <c r="N41" i="7"/>
  <c r="B36" i="7"/>
  <c r="J36" i="7"/>
  <c r="N36" i="7"/>
  <c r="F36" i="7"/>
  <c r="J34" i="9"/>
  <c r="F34" i="9"/>
  <c r="N34" i="9"/>
  <c r="B34" i="9"/>
  <c r="N33" i="9"/>
  <c r="J33" i="9"/>
  <c r="B33" i="9"/>
  <c r="F33" i="9"/>
  <c r="F48" i="7"/>
  <c r="N48" i="7"/>
  <c r="J48" i="7"/>
  <c r="B48" i="7"/>
  <c r="J46" i="7"/>
  <c r="N46" i="7"/>
  <c r="B46" i="7"/>
  <c r="F46" i="7"/>
  <c r="B46" i="9"/>
  <c r="F46" i="9"/>
  <c r="J46" i="9"/>
  <c r="N46" i="9"/>
  <c r="B42" i="9"/>
  <c r="N42" i="9"/>
  <c r="F42" i="9"/>
  <c r="J42" i="9"/>
  <c r="N47" i="9"/>
  <c r="B47" i="9"/>
  <c r="J47" i="9"/>
  <c r="F47" i="9"/>
  <c r="N37" i="7"/>
  <c r="F37" i="7"/>
  <c r="B37" i="7"/>
  <c r="J37" i="7"/>
  <c r="N24" i="9"/>
  <c r="B24" i="9"/>
  <c r="J24" i="9"/>
  <c r="R24" i="9"/>
  <c r="F24" i="9"/>
  <c r="J51" i="9"/>
  <c r="F51" i="9"/>
  <c r="B51" i="9"/>
  <c r="N51" i="9"/>
  <c r="N47" i="7"/>
  <c r="J47" i="7"/>
  <c r="B47" i="7"/>
  <c r="F47" i="7"/>
  <c r="B49" i="7"/>
  <c r="J49" i="7"/>
  <c r="F49" i="7"/>
  <c r="N49" i="7"/>
  <c r="J33" i="7"/>
  <c r="B33" i="7"/>
  <c r="F33" i="7"/>
  <c r="N33" i="7"/>
  <c r="F44" i="9"/>
  <c r="J44" i="9"/>
  <c r="N44" i="9"/>
  <c r="B44" i="9"/>
  <c r="N45" i="9"/>
  <c r="F45" i="9"/>
  <c r="B45" i="9"/>
  <c r="J45" i="9"/>
  <c r="N37" i="9"/>
  <c r="F37" i="9"/>
  <c r="B37" i="9"/>
  <c r="J37" i="9"/>
  <c r="N51" i="7"/>
  <c r="F51" i="7"/>
  <c r="B51" i="7"/>
  <c r="J51" i="7"/>
  <c r="R23" i="9"/>
  <c r="N23" i="9"/>
  <c r="B23" i="9"/>
  <c r="F23" i="9"/>
  <c r="N43" i="9"/>
  <c r="B43" i="9"/>
  <c r="J43" i="9"/>
  <c r="F43" i="9"/>
  <c r="B35" i="9"/>
  <c r="F35" i="9"/>
  <c r="N35" i="9"/>
  <c r="J35" i="9"/>
  <c r="B36" i="9"/>
  <c r="F36" i="9"/>
  <c r="J36" i="9"/>
  <c r="N36" i="9"/>
  <c r="N48" i="9"/>
  <c r="F48" i="9"/>
  <c r="B48" i="9"/>
  <c r="J48" i="9"/>
  <c r="N49" i="9"/>
  <c r="F49" i="9"/>
  <c r="B49" i="9"/>
  <c r="J49" i="9"/>
  <c r="F34" i="7"/>
  <c r="B34" i="7"/>
  <c r="J34" i="7"/>
  <c r="N34" i="7"/>
  <c r="B44" i="7"/>
  <c r="J44" i="7"/>
  <c r="F44" i="7"/>
  <c r="N44" i="7"/>
  <c r="J42" i="7"/>
  <c r="N42" i="7"/>
  <c r="F42" i="7"/>
  <c r="B42" i="7"/>
  <c r="F45" i="7"/>
  <c r="B45" i="7"/>
  <c r="N45" i="7"/>
  <c r="J45" i="7"/>
  <c r="F23" i="7"/>
  <c r="B23" i="7"/>
  <c r="N23" i="7"/>
  <c r="J23" i="7"/>
  <c r="N43" i="7"/>
  <c r="B43" i="7"/>
  <c r="F43" i="7"/>
  <c r="J43" i="7"/>
  <c r="F35" i="7"/>
  <c r="B35" i="7"/>
  <c r="J35" i="7"/>
  <c r="N35" i="7"/>
  <c r="A25" i="4"/>
  <c r="L54" i="4"/>
  <c r="AB83" i="1"/>
  <c r="K25" i="4"/>
  <c r="A27" i="4"/>
  <c r="A25" i="1" l="1"/>
  <c r="A25" i="9" s="1"/>
  <c r="F24" i="7"/>
  <c r="N24" i="7"/>
  <c r="B24" i="7"/>
  <c r="A27" i="1"/>
  <c r="A27" i="9" s="1"/>
  <c r="A26" i="7"/>
  <c r="A26" i="9"/>
  <c r="A28" i="4"/>
  <c r="K27" i="4"/>
  <c r="A28" i="1" l="1"/>
  <c r="A25" i="7"/>
  <c r="A27" i="7"/>
  <c r="F27" i="7" s="1"/>
  <c r="F25" i="9"/>
  <c r="B25" i="9"/>
  <c r="J25" i="9"/>
  <c r="F26" i="9"/>
  <c r="J26" i="9"/>
  <c r="B26" i="9"/>
  <c r="F26" i="7"/>
  <c r="J26" i="7"/>
  <c r="B26" i="7"/>
  <c r="B25" i="7"/>
  <c r="F25" i="7"/>
  <c r="J25" i="7"/>
  <c r="F27" i="9"/>
  <c r="B27" i="9"/>
  <c r="J27" i="9"/>
  <c r="K28" i="4"/>
  <c r="A30" i="4"/>
  <c r="A29" i="4"/>
  <c r="K29" i="4"/>
  <c r="K30" i="4"/>
  <c r="A31" i="4"/>
  <c r="A32" i="4"/>
  <c r="A31" i="1" l="1"/>
  <c r="A31" i="7" s="1"/>
  <c r="A30" i="1"/>
  <c r="A30" i="7" s="1"/>
  <c r="B30" i="7" s="1"/>
  <c r="A28" i="7"/>
  <c r="A28" i="9"/>
  <c r="A32" i="1"/>
  <c r="A32" i="7" s="1"/>
  <c r="F32" i="7" s="1"/>
  <c r="A29" i="1"/>
  <c r="A31" i="9"/>
  <c r="B31" i="9" s="1"/>
  <c r="J27" i="7"/>
  <c r="B27" i="7"/>
  <c r="A30" i="9"/>
  <c r="F30" i="9" s="1"/>
  <c r="B31" i="7"/>
  <c r="J31" i="7"/>
  <c r="F31" i="7"/>
  <c r="F30" i="7"/>
  <c r="J30" i="7"/>
  <c r="K31" i="4"/>
  <c r="K32" i="4"/>
  <c r="B28" i="9" l="1"/>
  <c r="F28" i="9"/>
  <c r="J28" i="9"/>
  <c r="F28" i="7"/>
  <c r="J28" i="7"/>
  <c r="B28" i="7"/>
  <c r="B32" i="7"/>
  <c r="J32" i="7"/>
  <c r="A32" i="9"/>
  <c r="J32" i="9" s="1"/>
  <c r="A29" i="9"/>
  <c r="A29" i="7"/>
  <c r="J31" i="9"/>
  <c r="F31" i="9"/>
  <c r="B30" i="9"/>
  <c r="J30" i="9"/>
  <c r="F32" i="9" l="1"/>
  <c r="B32" i="9"/>
  <c r="B29" i="9"/>
  <c r="J29" i="9"/>
  <c r="F29" i="9"/>
  <c r="B29" i="7"/>
  <c r="F29" i="7"/>
  <c r="J29" i="7"/>
  <c r="D21" i="2" l="1"/>
  <c r="G130" i="1"/>
  <c r="G90" i="1"/>
  <c r="G115" i="1"/>
  <c r="G81" i="1"/>
  <c r="G93" i="1"/>
  <c r="G122" i="1"/>
  <c r="G96" i="1"/>
  <c r="G99" i="1"/>
  <c r="G108" i="1"/>
  <c r="G128" i="1"/>
  <c r="G95" i="1"/>
  <c r="G87" i="1"/>
  <c r="G112" i="1"/>
  <c r="G94" i="1"/>
  <c r="G126" i="1"/>
  <c r="G98" i="1"/>
  <c r="G125" i="1"/>
  <c r="G82" i="1"/>
  <c r="G136" i="1"/>
  <c r="G116" i="1"/>
  <c r="G97" i="1"/>
  <c r="G105" i="1"/>
  <c r="G137" i="1"/>
  <c r="G124" i="1"/>
  <c r="G77" i="1"/>
  <c r="G75" i="1"/>
  <c r="G73" i="1"/>
  <c r="G107" i="1"/>
  <c r="G78" i="1"/>
  <c r="G74" i="1"/>
  <c r="G127" i="1"/>
  <c r="G111" i="1"/>
  <c r="G92" i="1"/>
  <c r="G134" i="1"/>
  <c r="G91" i="1"/>
  <c r="G138" i="1"/>
  <c r="G119" i="1"/>
  <c r="G80" i="1"/>
  <c r="G117" i="1"/>
  <c r="G120" i="1"/>
  <c r="G109" i="1"/>
  <c r="G114" i="1"/>
  <c r="G76" i="1"/>
  <c r="G83" i="1"/>
  <c r="G103" i="1"/>
  <c r="G133" i="1"/>
  <c r="G131" i="1"/>
  <c r="G113" i="1"/>
  <c r="G101" i="1"/>
  <c r="G110" i="1"/>
  <c r="G135" i="1"/>
  <c r="G86" i="1"/>
  <c r="G85" i="1"/>
  <c r="G89" i="1"/>
  <c r="G118" i="1"/>
  <c r="G84" i="1"/>
  <c r="G79" i="1"/>
  <c r="G121" i="1"/>
  <c r="G129" i="1"/>
  <c r="G88" i="1"/>
  <c r="G132" i="1"/>
  <c r="G106" i="1"/>
  <c r="G100" i="1"/>
  <c r="G104" i="1"/>
  <c r="G123" i="1"/>
  <c r="G102" i="1"/>
  <c r="D54" i="1"/>
  <c r="G47" i="1"/>
  <c r="B20" i="1"/>
  <c r="E129" i="1"/>
  <c r="F17" i="1"/>
  <c r="D52" i="1"/>
  <c r="B122" i="1"/>
  <c r="G18" i="1"/>
  <c r="G31" i="1"/>
  <c r="F107" i="1"/>
  <c r="F88" i="1"/>
  <c r="D79" i="1"/>
  <c r="F99" i="1"/>
  <c r="E21" i="1"/>
  <c r="C118" i="1"/>
  <c r="E33" i="1"/>
  <c r="B110" i="1"/>
  <c r="C105" i="1"/>
  <c r="G12" i="1"/>
  <c r="D64" i="1"/>
  <c r="D101" i="1"/>
  <c r="G23" i="1"/>
  <c r="D117" i="1"/>
  <c r="F126" i="1"/>
  <c r="B33" i="1"/>
  <c r="B31" i="1"/>
  <c r="E125" i="1"/>
  <c r="C106" i="1"/>
  <c r="E130" i="1"/>
  <c r="B133" i="1"/>
  <c r="G62" i="1"/>
  <c r="C125" i="1"/>
  <c r="D36" i="1"/>
  <c r="D106" i="1"/>
  <c r="E123" i="1"/>
  <c r="D60" i="1"/>
  <c r="B40" i="1"/>
  <c r="D59" i="1"/>
  <c r="E44" i="1"/>
  <c r="G58" i="1"/>
  <c r="E73" i="1"/>
  <c r="D98" i="1"/>
  <c r="B123" i="1"/>
  <c r="B45" i="1"/>
  <c r="F35" i="1"/>
  <c r="C72" i="1"/>
  <c r="E95" i="1"/>
  <c r="G35" i="1"/>
  <c r="G65" i="1"/>
  <c r="C56" i="1"/>
  <c r="G27" i="1"/>
  <c r="F117" i="1"/>
  <c r="D17" i="1"/>
  <c r="E51" i="1"/>
  <c r="E46" i="1"/>
  <c r="B34" i="1"/>
  <c r="D81" i="1"/>
  <c r="B67" i="1"/>
  <c r="B138" i="1"/>
  <c r="F40" i="1"/>
  <c r="B17" i="1"/>
  <c r="C96" i="1"/>
  <c r="G38" i="1"/>
  <c r="F68" i="1"/>
  <c r="F32" i="1"/>
  <c r="D24" i="1"/>
  <c r="E32" i="1"/>
  <c r="F134" i="1"/>
  <c r="G41" i="1"/>
  <c r="G16" i="1"/>
  <c r="D103" i="1"/>
  <c r="C82" i="1"/>
  <c r="F37" i="1"/>
  <c r="E47" i="1"/>
  <c r="B15" i="1"/>
  <c r="D72" i="1"/>
  <c r="E53" i="1"/>
  <c r="D23" i="1"/>
  <c r="B52" i="1"/>
  <c r="B97" i="1"/>
  <c r="F84" i="1"/>
  <c r="E71" i="1"/>
  <c r="B114" i="1"/>
  <c r="G57" i="1"/>
  <c r="G32" i="1"/>
  <c r="F67" i="1"/>
  <c r="D53" i="1"/>
  <c r="F116" i="1"/>
  <c r="B63" i="1"/>
  <c r="D119" i="1"/>
  <c r="D125" i="1"/>
  <c r="C90" i="1"/>
  <c r="B104" i="1"/>
  <c r="G70" i="1"/>
  <c r="B49" i="1"/>
  <c r="D45" i="1"/>
  <c r="B83" i="1"/>
  <c r="C70" i="1"/>
  <c r="D136" i="1"/>
  <c r="D25" i="1"/>
  <c r="G72" i="1"/>
  <c r="D82" i="1"/>
  <c r="D74" i="1"/>
  <c r="C27" i="1"/>
  <c r="B115" i="1"/>
  <c r="D76" i="1"/>
  <c r="B64" i="1"/>
  <c r="E27" i="1"/>
  <c r="B82" i="1"/>
  <c r="F122" i="1"/>
  <c r="D90" i="1"/>
  <c r="E61" i="1"/>
  <c r="E39" i="1"/>
  <c r="F115" i="1"/>
  <c r="E11" i="1"/>
  <c r="B11" i="1"/>
  <c r="E34" i="1"/>
  <c r="B16" i="1"/>
  <c r="E110" i="1"/>
  <c r="F89" i="1"/>
  <c r="G8" i="1"/>
  <c r="G20" i="1"/>
  <c r="D16" i="1"/>
  <c r="F78" i="1"/>
  <c r="F106" i="1"/>
  <c r="G22" i="1"/>
  <c r="E77" i="1"/>
  <c r="F93" i="1"/>
  <c r="E78" i="1"/>
  <c r="C131" i="1"/>
  <c r="G36" i="1"/>
  <c r="D9" i="1"/>
  <c r="C73" i="1"/>
  <c r="B119" i="1"/>
  <c r="E85" i="1"/>
  <c r="F62" i="1"/>
  <c r="D56" i="1"/>
  <c r="C13" i="1"/>
  <c r="F36" i="1"/>
  <c r="D104" i="1"/>
  <c r="B131" i="1"/>
  <c r="D12" i="1"/>
  <c r="G11" i="1"/>
  <c r="B8" i="1"/>
  <c r="C48" i="1"/>
  <c r="E48" i="1"/>
  <c r="G45" i="1"/>
  <c r="B18" i="1"/>
  <c r="F41" i="1"/>
  <c r="B57" i="1"/>
  <c r="B29" i="1"/>
  <c r="D70" i="1"/>
  <c r="F51" i="1"/>
  <c r="C99" i="1"/>
  <c r="F65" i="1"/>
  <c r="D110" i="1"/>
  <c r="B92" i="1"/>
  <c r="D21" i="1"/>
  <c r="G60" i="1"/>
  <c r="D41" i="1"/>
  <c r="E121" i="1"/>
  <c r="F108" i="1"/>
  <c r="F61" i="1"/>
  <c r="D8" i="1"/>
  <c r="B130" i="1"/>
  <c r="C46" i="1"/>
  <c r="C40" i="1"/>
  <c r="D7" i="1"/>
  <c r="B108" i="1"/>
  <c r="E57" i="1"/>
  <c r="E16" i="1"/>
  <c r="F113" i="1"/>
  <c r="G39" i="1"/>
  <c r="D31" i="1"/>
  <c r="D133" i="1"/>
  <c r="G43" i="1"/>
  <c r="D66" i="1"/>
  <c r="F33" i="1"/>
  <c r="B58" i="1"/>
  <c r="F22" i="1"/>
  <c r="D55" i="1"/>
  <c r="F136" i="1"/>
  <c r="E120" i="1"/>
  <c r="F100" i="1"/>
  <c r="D116" i="1"/>
  <c r="D65" i="1"/>
  <c r="F53" i="1"/>
  <c r="B9" i="1"/>
  <c r="C127" i="1"/>
  <c r="C108" i="1"/>
  <c r="F75" i="1"/>
  <c r="B69" i="1"/>
  <c r="F63" i="1"/>
  <c r="G50" i="1"/>
  <c r="C63" i="1"/>
  <c r="D94" i="1"/>
  <c r="B47" i="1"/>
  <c r="D129" i="1"/>
  <c r="E36" i="1"/>
  <c r="E99" i="1"/>
  <c r="D97" i="1"/>
  <c r="G68" i="1"/>
  <c r="C36" i="1"/>
  <c r="D100" i="1"/>
  <c r="F119" i="1"/>
  <c r="F135" i="1"/>
  <c r="F96" i="1"/>
  <c r="E18" i="1"/>
  <c r="F118" i="1"/>
  <c r="D89" i="1"/>
  <c r="C86" i="1"/>
  <c r="C107" i="1"/>
  <c r="C28" i="1"/>
  <c r="F73" i="1"/>
  <c r="E96" i="1"/>
  <c r="G52" i="1"/>
  <c r="D120" i="1"/>
  <c r="D47" i="1"/>
  <c r="B27" i="1"/>
  <c r="C9" i="1"/>
  <c r="E138" i="1"/>
  <c r="C29" i="1"/>
  <c r="B10" i="1"/>
  <c r="E58" i="1"/>
  <c r="C93" i="1"/>
  <c r="B81" i="1"/>
  <c r="D83" i="1"/>
  <c r="C75" i="1"/>
  <c r="C60" i="1"/>
  <c r="B48" i="1"/>
  <c r="D67" i="1"/>
  <c r="C30" i="1"/>
  <c r="F6" i="1"/>
  <c r="C92" i="1"/>
  <c r="B101" i="1"/>
  <c r="B103" i="1"/>
  <c r="C64" i="1"/>
  <c r="E116" i="1"/>
  <c r="E22" i="1"/>
  <c r="D99" i="1"/>
  <c r="F58" i="1"/>
  <c r="B137" i="1"/>
  <c r="E67" i="1"/>
  <c r="D121" i="1"/>
  <c r="C61" i="1"/>
  <c r="B56" i="1"/>
  <c r="F57" i="1"/>
  <c r="F52" i="1"/>
  <c r="F12" i="1"/>
  <c r="D77" i="1"/>
  <c r="E41" i="1"/>
  <c r="E109" i="1"/>
  <c r="F121" i="1"/>
  <c r="E115" i="1"/>
  <c r="G9" i="1"/>
  <c r="C101" i="1"/>
  <c r="F105" i="1"/>
  <c r="B73" i="1"/>
  <c r="F104" i="1"/>
  <c r="E75" i="1"/>
  <c r="D38" i="1"/>
  <c r="D118" i="1"/>
  <c r="E70" i="1"/>
  <c r="C100" i="1"/>
  <c r="B53" i="1"/>
  <c r="C85" i="1"/>
  <c r="D48" i="1"/>
  <c r="F70" i="1"/>
  <c r="B35" i="1"/>
  <c r="E124" i="1"/>
  <c r="C88" i="1"/>
  <c r="E132" i="1"/>
  <c r="B124" i="1"/>
  <c r="B60" i="1"/>
  <c r="G17" i="1"/>
  <c r="C126" i="1"/>
  <c r="E107" i="1"/>
  <c r="F21" i="1"/>
  <c r="F98" i="1"/>
  <c r="E81" i="1"/>
  <c r="F85" i="1"/>
  <c r="B117" i="1"/>
  <c r="E24" i="1"/>
  <c r="C12" i="1"/>
  <c r="E13" i="1"/>
  <c r="F11" i="1"/>
  <c r="B13" i="1"/>
  <c r="G46" i="1"/>
  <c r="B112" i="1"/>
  <c r="E66" i="1"/>
  <c r="D10" i="1"/>
  <c r="D20" i="1"/>
  <c r="D84" i="1"/>
  <c r="F79" i="1"/>
  <c r="D126" i="1"/>
  <c r="F48" i="1"/>
  <c r="D85" i="1"/>
  <c r="D137" i="1"/>
  <c r="G61" i="1"/>
  <c r="E79" i="1"/>
  <c r="F31" i="1"/>
  <c r="B76" i="1"/>
  <c r="F131" i="1"/>
  <c r="D92" i="1"/>
  <c r="C42" i="1"/>
  <c r="F130" i="1"/>
  <c r="C24" i="1"/>
  <c r="E80" i="1"/>
  <c r="B24" i="1"/>
  <c r="C62" i="1"/>
  <c r="E104" i="1"/>
  <c r="F80" i="1"/>
  <c r="F69" i="1"/>
  <c r="E26" i="1"/>
  <c r="B118" i="1"/>
  <c r="D63" i="1"/>
  <c r="G10" i="1"/>
  <c r="G56" i="1"/>
  <c r="C97" i="1"/>
  <c r="B78" i="1"/>
  <c r="E131" i="1"/>
  <c r="D102" i="1"/>
  <c r="F9" i="1"/>
  <c r="G44" i="1"/>
  <c r="F38" i="1"/>
  <c r="B86" i="1"/>
  <c r="F66" i="1"/>
  <c r="C55" i="1"/>
  <c r="E64" i="1"/>
  <c r="B84" i="1"/>
  <c r="B132" i="1"/>
  <c r="F28" i="1"/>
  <c r="B85" i="1"/>
  <c r="C95" i="1"/>
  <c r="B70" i="1"/>
  <c r="B26" i="1"/>
  <c r="G5" i="1"/>
  <c r="D46" i="1"/>
  <c r="C50" i="1"/>
  <c r="E55" i="1"/>
  <c r="B44" i="1"/>
  <c r="F133" i="1"/>
  <c r="G28" i="1"/>
  <c r="B65" i="1"/>
  <c r="D44" i="1"/>
  <c r="B106" i="1"/>
  <c r="C111" i="1"/>
  <c r="B28" i="1"/>
  <c r="D109" i="1"/>
  <c r="C137" i="1"/>
  <c r="D51" i="1"/>
  <c r="D28" i="1"/>
  <c r="F138" i="1"/>
  <c r="F124" i="1"/>
  <c r="E92" i="1"/>
  <c r="E89" i="1"/>
  <c r="B127" i="1"/>
  <c r="E42" i="1"/>
  <c r="D75" i="1"/>
  <c r="F97" i="1"/>
  <c r="B22" i="1"/>
  <c r="D68" i="1"/>
  <c r="C68" i="1"/>
  <c r="E43" i="1"/>
  <c r="C16" i="1"/>
  <c r="G67" i="1"/>
  <c r="E101" i="1"/>
  <c r="E49" i="1"/>
  <c r="G30" i="1"/>
  <c r="C67" i="1"/>
  <c r="C52" i="1"/>
  <c r="C83" i="1"/>
  <c r="D62" i="1"/>
  <c r="C91" i="1"/>
  <c r="D131" i="1"/>
  <c r="D58" i="1"/>
  <c r="G19" i="1"/>
  <c r="F20" i="1"/>
  <c r="B129" i="1"/>
  <c r="B91" i="1"/>
  <c r="B59" i="1"/>
  <c r="D123" i="1"/>
  <c r="F91" i="1"/>
  <c r="C43" i="1"/>
  <c r="C102" i="1"/>
  <c r="E28" i="1"/>
  <c r="D71" i="1"/>
  <c r="D113" i="1"/>
  <c r="E87" i="1"/>
  <c r="D13" i="1"/>
  <c r="F46" i="1"/>
  <c r="E128" i="1"/>
  <c r="C15" i="1"/>
  <c r="E30" i="1"/>
  <c r="F30" i="1"/>
  <c r="E97" i="1"/>
  <c r="E59" i="1"/>
  <c r="E15" i="1"/>
  <c r="C10" i="1"/>
  <c r="F87" i="1"/>
  <c r="D14" i="1"/>
  <c r="F83" i="1"/>
  <c r="C138" i="1"/>
  <c r="G7" i="1"/>
  <c r="G59" i="1"/>
  <c r="B105" i="1"/>
  <c r="F127" i="1"/>
  <c r="F8" i="1"/>
  <c r="G34" i="1"/>
  <c r="E84" i="1"/>
  <c r="G14" i="1"/>
  <c r="C53" i="1"/>
  <c r="D87" i="1"/>
  <c r="D107" i="1"/>
  <c r="C78" i="1"/>
  <c r="C132" i="1"/>
  <c r="F101" i="1"/>
  <c r="D42" i="1"/>
  <c r="D96" i="1"/>
  <c r="B21" i="1"/>
  <c r="D37" i="1"/>
  <c r="E134" i="1"/>
  <c r="D108" i="1"/>
  <c r="E29" i="1"/>
  <c r="F92" i="1"/>
  <c r="D93" i="1"/>
  <c r="F110" i="1"/>
  <c r="C8" i="1"/>
  <c r="E108" i="1"/>
  <c r="E136" i="1"/>
  <c r="E94" i="1"/>
  <c r="B71" i="1"/>
  <c r="D127" i="1"/>
  <c r="C135" i="1"/>
  <c r="G26" i="1"/>
  <c r="E88" i="1"/>
  <c r="G25" i="1"/>
  <c r="C7" i="1"/>
  <c r="D115" i="1"/>
  <c r="F25" i="1"/>
  <c r="B90" i="1"/>
  <c r="G53" i="1"/>
  <c r="F19" i="1"/>
  <c r="F44" i="1"/>
  <c r="B113" i="1"/>
  <c r="C31" i="1"/>
  <c r="B14" i="1"/>
  <c r="E133" i="1"/>
  <c r="C44" i="1"/>
  <c r="F13" i="1"/>
  <c r="G48" i="1"/>
  <c r="B134" i="1"/>
  <c r="C65" i="1"/>
  <c r="C113" i="1"/>
  <c r="E72" i="1"/>
  <c r="C87" i="1"/>
  <c r="F18" i="1"/>
  <c r="C103" i="1"/>
  <c r="C45" i="1"/>
  <c r="F86" i="1"/>
  <c r="F112" i="1"/>
  <c r="C81" i="1"/>
  <c r="B43" i="1"/>
  <c r="D30" i="1"/>
  <c r="E12" i="1"/>
  <c r="E9" i="1"/>
  <c r="C20" i="1"/>
  <c r="G51" i="1"/>
  <c r="E31" i="1"/>
  <c r="B36" i="1"/>
  <c r="E113" i="1"/>
  <c r="F29" i="1"/>
  <c r="F23" i="1"/>
  <c r="C47" i="1"/>
  <c r="C120" i="1"/>
  <c r="C110" i="1"/>
  <c r="B72" i="1"/>
  <c r="B41" i="1"/>
  <c r="C74" i="1"/>
  <c r="E106" i="1"/>
  <c r="E38" i="1"/>
  <c r="C119" i="1"/>
  <c r="F125" i="1"/>
  <c r="G49" i="1"/>
  <c r="E7" i="1"/>
  <c r="D32" i="1"/>
  <c r="F71" i="1"/>
  <c r="D78" i="1"/>
  <c r="F103" i="1"/>
  <c r="C49" i="1"/>
  <c r="G71" i="1"/>
  <c r="F59" i="1"/>
  <c r="B93" i="1"/>
  <c r="D111" i="1"/>
  <c r="D34" i="1"/>
  <c r="D80" i="1"/>
  <c r="C51" i="1"/>
  <c r="F74" i="1"/>
  <c r="C58" i="1"/>
  <c r="D39" i="1"/>
  <c r="B126" i="1"/>
  <c r="D57" i="1"/>
  <c r="C25" i="1"/>
  <c r="E102" i="1"/>
  <c r="B120" i="1"/>
  <c r="C84" i="1"/>
  <c r="B99" i="1"/>
  <c r="B96" i="1"/>
  <c r="C23" i="1"/>
  <c r="F132" i="1"/>
  <c r="B95" i="1"/>
  <c r="C34" i="1"/>
  <c r="B50" i="1"/>
  <c r="C114" i="1"/>
  <c r="C136" i="1"/>
  <c r="D29" i="1"/>
  <c r="C77" i="1"/>
  <c r="B121" i="1"/>
  <c r="F129" i="1"/>
  <c r="E45" i="1"/>
  <c r="C21" i="1"/>
  <c r="E10" i="1"/>
  <c r="C33" i="1"/>
  <c r="D130" i="1"/>
  <c r="C94" i="1"/>
  <c r="D61" i="1"/>
  <c r="E105" i="1"/>
  <c r="F10" i="1"/>
  <c r="E103" i="1"/>
  <c r="B32" i="1"/>
  <c r="D26" i="1"/>
  <c r="F24" i="1"/>
  <c r="E56" i="1"/>
  <c r="B23" i="1"/>
  <c r="E114" i="1"/>
  <c r="B107" i="1"/>
  <c r="D73" i="1"/>
  <c r="D88" i="1"/>
  <c r="F94" i="1"/>
  <c r="B30" i="1"/>
  <c r="B109" i="1"/>
  <c r="E98" i="1"/>
  <c r="E69" i="1"/>
  <c r="C71" i="1"/>
  <c r="C116" i="1"/>
  <c r="C128" i="1"/>
  <c r="F54" i="1"/>
  <c r="D122" i="1"/>
  <c r="E14" i="1"/>
  <c r="B79" i="1"/>
  <c r="C121" i="1"/>
  <c r="B39" i="1"/>
  <c r="E23" i="1"/>
  <c r="D138" i="1"/>
  <c r="F26" i="1"/>
  <c r="G42" i="1"/>
  <c r="F120" i="1"/>
  <c r="C19" i="1"/>
  <c r="C79" i="1"/>
  <c r="D33" i="1"/>
  <c r="D50" i="1"/>
  <c r="C41" i="1"/>
  <c r="F39" i="1"/>
  <c r="G63" i="1"/>
  <c r="F123" i="1"/>
  <c r="E119" i="1"/>
  <c r="E63" i="1"/>
  <c r="D135" i="1"/>
  <c r="G15" i="1"/>
  <c r="D35" i="1"/>
  <c r="F55" i="1"/>
  <c r="B77" i="1"/>
  <c r="B136" i="1"/>
  <c r="E8" i="1"/>
  <c r="E74" i="1"/>
  <c r="F49" i="1"/>
  <c r="E37" i="1"/>
  <c r="D128" i="1"/>
  <c r="C17" i="1"/>
  <c r="E25" i="1"/>
  <c r="E90" i="1"/>
  <c r="D22" i="1"/>
  <c r="E91" i="1"/>
  <c r="F27" i="1"/>
  <c r="D112" i="1"/>
  <c r="C98" i="1"/>
  <c r="C11" i="1"/>
  <c r="C104" i="1"/>
  <c r="B80" i="1"/>
  <c r="C129" i="1"/>
  <c r="G29" i="1"/>
  <c r="F114" i="1"/>
  <c r="E112" i="1"/>
  <c r="E111" i="1"/>
  <c r="F95" i="1"/>
  <c r="E62" i="1"/>
  <c r="F111" i="1"/>
  <c r="B12" i="1"/>
  <c r="E76" i="1"/>
  <c r="F16" i="1"/>
  <c r="E20" i="1"/>
  <c r="F109" i="1"/>
  <c r="D69" i="1"/>
  <c r="G55" i="1"/>
  <c r="C123" i="1"/>
  <c r="E17" i="1"/>
  <c r="F137" i="1"/>
  <c r="E135" i="1"/>
  <c r="C38" i="1"/>
  <c r="G21" i="1"/>
  <c r="C89" i="1"/>
  <c r="F42" i="1"/>
  <c r="F15" i="1"/>
  <c r="B51" i="1"/>
  <c r="E126" i="1"/>
  <c r="E118" i="1"/>
  <c r="F7" i="1"/>
  <c r="D105" i="1"/>
  <c r="C130" i="1"/>
  <c r="D18" i="1"/>
  <c r="C22" i="1"/>
  <c r="C32" i="1"/>
  <c r="G37" i="1"/>
  <c r="E83" i="1"/>
  <c r="D49" i="1"/>
  <c r="B46" i="1"/>
  <c r="B100" i="1"/>
  <c r="C109" i="1"/>
  <c r="C117" i="1"/>
  <c r="B54" i="1"/>
  <c r="C80" i="1"/>
  <c r="B87" i="1"/>
  <c r="F102" i="1"/>
  <c r="B88" i="1"/>
  <c r="F90" i="1"/>
  <c r="E86" i="1"/>
  <c r="F76" i="1"/>
  <c r="F14" i="1"/>
  <c r="G6" i="1"/>
  <c r="E100" i="1"/>
  <c r="C122" i="1"/>
  <c r="D86" i="1"/>
  <c r="C35" i="1"/>
  <c r="F5" i="1"/>
  <c r="C26" i="1"/>
  <c r="B38" i="1"/>
  <c r="B98" i="1"/>
  <c r="F64" i="1"/>
  <c r="E35" i="1"/>
  <c r="C37" i="1"/>
  <c r="E19" i="1"/>
  <c r="B61" i="1"/>
  <c r="D124" i="1"/>
  <c r="C134" i="1"/>
  <c r="C76" i="1"/>
  <c r="F34" i="1"/>
  <c r="D19" i="1"/>
  <c r="E127" i="1"/>
  <c r="B89" i="1"/>
  <c r="B55" i="1"/>
  <c r="B37" i="1"/>
  <c r="E122" i="1"/>
  <c r="C54" i="1"/>
  <c r="E93" i="1"/>
  <c r="B74" i="1"/>
  <c r="G24" i="1"/>
  <c r="B68" i="1"/>
  <c r="F56" i="1"/>
  <c r="F50" i="1"/>
  <c r="C115" i="1"/>
  <c r="B125" i="1"/>
  <c r="G66" i="1"/>
  <c r="E68" i="1"/>
  <c r="D11" i="1"/>
  <c r="G40" i="1"/>
  <c r="B111" i="1"/>
  <c r="F45" i="1"/>
  <c r="D134" i="1"/>
  <c r="E137" i="1"/>
  <c r="G54" i="1"/>
  <c r="D95" i="1"/>
  <c r="B75" i="1"/>
  <c r="E52" i="1"/>
  <c r="B102" i="1"/>
  <c r="C66" i="1"/>
  <c r="E117" i="1"/>
  <c r="D43" i="1"/>
  <c r="E50" i="1"/>
  <c r="E40" i="1"/>
  <c r="E60" i="1"/>
  <c r="G13" i="1"/>
  <c r="C18" i="1"/>
  <c r="F77" i="1"/>
  <c r="F81" i="1"/>
  <c r="B62" i="1"/>
  <c r="C124" i="1"/>
  <c r="F128" i="1"/>
  <c r="E82" i="1"/>
  <c r="C112" i="1"/>
  <c r="B116" i="1"/>
  <c r="F82" i="1"/>
  <c r="C57" i="1"/>
  <c r="F47" i="1"/>
  <c r="D114" i="1"/>
  <c r="G33" i="1"/>
  <c r="B128" i="1"/>
  <c r="F72" i="1"/>
  <c r="C59" i="1"/>
  <c r="B94" i="1"/>
  <c r="D15" i="1"/>
  <c r="C133" i="1"/>
  <c r="E65" i="1"/>
  <c r="C39" i="1"/>
  <c r="F43" i="1"/>
  <c r="G64" i="1"/>
  <c r="D91" i="1"/>
  <c r="D132" i="1"/>
  <c r="D27" i="1"/>
  <c r="E54" i="1"/>
  <c r="B19" i="1"/>
  <c r="B25" i="1"/>
  <c r="C14" i="1"/>
  <c r="C69" i="1"/>
  <c r="D40" i="1"/>
  <c r="B42" i="1"/>
  <c r="F60" i="1"/>
  <c r="B7" i="1"/>
  <c r="G69" i="1"/>
  <c r="B135" i="1"/>
  <c r="B66" i="1"/>
  <c r="W102" i="9" l="1"/>
  <c r="X102" i="7"/>
  <c r="X102" i="9"/>
  <c r="N102" i="1"/>
  <c r="W102" i="7"/>
  <c r="N123" i="1"/>
  <c r="W123" i="7"/>
  <c r="W123" i="9"/>
  <c r="X123" i="7"/>
  <c r="X123" i="9"/>
  <c r="X104" i="7"/>
  <c r="X104" i="9"/>
  <c r="W104" i="9"/>
  <c r="N104" i="1"/>
  <c r="W104" i="7"/>
  <c r="W100" i="9"/>
  <c r="W100" i="7"/>
  <c r="X100" i="7"/>
  <c r="N100" i="1"/>
  <c r="X100" i="9"/>
  <c r="W106" i="9"/>
  <c r="N106" i="1"/>
  <c r="X106" i="9"/>
  <c r="X106" i="7"/>
  <c r="W106" i="7"/>
  <c r="X132" i="7"/>
  <c r="W132" i="7"/>
  <c r="X132" i="9"/>
  <c r="N132" i="1"/>
  <c r="W132" i="9"/>
  <c r="W88" i="7"/>
  <c r="X88" i="7"/>
  <c r="W88" i="9"/>
  <c r="N88" i="1"/>
  <c r="X88" i="9"/>
  <c r="X129" i="7"/>
  <c r="X129" i="9"/>
  <c r="W129" i="7"/>
  <c r="W129" i="9"/>
  <c r="N129" i="1"/>
  <c r="X121" i="9"/>
  <c r="W121" i="7"/>
  <c r="N121" i="1"/>
  <c r="X121" i="7"/>
  <c r="W121" i="9"/>
  <c r="W79" i="7"/>
  <c r="X79" i="7"/>
  <c r="N79" i="1"/>
  <c r="X79" i="9"/>
  <c r="W79" i="9"/>
  <c r="W84" i="9"/>
  <c r="W84" i="7"/>
  <c r="X84" i="7"/>
  <c r="X84" i="9"/>
  <c r="N84" i="1"/>
  <c r="X118" i="9"/>
  <c r="X118" i="7"/>
  <c r="W118" i="7"/>
  <c r="N118" i="1"/>
  <c r="W118" i="9"/>
  <c r="N89" i="1"/>
  <c r="W89" i="7"/>
  <c r="W89" i="9"/>
  <c r="X89" i="9"/>
  <c r="X89" i="7"/>
  <c r="W85" i="7"/>
  <c r="W85" i="9"/>
  <c r="N85" i="1"/>
  <c r="X85" i="9"/>
  <c r="X85" i="7"/>
  <c r="N86" i="1"/>
  <c r="X86" i="9"/>
  <c r="W86" i="9"/>
  <c r="X86" i="7"/>
  <c r="W86" i="7"/>
  <c r="W135" i="7"/>
  <c r="W135" i="9"/>
  <c r="X135" i="9"/>
  <c r="N135" i="1"/>
  <c r="X135" i="7"/>
  <c r="W110" i="9"/>
  <c r="N110" i="1"/>
  <c r="X110" i="7"/>
  <c r="W110" i="7"/>
  <c r="X110" i="9"/>
  <c r="X101" i="7"/>
  <c r="W101" i="9"/>
  <c r="N101" i="1"/>
  <c r="X101" i="9"/>
  <c r="W101" i="7"/>
  <c r="W113" i="9"/>
  <c r="W113" i="7"/>
  <c r="N113" i="1"/>
  <c r="X113" i="7"/>
  <c r="X113" i="9"/>
  <c r="X131" i="9"/>
  <c r="W131" i="7"/>
  <c r="X131" i="7"/>
  <c r="N131" i="1"/>
  <c r="W131" i="9"/>
  <c r="W133" i="9"/>
  <c r="W133" i="7"/>
  <c r="X133" i="9"/>
  <c r="N133" i="1"/>
  <c r="X133" i="7"/>
  <c r="N103" i="1"/>
  <c r="X103" i="7"/>
  <c r="W103" i="7"/>
  <c r="X103" i="9"/>
  <c r="W103" i="9"/>
  <c r="W83" i="9"/>
  <c r="N83" i="1"/>
  <c r="X83" i="7"/>
  <c r="X83" i="9"/>
  <c r="W83" i="7"/>
  <c r="W76" i="7"/>
  <c r="N76" i="1"/>
  <c r="W76" i="9"/>
  <c r="X76" i="7"/>
  <c r="X76" i="9"/>
  <c r="X114" i="9"/>
  <c r="W114" i="9"/>
  <c r="N114" i="1"/>
  <c r="W114" i="7"/>
  <c r="X114" i="7"/>
  <c r="W109" i="9"/>
  <c r="W109" i="7"/>
  <c r="X109" i="9"/>
  <c r="N109" i="1"/>
  <c r="X109" i="7"/>
  <c r="X120" i="9"/>
  <c r="X120" i="7"/>
  <c r="N120" i="1"/>
  <c r="W120" i="9"/>
  <c r="W120" i="7"/>
  <c r="X117" i="9"/>
  <c r="W117" i="7"/>
  <c r="N117" i="1"/>
  <c r="W117" i="9"/>
  <c r="X117" i="7"/>
  <c r="W80" i="9"/>
  <c r="W80" i="7"/>
  <c r="X80" i="7"/>
  <c r="N80" i="1"/>
  <c r="X80" i="9"/>
  <c r="X119" i="7"/>
  <c r="X119" i="9"/>
  <c r="W119" i="9"/>
  <c r="W119" i="7"/>
  <c r="N119" i="1"/>
  <c r="W138" i="7"/>
  <c r="X138" i="7"/>
  <c r="W138" i="9"/>
  <c r="X138" i="9"/>
  <c r="N138" i="1"/>
  <c r="X91" i="7"/>
  <c r="N91" i="1"/>
  <c r="W91" i="7"/>
  <c r="X91" i="9"/>
  <c r="W91" i="9"/>
  <c r="N134" i="1"/>
  <c r="W134" i="9"/>
  <c r="W134" i="7"/>
  <c r="X134" i="7"/>
  <c r="X134" i="9"/>
  <c r="X92" i="7"/>
  <c r="N92" i="1"/>
  <c r="W92" i="9"/>
  <c r="X92" i="9"/>
  <c r="W92" i="7"/>
  <c r="N111" i="1"/>
  <c r="X111" i="9"/>
  <c r="W111" i="9"/>
  <c r="W111" i="7"/>
  <c r="X111" i="7"/>
  <c r="X127" i="9"/>
  <c r="W127" i="7"/>
  <c r="W127" i="9"/>
  <c r="N127" i="1"/>
  <c r="X127" i="7"/>
  <c r="X74" i="7"/>
  <c r="X74" i="9"/>
  <c r="N74" i="1"/>
  <c r="W74" i="9"/>
  <c r="W74" i="7"/>
  <c r="W78" i="7"/>
  <c r="W78" i="9"/>
  <c r="N78" i="1"/>
  <c r="X78" i="9"/>
  <c r="X78" i="7"/>
  <c r="N107" i="1"/>
  <c r="W107" i="7"/>
  <c r="X107" i="7"/>
  <c r="W107" i="9"/>
  <c r="X107" i="9"/>
  <c r="X73" i="9"/>
  <c r="N73" i="1"/>
  <c r="W73" i="9"/>
  <c r="X73" i="7"/>
  <c r="W73" i="7"/>
  <c r="W75" i="7"/>
  <c r="X75" i="9"/>
  <c r="X75" i="7"/>
  <c r="W75" i="9"/>
  <c r="N75" i="1"/>
  <c r="X77" i="9"/>
  <c r="N77" i="1"/>
  <c r="W77" i="7"/>
  <c r="X77" i="7"/>
  <c r="W77" i="9"/>
  <c r="X124" i="9"/>
  <c r="X124" i="7"/>
  <c r="W124" i="7"/>
  <c r="N124" i="1"/>
  <c r="W124" i="9"/>
  <c r="N137" i="1"/>
  <c r="W137" i="9"/>
  <c r="X137" i="7"/>
  <c r="W137" i="7"/>
  <c r="X137" i="9"/>
  <c r="X105" i="7"/>
  <c r="W105" i="7"/>
  <c r="W105" i="9"/>
  <c r="N105" i="1"/>
  <c r="X105" i="9"/>
  <c r="W97" i="7"/>
  <c r="W97" i="9"/>
  <c r="N97" i="1"/>
  <c r="X97" i="7"/>
  <c r="X97" i="9"/>
  <c r="N116" i="1"/>
  <c r="W116" i="7"/>
  <c r="W116" i="9"/>
  <c r="X116" i="9"/>
  <c r="X116" i="7"/>
  <c r="X136" i="7"/>
  <c r="W136" i="7"/>
  <c r="N136" i="1"/>
  <c r="W136" i="9"/>
  <c r="X136" i="9"/>
  <c r="X82" i="9"/>
  <c r="N82" i="1"/>
  <c r="X82" i="7"/>
  <c r="W82" i="9"/>
  <c r="W82" i="7"/>
  <c r="X125" i="9"/>
  <c r="N125" i="1"/>
  <c r="W125" i="9"/>
  <c r="X125" i="7"/>
  <c r="W125" i="7"/>
  <c r="N98" i="1"/>
  <c r="W98" i="9"/>
  <c r="W98" i="7"/>
  <c r="X98" i="7"/>
  <c r="X98" i="9"/>
  <c r="N126" i="1"/>
  <c r="X126" i="9"/>
  <c r="W126" i="7"/>
  <c r="W126" i="9"/>
  <c r="X126" i="7"/>
  <c r="N94" i="1"/>
  <c r="X94" i="7"/>
  <c r="W94" i="7"/>
  <c r="X94" i="9"/>
  <c r="W94" i="9"/>
  <c r="W112" i="9"/>
  <c r="W112" i="7"/>
  <c r="N112" i="1"/>
  <c r="X112" i="9"/>
  <c r="X112" i="7"/>
  <c r="W87" i="9"/>
  <c r="W87" i="7"/>
  <c r="X87" i="7"/>
  <c r="N87" i="1"/>
  <c r="X87" i="9"/>
  <c r="X95" i="9"/>
  <c r="N95" i="1"/>
  <c r="X95" i="7"/>
  <c r="W95" i="7"/>
  <c r="W95" i="9"/>
  <c r="W128" i="7"/>
  <c r="X128" i="9"/>
  <c r="W128" i="9"/>
  <c r="N128" i="1"/>
  <c r="X128" i="7"/>
  <c r="W108" i="9"/>
  <c r="W108" i="7"/>
  <c r="X108" i="7"/>
  <c r="N108" i="1"/>
  <c r="X108" i="9"/>
  <c r="X99" i="7"/>
  <c r="W99" i="9"/>
  <c r="X99" i="9"/>
  <c r="N99" i="1"/>
  <c r="W99" i="7"/>
  <c r="W96" i="9"/>
  <c r="N96" i="1"/>
  <c r="X96" i="7"/>
  <c r="X96" i="9"/>
  <c r="W96" i="7"/>
  <c r="X122" i="7"/>
  <c r="N122" i="1"/>
  <c r="W122" i="7"/>
  <c r="X122" i="9"/>
  <c r="W122" i="9"/>
  <c r="W93" i="7"/>
  <c r="X93" i="9"/>
  <c r="X93" i="7"/>
  <c r="W93" i="9"/>
  <c r="N93" i="1"/>
  <c r="W81" i="9"/>
  <c r="W81" i="7"/>
  <c r="X81" i="7"/>
  <c r="X81" i="9"/>
  <c r="N81" i="1"/>
  <c r="X115" i="7"/>
  <c r="W115" i="7"/>
  <c r="X115" i="9"/>
  <c r="N115" i="1"/>
  <c r="W115" i="9"/>
  <c r="X90" i="7"/>
  <c r="W90" i="9"/>
  <c r="X90" i="9"/>
  <c r="N90" i="1"/>
  <c r="W90" i="7"/>
  <c r="W130" i="9"/>
  <c r="N130" i="1"/>
  <c r="X130" i="7"/>
  <c r="X130" i="9"/>
  <c r="W130" i="7"/>
  <c r="C66" i="7"/>
  <c r="C66" i="9"/>
  <c r="D66" i="9"/>
  <c r="D66" i="7"/>
  <c r="I66" i="1"/>
  <c r="D135" i="9"/>
  <c r="C135" i="7"/>
  <c r="C135" i="9"/>
  <c r="I135" i="1"/>
  <c r="D135" i="7"/>
  <c r="W69" i="7"/>
  <c r="W69" i="9"/>
  <c r="X69" i="9"/>
  <c r="N69" i="1"/>
  <c r="X69" i="7"/>
  <c r="D7" i="7"/>
  <c r="I7" i="1"/>
  <c r="C7" i="7"/>
  <c r="D7" i="9"/>
  <c r="C7" i="9"/>
  <c r="T60" i="7"/>
  <c r="S60" i="7"/>
  <c r="T60" i="9"/>
  <c r="S60" i="9"/>
  <c r="M60" i="1"/>
  <c r="C42" i="7"/>
  <c r="C42" i="9"/>
  <c r="D42" i="9"/>
  <c r="I42" i="1"/>
  <c r="D42" i="7"/>
  <c r="K40" i="1"/>
  <c r="K40" i="9"/>
  <c r="K40" i="7"/>
  <c r="L40" i="9"/>
  <c r="L40" i="7"/>
  <c r="G69" i="9"/>
  <c r="J69" i="1"/>
  <c r="G69" i="7"/>
  <c r="H69" i="7"/>
  <c r="H69" i="9"/>
  <c r="G14" i="7"/>
  <c r="G14" i="9"/>
  <c r="H14" i="7"/>
  <c r="J14" i="1"/>
  <c r="H14" i="9"/>
  <c r="D25" i="7"/>
  <c r="D25" i="9"/>
  <c r="C25" i="9"/>
  <c r="I25" i="1"/>
  <c r="C25" i="7"/>
  <c r="D19" i="9"/>
  <c r="D19" i="7"/>
  <c r="I19" i="1"/>
  <c r="C19" i="9"/>
  <c r="C19" i="7"/>
  <c r="O54" i="9"/>
  <c r="P54" i="9"/>
  <c r="O54" i="7"/>
  <c r="P54" i="7"/>
  <c r="L54" i="1"/>
  <c r="L27" i="9"/>
  <c r="L27" i="7"/>
  <c r="K27" i="1"/>
  <c r="K27" i="7"/>
  <c r="K27" i="9"/>
  <c r="K132" i="9"/>
  <c r="L132" i="7"/>
  <c r="K132" i="1"/>
  <c r="L132" i="9"/>
  <c r="K132" i="7"/>
  <c r="K91" i="7"/>
  <c r="K91" i="9"/>
  <c r="L91" i="9"/>
  <c r="L91" i="7"/>
  <c r="K91" i="1"/>
  <c r="X64" i="9"/>
  <c r="X64" i="7"/>
  <c r="W64" i="9"/>
  <c r="N64" i="1"/>
  <c r="W64" i="7"/>
  <c r="M43" i="1"/>
  <c r="T43" i="7"/>
  <c r="S43" i="7"/>
  <c r="T43" i="9"/>
  <c r="S43" i="9"/>
  <c r="J39" i="1"/>
  <c r="H39" i="9"/>
  <c r="G39" i="9"/>
  <c r="H39" i="7"/>
  <c r="G39" i="7"/>
  <c r="P65" i="7"/>
  <c r="O65" i="9"/>
  <c r="O65" i="7"/>
  <c r="P65" i="9"/>
  <c r="L65" i="1"/>
  <c r="H133" i="7"/>
  <c r="H133" i="9"/>
  <c r="G133" i="7"/>
  <c r="G133" i="9"/>
  <c r="J133" i="1"/>
  <c r="K15" i="1"/>
  <c r="K15" i="7"/>
  <c r="L15" i="9"/>
  <c r="K15" i="9"/>
  <c r="L15" i="7"/>
  <c r="C94" i="7"/>
  <c r="D94" i="9"/>
  <c r="I94" i="1"/>
  <c r="C94" i="9"/>
  <c r="D94" i="7"/>
  <c r="G59" i="7"/>
  <c r="H59" i="9"/>
  <c r="G59" i="9"/>
  <c r="J59" i="1"/>
  <c r="H59" i="7"/>
  <c r="M72" i="1"/>
  <c r="S72" i="9"/>
  <c r="T72" i="7"/>
  <c r="T72" i="9"/>
  <c r="S72" i="7"/>
  <c r="D128" i="9"/>
  <c r="C128" i="9"/>
  <c r="D128" i="7"/>
  <c r="C128" i="7"/>
  <c r="I128" i="1"/>
  <c r="W33" i="9"/>
  <c r="X33" i="9"/>
  <c r="W33" i="7"/>
  <c r="N33" i="1"/>
  <c r="X33" i="7"/>
  <c r="K114" i="7"/>
  <c r="K114" i="9"/>
  <c r="L114" i="7"/>
  <c r="L114" i="9"/>
  <c r="K114" i="1"/>
  <c r="M47" i="1"/>
  <c r="T47" i="9"/>
  <c r="T47" i="7"/>
  <c r="S47" i="7"/>
  <c r="S47" i="9"/>
  <c r="G57" i="7"/>
  <c r="H57" i="9"/>
  <c r="H57" i="7"/>
  <c r="G57" i="9"/>
  <c r="J57" i="1"/>
  <c r="T82" i="7"/>
  <c r="S82" i="9"/>
  <c r="S82" i="7"/>
  <c r="M82" i="1"/>
  <c r="T82" i="9"/>
  <c r="I116" i="1"/>
  <c r="D116" i="9"/>
  <c r="D116" i="7"/>
  <c r="C116" i="7"/>
  <c r="C116" i="9"/>
  <c r="J112" i="1"/>
  <c r="H112" i="9"/>
  <c r="G112" i="9"/>
  <c r="H112" i="7"/>
  <c r="G112" i="7"/>
  <c r="P82" i="9"/>
  <c r="P82" i="7"/>
  <c r="O82" i="9"/>
  <c r="L82" i="1"/>
  <c r="O82" i="7"/>
  <c r="T128" i="9"/>
  <c r="S128" i="7"/>
  <c r="S128" i="9"/>
  <c r="T128" i="7"/>
  <c r="M128" i="1"/>
  <c r="G124" i="9"/>
  <c r="H124" i="7"/>
  <c r="H124" i="9"/>
  <c r="G124" i="7"/>
  <c r="J124" i="1"/>
  <c r="C62" i="7"/>
  <c r="D62" i="7"/>
  <c r="C62" i="9"/>
  <c r="D62" i="9"/>
  <c r="I62" i="1"/>
  <c r="S81" i="7"/>
  <c r="S81" i="9"/>
  <c r="M81" i="1"/>
  <c r="T81" i="9"/>
  <c r="T81" i="7"/>
  <c r="M77" i="1"/>
  <c r="T77" i="9"/>
  <c r="S77" i="7"/>
  <c r="T77" i="7"/>
  <c r="S77" i="9"/>
  <c r="H18" i="9"/>
  <c r="J18" i="1"/>
  <c r="H18" i="7"/>
  <c r="G18" i="9"/>
  <c r="G18" i="7"/>
  <c r="N13" i="1"/>
  <c r="X13" i="9"/>
  <c r="W13" i="7"/>
  <c r="W13" i="9"/>
  <c r="X13" i="7"/>
  <c r="P60" i="9"/>
  <c r="O60" i="7"/>
  <c r="O60" i="9"/>
  <c r="P60" i="7"/>
  <c r="L60" i="1"/>
  <c r="O40" i="9"/>
  <c r="O40" i="7"/>
  <c r="P40" i="9"/>
  <c r="P40" i="7"/>
  <c r="L40" i="1"/>
  <c r="L50" i="1"/>
  <c r="P50" i="9"/>
  <c r="O50" i="7"/>
  <c r="P50" i="7"/>
  <c r="O50" i="9"/>
  <c r="K43" i="9"/>
  <c r="K43" i="7"/>
  <c r="K43" i="1"/>
  <c r="L43" i="9"/>
  <c r="L43" i="7"/>
  <c r="P117" i="7"/>
  <c r="O117" i="9"/>
  <c r="L117" i="1"/>
  <c r="O117" i="7"/>
  <c r="P117" i="9"/>
  <c r="H66" i="7"/>
  <c r="H66" i="9"/>
  <c r="G66" i="7"/>
  <c r="G66" i="9"/>
  <c r="J66" i="1"/>
  <c r="I102" i="1"/>
  <c r="C102" i="9"/>
  <c r="D102" i="7"/>
  <c r="C102" i="7"/>
  <c r="D102" i="9"/>
  <c r="O52" i="9"/>
  <c r="P52" i="7"/>
  <c r="O52" i="7"/>
  <c r="L52" i="1"/>
  <c r="P52" i="9"/>
  <c r="I75" i="1"/>
  <c r="D75" i="7"/>
  <c r="C75" i="7"/>
  <c r="C75" i="9"/>
  <c r="D75" i="9"/>
  <c r="L95" i="7"/>
  <c r="K95" i="1"/>
  <c r="K95" i="7"/>
  <c r="K95" i="9"/>
  <c r="L95" i="9"/>
  <c r="W54" i="7"/>
  <c r="W54" i="9"/>
  <c r="X54" i="7"/>
  <c r="X54" i="9"/>
  <c r="N54" i="1"/>
  <c r="O137" i="7"/>
  <c r="P137" i="9"/>
  <c r="P137" i="7"/>
  <c r="O137" i="9"/>
  <c r="L137" i="1"/>
  <c r="K134" i="1"/>
  <c r="L134" i="9"/>
  <c r="K134" i="7"/>
  <c r="L134" i="7"/>
  <c r="K134" i="9"/>
  <c r="S45" i="7"/>
  <c r="T45" i="9"/>
  <c r="M45" i="1"/>
  <c r="T45" i="7"/>
  <c r="S45" i="9"/>
  <c r="I111" i="1"/>
  <c r="D111" i="7"/>
  <c r="C111" i="7"/>
  <c r="D111" i="9"/>
  <c r="C111" i="9"/>
  <c r="X40" i="7"/>
  <c r="X40" i="9"/>
  <c r="W40" i="9"/>
  <c r="W40" i="7"/>
  <c r="N40" i="1"/>
  <c r="K11" i="9"/>
  <c r="L11" i="7"/>
  <c r="K11" i="1"/>
  <c r="L11" i="9"/>
  <c r="K11" i="7"/>
  <c r="P68" i="7"/>
  <c r="O68" i="7"/>
  <c r="O68" i="9"/>
  <c r="P68" i="9"/>
  <c r="L68" i="1"/>
  <c r="N66" i="1"/>
  <c r="W66" i="9"/>
  <c r="X66" i="7"/>
  <c r="W66" i="7"/>
  <c r="X66" i="9"/>
  <c r="D125" i="7"/>
  <c r="D125" i="9"/>
  <c r="C125" i="9"/>
  <c r="C125" i="7"/>
  <c r="I125" i="1"/>
  <c r="G115" i="7"/>
  <c r="H115" i="7"/>
  <c r="G115" i="9"/>
  <c r="J115" i="1"/>
  <c r="H115" i="9"/>
  <c r="T50" i="7"/>
  <c r="T50" i="9"/>
  <c r="S50" i="9"/>
  <c r="S50" i="7"/>
  <c r="M50" i="1"/>
  <c r="S56" i="9"/>
  <c r="T56" i="9"/>
  <c r="S56" i="7"/>
  <c r="T56" i="7"/>
  <c r="M56" i="1"/>
  <c r="I68" i="1"/>
  <c r="C68" i="7"/>
  <c r="D68" i="9"/>
  <c r="C68" i="9"/>
  <c r="D68" i="7"/>
  <c r="X24" i="9"/>
  <c r="N24" i="1"/>
  <c r="W24" i="7"/>
  <c r="W24" i="9"/>
  <c r="X24" i="7"/>
  <c r="D74" i="7"/>
  <c r="I74" i="1"/>
  <c r="C74" i="9"/>
  <c r="C74" i="7"/>
  <c r="D74" i="9"/>
  <c r="L93" i="1"/>
  <c r="P93" i="7"/>
  <c r="O93" i="9"/>
  <c r="O93" i="7"/>
  <c r="P93" i="9"/>
  <c r="G54" i="7"/>
  <c r="H54" i="7"/>
  <c r="J54" i="1"/>
  <c r="G54" i="9"/>
  <c r="H54" i="9"/>
  <c r="P122" i="9"/>
  <c r="O122" i="7"/>
  <c r="P122" i="7"/>
  <c r="O122" i="9"/>
  <c r="L122" i="1"/>
  <c r="I37" i="1"/>
  <c r="D37" i="9"/>
  <c r="C37" i="7"/>
  <c r="D37" i="7"/>
  <c r="C37" i="9"/>
  <c r="D55" i="9"/>
  <c r="C55" i="7"/>
  <c r="I55" i="1"/>
  <c r="C55" i="9"/>
  <c r="D55" i="7"/>
  <c r="D89" i="9"/>
  <c r="D89" i="7"/>
  <c r="C89" i="7"/>
  <c r="I89" i="1"/>
  <c r="C89" i="9"/>
  <c r="L127" i="1"/>
  <c r="O127" i="9"/>
  <c r="O127" i="7"/>
  <c r="P127" i="7"/>
  <c r="P127" i="9"/>
  <c r="L19" i="9"/>
  <c r="L19" i="7"/>
  <c r="K19" i="7"/>
  <c r="K19" i="9"/>
  <c r="K19" i="1"/>
  <c r="T34" i="9"/>
  <c r="S34" i="7"/>
  <c r="T34" i="7"/>
  <c r="M34" i="1"/>
  <c r="S34" i="9"/>
  <c r="J76" i="1"/>
  <c r="G76" i="7"/>
  <c r="G76" i="9"/>
  <c r="H76" i="7"/>
  <c r="H76" i="9"/>
  <c r="J134" i="1"/>
  <c r="H134" i="9"/>
  <c r="G134" i="7"/>
  <c r="H134" i="7"/>
  <c r="G134" i="9"/>
  <c r="L124" i="9"/>
  <c r="K124" i="9"/>
  <c r="K124" i="7"/>
  <c r="K124" i="1"/>
  <c r="L124" i="7"/>
  <c r="C61" i="9"/>
  <c r="D61" i="9"/>
  <c r="D61" i="7"/>
  <c r="I61" i="1"/>
  <c r="C61" i="7"/>
  <c r="L19" i="1"/>
  <c r="O19" i="9"/>
  <c r="P19" i="9"/>
  <c r="O19" i="7"/>
  <c r="P19" i="7"/>
  <c r="H37" i="7"/>
  <c r="H37" i="9"/>
  <c r="G37" i="7"/>
  <c r="J37" i="1"/>
  <c r="G37" i="9"/>
  <c r="P35" i="9"/>
  <c r="O35" i="7"/>
  <c r="O35" i="9"/>
  <c r="L35" i="1"/>
  <c r="P35" i="7"/>
  <c r="S64" i="9"/>
  <c r="T64" i="7"/>
  <c r="T64" i="9"/>
  <c r="M64" i="1"/>
  <c r="S64" i="7"/>
  <c r="C98" i="9"/>
  <c r="C98" i="7"/>
  <c r="D98" i="9"/>
  <c r="I98" i="1"/>
  <c r="D98" i="7"/>
  <c r="C38" i="7"/>
  <c r="C38" i="9"/>
  <c r="D38" i="9"/>
  <c r="I38" i="1"/>
  <c r="D38" i="7"/>
  <c r="G26" i="7"/>
  <c r="H26" i="9"/>
  <c r="G26" i="9"/>
  <c r="J26" i="1"/>
  <c r="H26" i="7"/>
  <c r="S5" i="9"/>
  <c r="T5" i="7"/>
  <c r="S5" i="7"/>
  <c r="M5" i="1"/>
  <c r="T5" i="9"/>
  <c r="G35" i="9"/>
  <c r="H35" i="7"/>
  <c r="J35" i="1"/>
  <c r="G35" i="7"/>
  <c r="H35" i="9"/>
  <c r="K86" i="7"/>
  <c r="K86" i="1"/>
  <c r="L86" i="7"/>
  <c r="K86" i="9"/>
  <c r="L86" i="9"/>
  <c r="G122" i="7"/>
  <c r="J122" i="1"/>
  <c r="H122" i="9"/>
  <c r="H122" i="7"/>
  <c r="G122" i="9"/>
  <c r="O100" i="7"/>
  <c r="P100" i="7"/>
  <c r="P100" i="9"/>
  <c r="O100" i="9"/>
  <c r="L100" i="1"/>
  <c r="N6" i="1"/>
  <c r="X6" i="7"/>
  <c r="X6" i="9"/>
  <c r="W6" i="7"/>
  <c r="W6" i="9"/>
  <c r="S14" i="9"/>
  <c r="T14" i="7"/>
  <c r="S14" i="7"/>
  <c r="M14" i="1"/>
  <c r="T14" i="9"/>
  <c r="T76" i="7"/>
  <c r="M76" i="1"/>
  <c r="S76" i="7"/>
  <c r="T76" i="9"/>
  <c r="S76" i="9"/>
  <c r="O86" i="9"/>
  <c r="P86" i="9"/>
  <c r="P86" i="7"/>
  <c r="O86" i="7"/>
  <c r="L86" i="1"/>
  <c r="S90" i="7"/>
  <c r="T90" i="9"/>
  <c r="T90" i="7"/>
  <c r="S90" i="9"/>
  <c r="M90" i="1"/>
  <c r="C88" i="7"/>
  <c r="I88" i="1"/>
  <c r="D88" i="9"/>
  <c r="D88" i="7"/>
  <c r="C88" i="9"/>
  <c r="S102" i="9"/>
  <c r="T102" i="9"/>
  <c r="S102" i="7"/>
  <c r="M102" i="1"/>
  <c r="T102" i="7"/>
  <c r="C87" i="7"/>
  <c r="D87" i="9"/>
  <c r="I87" i="1"/>
  <c r="C87" i="9"/>
  <c r="D87" i="7"/>
  <c r="G80" i="7"/>
  <c r="G80" i="9"/>
  <c r="J80" i="1"/>
  <c r="H80" i="7"/>
  <c r="H80" i="9"/>
  <c r="I54" i="1"/>
  <c r="D54" i="9"/>
  <c r="C54" i="9"/>
  <c r="C54" i="7"/>
  <c r="D54" i="7"/>
  <c r="J117" i="1"/>
  <c r="H117" i="7"/>
  <c r="H117" i="9"/>
  <c r="G117" i="9"/>
  <c r="G117" i="7"/>
  <c r="J109" i="1"/>
  <c r="G109" i="9"/>
  <c r="H109" i="7"/>
  <c r="H109" i="9"/>
  <c r="G109" i="7"/>
  <c r="D100" i="9"/>
  <c r="I100" i="1"/>
  <c r="C100" i="9"/>
  <c r="D100" i="7"/>
  <c r="C100" i="7"/>
  <c r="D46" i="9"/>
  <c r="D46" i="7"/>
  <c r="I46" i="1"/>
  <c r="C46" i="9"/>
  <c r="C46" i="7"/>
  <c r="K49" i="9"/>
  <c r="K49" i="7"/>
  <c r="L49" i="9"/>
  <c r="K49" i="1"/>
  <c r="L49" i="7"/>
  <c r="P83" i="7"/>
  <c r="O83" i="7"/>
  <c r="O83" i="9"/>
  <c r="L83" i="1"/>
  <c r="P83" i="9"/>
  <c r="W37" i="7"/>
  <c r="X37" i="7"/>
  <c r="N37" i="1"/>
  <c r="X37" i="9"/>
  <c r="W37" i="9"/>
  <c r="J32" i="1"/>
  <c r="H32" i="7"/>
  <c r="H32" i="9"/>
  <c r="G32" i="7"/>
  <c r="G32" i="9"/>
  <c r="J22" i="1"/>
  <c r="H22" i="7"/>
  <c r="G22" i="9"/>
  <c r="H22" i="9"/>
  <c r="G22" i="7"/>
  <c r="K18" i="7"/>
  <c r="K18" i="9"/>
  <c r="L18" i="7"/>
  <c r="L18" i="9"/>
  <c r="K18" i="1"/>
  <c r="G130" i="9"/>
  <c r="H130" i="7"/>
  <c r="H130" i="9"/>
  <c r="G130" i="7"/>
  <c r="J130" i="1"/>
  <c r="K105" i="9"/>
  <c r="L105" i="7"/>
  <c r="K105" i="7"/>
  <c r="K105" i="1"/>
  <c r="L105" i="9"/>
  <c r="S7" i="7"/>
  <c r="M7" i="1"/>
  <c r="T7" i="9"/>
  <c r="S7" i="9"/>
  <c r="T7" i="7"/>
  <c r="P118" i="9"/>
  <c r="L118" i="1"/>
  <c r="O118" i="9"/>
  <c r="O118" i="7"/>
  <c r="P118" i="7"/>
  <c r="O126" i="7"/>
  <c r="O126" i="9"/>
  <c r="P126" i="7"/>
  <c r="P126" i="9"/>
  <c r="L126" i="1"/>
  <c r="C51" i="7"/>
  <c r="D51" i="7"/>
  <c r="D51" i="9"/>
  <c r="C51" i="9"/>
  <c r="I51" i="1"/>
  <c r="S15" i="9"/>
  <c r="T15" i="9"/>
  <c r="S15" i="7"/>
  <c r="M15" i="1"/>
  <c r="T15" i="7"/>
  <c r="M42" i="1"/>
  <c r="S42" i="7"/>
  <c r="S42" i="9"/>
  <c r="T42" i="7"/>
  <c r="T42" i="9"/>
  <c r="G89" i="9"/>
  <c r="J89" i="1"/>
  <c r="H89" i="9"/>
  <c r="G89" i="7"/>
  <c r="H89" i="7"/>
  <c r="W21" i="9"/>
  <c r="W21" i="7"/>
  <c r="X21" i="9"/>
  <c r="N21" i="1"/>
  <c r="X21" i="7"/>
  <c r="H38" i="7"/>
  <c r="J38" i="1"/>
  <c r="H38" i="9"/>
  <c r="G38" i="9"/>
  <c r="G38" i="7"/>
  <c r="O135" i="7"/>
  <c r="P135" i="9"/>
  <c r="L135" i="1"/>
  <c r="O135" i="9"/>
  <c r="P135" i="7"/>
  <c r="S137" i="7"/>
  <c r="T137" i="9"/>
  <c r="T137" i="7"/>
  <c r="S137" i="9"/>
  <c r="M137" i="1"/>
  <c r="O17" i="7"/>
  <c r="P17" i="9"/>
  <c r="P17" i="7"/>
  <c r="O17" i="9"/>
  <c r="L17" i="1"/>
  <c r="H123" i="7"/>
  <c r="G123" i="9"/>
  <c r="G123" i="7"/>
  <c r="J123" i="1"/>
  <c r="H123" i="9"/>
  <c r="W55" i="9"/>
  <c r="X55" i="7"/>
  <c r="X55" i="9"/>
  <c r="W55" i="7"/>
  <c r="N55" i="1"/>
  <c r="K69" i="1"/>
  <c r="K69" i="9"/>
  <c r="L69" i="9"/>
  <c r="K69" i="7"/>
  <c r="L69" i="7"/>
  <c r="S109" i="7"/>
  <c r="S109" i="9"/>
  <c r="T109" i="7"/>
  <c r="T109" i="9"/>
  <c r="M109" i="1"/>
  <c r="O20" i="7"/>
  <c r="P20" i="9"/>
  <c r="L20" i="1"/>
  <c r="O20" i="9"/>
  <c r="P20" i="7"/>
  <c r="T16" i="9"/>
  <c r="T16" i="7"/>
  <c r="M16" i="1"/>
  <c r="S16" i="9"/>
  <c r="S16" i="7"/>
  <c r="O76" i="9"/>
  <c r="P76" i="7"/>
  <c r="L76" i="1"/>
  <c r="O76" i="7"/>
  <c r="P76" i="9"/>
  <c r="D12" i="9"/>
  <c r="I12" i="1"/>
  <c r="C12" i="9"/>
  <c r="C12" i="7"/>
  <c r="D12" i="7"/>
  <c r="T111" i="7"/>
  <c r="T111" i="9"/>
  <c r="M111" i="1"/>
  <c r="S111" i="9"/>
  <c r="S111" i="7"/>
  <c r="L62" i="1"/>
  <c r="O62" i="7"/>
  <c r="O62" i="9"/>
  <c r="P62" i="7"/>
  <c r="P62" i="9"/>
  <c r="T95" i="9"/>
  <c r="S95" i="7"/>
  <c r="T95" i="7"/>
  <c r="S95" i="9"/>
  <c r="M95" i="1"/>
  <c r="O111" i="9"/>
  <c r="O111" i="7"/>
  <c r="P111" i="9"/>
  <c r="P111" i="7"/>
  <c r="L111" i="1"/>
  <c r="L112" i="1"/>
  <c r="O112" i="7"/>
  <c r="P112" i="9"/>
  <c r="O112" i="9"/>
  <c r="P112" i="7"/>
  <c r="S114" i="9"/>
  <c r="M114" i="1"/>
  <c r="S114" i="7"/>
  <c r="T114" i="9"/>
  <c r="T114" i="7"/>
  <c r="W29" i="9"/>
  <c r="X29" i="7"/>
  <c r="X29" i="9"/>
  <c r="N29" i="1"/>
  <c r="W29" i="7"/>
  <c r="G129" i="9"/>
  <c r="H129" i="9"/>
  <c r="G129" i="7"/>
  <c r="H129" i="7"/>
  <c r="J129" i="1"/>
  <c r="D80" i="9"/>
  <c r="I80" i="1"/>
  <c r="D80" i="7"/>
  <c r="C80" i="7"/>
  <c r="C80" i="9"/>
  <c r="J104" i="1"/>
  <c r="H104" i="9"/>
  <c r="G104" i="9"/>
  <c r="G104" i="7"/>
  <c r="H104" i="7"/>
  <c r="H11" i="7"/>
  <c r="J11" i="1"/>
  <c r="G11" i="7"/>
  <c r="G11" i="9"/>
  <c r="H11" i="9"/>
  <c r="J98" i="1"/>
  <c r="H98" i="7"/>
  <c r="G98" i="9"/>
  <c r="H98" i="9"/>
  <c r="G98" i="7"/>
  <c r="L112" i="9"/>
  <c r="K112" i="1"/>
  <c r="L112" i="7"/>
  <c r="K112" i="7"/>
  <c r="K112" i="9"/>
  <c r="S27" i="9"/>
  <c r="M27" i="1"/>
  <c r="T27" i="9"/>
  <c r="S27" i="7"/>
  <c r="T27" i="7"/>
  <c r="P91" i="7"/>
  <c r="P91" i="9"/>
  <c r="O91" i="7"/>
  <c r="O91" i="9"/>
  <c r="L91" i="1"/>
  <c r="K22" i="9"/>
  <c r="K22" i="1"/>
  <c r="L22" i="7"/>
  <c r="K22" i="7"/>
  <c r="L22" i="9"/>
  <c r="P90" i="9"/>
  <c r="O90" i="9"/>
  <c r="O90" i="7"/>
  <c r="P90" i="7"/>
  <c r="L90" i="1"/>
  <c r="P25" i="7"/>
  <c r="P25" i="9"/>
  <c r="L25" i="1"/>
  <c r="O25" i="7"/>
  <c r="O25" i="9"/>
  <c r="G17" i="9"/>
  <c r="G17" i="7"/>
  <c r="H17" i="7"/>
  <c r="J17" i="1"/>
  <c r="H17" i="9"/>
  <c r="K128" i="1"/>
  <c r="K128" i="9"/>
  <c r="L128" i="9"/>
  <c r="K128" i="7"/>
  <c r="L128" i="7"/>
  <c r="P37" i="9"/>
  <c r="P37" i="7"/>
  <c r="O37" i="9"/>
  <c r="L37" i="1"/>
  <c r="O37" i="7"/>
  <c r="T49" i="7"/>
  <c r="T49" i="9"/>
  <c r="S49" i="9"/>
  <c r="S49" i="7"/>
  <c r="M49" i="1"/>
  <c r="L74" i="1"/>
  <c r="O74" i="9"/>
  <c r="P74" i="9"/>
  <c r="P74" i="7"/>
  <c r="O74" i="7"/>
  <c r="P8" i="9"/>
  <c r="O8" i="9"/>
  <c r="O8" i="7"/>
  <c r="L8" i="1"/>
  <c r="P8" i="7"/>
  <c r="I136" i="1"/>
  <c r="D136" i="7"/>
  <c r="D136" i="9"/>
  <c r="C136" i="7"/>
  <c r="C136" i="9"/>
  <c r="C77" i="9"/>
  <c r="C77" i="7"/>
  <c r="D77" i="9"/>
  <c r="I77" i="1"/>
  <c r="D77" i="7"/>
  <c r="S55" i="7"/>
  <c r="T55" i="7"/>
  <c r="M55" i="1"/>
  <c r="T55" i="9"/>
  <c r="S55" i="9"/>
  <c r="K35" i="9"/>
  <c r="K35" i="7"/>
  <c r="L35" i="7"/>
  <c r="K35" i="1"/>
  <c r="L35" i="9"/>
  <c r="X15" i="9"/>
  <c r="N15" i="1"/>
  <c r="W15" i="9"/>
  <c r="W15" i="7"/>
  <c r="X15" i="7"/>
  <c r="K135" i="9"/>
  <c r="K135" i="7"/>
  <c r="K135" i="1"/>
  <c r="L135" i="7"/>
  <c r="L135" i="9"/>
  <c r="O63" i="7"/>
  <c r="P63" i="9"/>
  <c r="L63" i="1"/>
  <c r="O63" i="9"/>
  <c r="P63" i="7"/>
  <c r="P119" i="9"/>
  <c r="P119" i="7"/>
  <c r="L119" i="1"/>
  <c r="O119" i="9"/>
  <c r="O119" i="7"/>
  <c r="T123" i="9"/>
  <c r="S123" i="9"/>
  <c r="T123" i="7"/>
  <c r="M123" i="1"/>
  <c r="S123" i="7"/>
  <c r="N63" i="1"/>
  <c r="W63" i="9"/>
  <c r="X63" i="7"/>
  <c r="X63" i="9"/>
  <c r="W63" i="7"/>
  <c r="S39" i="9"/>
  <c r="S39" i="7"/>
  <c r="T39" i="7"/>
  <c r="T39" i="9"/>
  <c r="M39" i="1"/>
  <c r="G41" i="9"/>
  <c r="J41" i="1"/>
  <c r="G41" i="7"/>
  <c r="H41" i="9"/>
  <c r="H41" i="7"/>
  <c r="K50" i="9"/>
  <c r="L50" i="7"/>
  <c r="L50" i="9"/>
  <c r="K50" i="1"/>
  <c r="K50" i="7"/>
  <c r="K33" i="1"/>
  <c r="K33" i="7"/>
  <c r="K33" i="9"/>
  <c r="L33" i="7"/>
  <c r="L33" i="9"/>
  <c r="G79" i="7"/>
  <c r="H79" i="9"/>
  <c r="H79" i="7"/>
  <c r="G79" i="9"/>
  <c r="J79" i="1"/>
  <c r="H19" i="7"/>
  <c r="G19" i="9"/>
  <c r="G19" i="7"/>
  <c r="H19" i="9"/>
  <c r="J19" i="1"/>
  <c r="M120" i="1"/>
  <c r="T120" i="9"/>
  <c r="S120" i="9"/>
  <c r="T120" i="7"/>
  <c r="S120" i="7"/>
  <c r="X42" i="7"/>
  <c r="X42" i="9"/>
  <c r="W42" i="9"/>
  <c r="W42" i="7"/>
  <c r="N42" i="1"/>
  <c r="S26" i="9"/>
  <c r="S26" i="7"/>
  <c r="M26" i="1"/>
  <c r="T26" i="9"/>
  <c r="T26" i="7"/>
  <c r="K138" i="7"/>
  <c r="L138" i="9"/>
  <c r="L138" i="7"/>
  <c r="K138" i="1"/>
  <c r="K138" i="9"/>
  <c r="O23" i="7"/>
  <c r="P23" i="9"/>
  <c r="L23" i="1"/>
  <c r="P23" i="7"/>
  <c r="O23" i="9"/>
  <c r="I39" i="1"/>
  <c r="C39" i="7"/>
  <c r="C39" i="9"/>
  <c r="D39" i="9"/>
  <c r="D39" i="7"/>
  <c r="H121" i="9"/>
  <c r="G121" i="9"/>
  <c r="H121" i="7"/>
  <c r="G121" i="7"/>
  <c r="J121" i="1"/>
  <c r="C79" i="9"/>
  <c r="C79" i="7"/>
  <c r="I79" i="1"/>
  <c r="D79" i="9"/>
  <c r="D79" i="7"/>
  <c r="O14" i="9"/>
  <c r="P14" i="7"/>
  <c r="P14" i="9"/>
  <c r="O14" i="7"/>
  <c r="L14" i="1"/>
  <c r="L122" i="9"/>
  <c r="K122" i="9"/>
  <c r="K122" i="1"/>
  <c r="K122" i="7"/>
  <c r="L122" i="7"/>
  <c r="S54" i="9"/>
  <c r="S54" i="7"/>
  <c r="T54" i="7"/>
  <c r="M54" i="1"/>
  <c r="T54" i="9"/>
  <c r="G128" i="9"/>
  <c r="J128" i="1"/>
  <c r="G128" i="7"/>
  <c r="H128" i="9"/>
  <c r="H128" i="7"/>
  <c r="G116" i="7"/>
  <c r="H116" i="9"/>
  <c r="J116" i="1"/>
  <c r="H116" i="7"/>
  <c r="G116" i="9"/>
  <c r="G71" i="7"/>
  <c r="G71" i="9"/>
  <c r="H71" i="9"/>
  <c r="H71" i="7"/>
  <c r="J71" i="1"/>
  <c r="P69" i="9"/>
  <c r="P69" i="7"/>
  <c r="L69" i="1"/>
  <c r="O69" i="7"/>
  <c r="O69" i="9"/>
  <c r="P98" i="9"/>
  <c r="O98" i="9"/>
  <c r="O98" i="7"/>
  <c r="L98" i="1"/>
  <c r="P98" i="7"/>
  <c r="C109" i="7"/>
  <c r="D109" i="9"/>
  <c r="C109" i="9"/>
  <c r="I109" i="1"/>
  <c r="D109" i="7"/>
  <c r="C30" i="7"/>
  <c r="I30" i="1"/>
  <c r="D30" i="9"/>
  <c r="D30" i="7"/>
  <c r="C30" i="9"/>
  <c r="T94" i="9"/>
  <c r="T94" i="7"/>
  <c r="S94" i="9"/>
  <c r="S94" i="7"/>
  <c r="M94" i="1"/>
  <c r="K88" i="7"/>
  <c r="K88" i="9"/>
  <c r="L88" i="9"/>
  <c r="L88" i="7"/>
  <c r="K88" i="1"/>
  <c r="L73" i="7"/>
  <c r="K73" i="1"/>
  <c r="K73" i="7"/>
  <c r="L73" i="9"/>
  <c r="K73" i="9"/>
  <c r="D107" i="7"/>
  <c r="C107" i="9"/>
  <c r="I107" i="1"/>
  <c r="D107" i="9"/>
  <c r="C107" i="7"/>
  <c r="P114" i="7"/>
  <c r="L114" i="1"/>
  <c r="P114" i="9"/>
  <c r="O114" i="9"/>
  <c r="O114" i="7"/>
  <c r="D23" i="9"/>
  <c r="I23" i="1"/>
  <c r="C23" i="7"/>
  <c r="D23" i="7"/>
  <c r="C23" i="9"/>
  <c r="P56" i="7"/>
  <c r="O56" i="9"/>
  <c r="L56" i="1"/>
  <c r="O56" i="7"/>
  <c r="P56" i="9"/>
  <c r="M24" i="1"/>
  <c r="S24" i="9"/>
  <c r="T24" i="7"/>
  <c r="S24" i="7"/>
  <c r="T24" i="9"/>
  <c r="L26" i="9"/>
  <c r="K26" i="7"/>
  <c r="L26" i="7"/>
  <c r="K26" i="9"/>
  <c r="K26" i="1"/>
  <c r="D32" i="7"/>
  <c r="D32" i="9"/>
  <c r="C32" i="9"/>
  <c r="C32" i="7"/>
  <c r="I32" i="1"/>
  <c r="L103" i="1"/>
  <c r="P103" i="9"/>
  <c r="O103" i="7"/>
  <c r="P103" i="7"/>
  <c r="O103" i="9"/>
  <c r="M10" i="1"/>
  <c r="S10" i="7"/>
  <c r="S10" i="9"/>
  <c r="T10" i="7"/>
  <c r="T10" i="9"/>
  <c r="O105" i="7"/>
  <c r="L105" i="1"/>
  <c r="O105" i="9"/>
  <c r="P105" i="7"/>
  <c r="P105" i="9"/>
  <c r="L61" i="7"/>
  <c r="L61" i="9"/>
  <c r="K61" i="1"/>
  <c r="K61" i="9"/>
  <c r="K61" i="7"/>
  <c r="H94" i="9"/>
  <c r="H94" i="7"/>
  <c r="G94" i="9"/>
  <c r="G94" i="7"/>
  <c r="J94" i="1"/>
  <c r="K130" i="1"/>
  <c r="L130" i="7"/>
  <c r="L130" i="9"/>
  <c r="K130" i="7"/>
  <c r="K130" i="9"/>
  <c r="J33" i="1"/>
  <c r="H33" i="7"/>
  <c r="G33" i="7"/>
  <c r="H33" i="9"/>
  <c r="G33" i="9"/>
  <c r="O10" i="7"/>
  <c r="L10" i="1"/>
  <c r="O10" i="9"/>
  <c r="P10" i="7"/>
  <c r="P10" i="9"/>
  <c r="G21" i="9"/>
  <c r="H21" i="9"/>
  <c r="H21" i="7"/>
  <c r="J21" i="1"/>
  <c r="G21" i="7"/>
  <c r="O45" i="9"/>
  <c r="P45" i="7"/>
  <c r="O45" i="7"/>
  <c r="L45" i="1"/>
  <c r="P45" i="9"/>
  <c r="S129" i="7"/>
  <c r="S129" i="9"/>
  <c r="T129" i="9"/>
  <c r="M129" i="1"/>
  <c r="T129" i="7"/>
  <c r="C121" i="7"/>
  <c r="D121" i="9"/>
  <c r="C121" i="9"/>
  <c r="D121" i="7"/>
  <c r="I121" i="1"/>
  <c r="J77" i="1"/>
  <c r="H77" i="7"/>
  <c r="H77" i="9"/>
  <c r="G77" i="7"/>
  <c r="G77" i="9"/>
  <c r="L29" i="9"/>
  <c r="K29" i="1"/>
  <c r="K29" i="9"/>
  <c r="L29" i="7"/>
  <c r="K29" i="7"/>
  <c r="G136" i="7"/>
  <c r="H136" i="9"/>
  <c r="H136" i="7"/>
  <c r="G136" i="9"/>
  <c r="J136" i="1"/>
  <c r="H114" i="7"/>
  <c r="G114" i="9"/>
  <c r="H114" i="9"/>
  <c r="J114" i="1"/>
  <c r="G114" i="7"/>
  <c r="D50" i="7"/>
  <c r="I50" i="1"/>
  <c r="D50" i="9"/>
  <c r="C50" i="7"/>
  <c r="C50" i="9"/>
  <c r="J34" i="1"/>
  <c r="G34" i="9"/>
  <c r="H34" i="7"/>
  <c r="H34" i="9"/>
  <c r="G34" i="7"/>
  <c r="D95" i="7"/>
  <c r="C95" i="7"/>
  <c r="I95" i="1"/>
  <c r="D95" i="9"/>
  <c r="C95" i="9"/>
  <c r="S132" i="9"/>
  <c r="T132" i="9"/>
  <c r="S132" i="7"/>
  <c r="T132" i="7"/>
  <c r="M132" i="1"/>
  <c r="H23" i="7"/>
  <c r="J23" i="1"/>
  <c r="G23" i="9"/>
  <c r="H23" i="9"/>
  <c r="G23" i="7"/>
  <c r="D96" i="9"/>
  <c r="D96" i="7"/>
  <c r="I96" i="1"/>
  <c r="C96" i="7"/>
  <c r="C96" i="9"/>
  <c r="D99" i="9"/>
  <c r="C99" i="9"/>
  <c r="I99" i="1"/>
  <c r="D99" i="7"/>
  <c r="C99" i="7"/>
  <c r="G84" i="9"/>
  <c r="J84" i="1"/>
  <c r="H84" i="7"/>
  <c r="G84" i="7"/>
  <c r="H84" i="9"/>
  <c r="C120" i="9"/>
  <c r="I120" i="1"/>
  <c r="D120" i="9"/>
  <c r="D120" i="7"/>
  <c r="C120" i="7"/>
  <c r="P102" i="9"/>
  <c r="O102" i="9"/>
  <c r="P102" i="7"/>
  <c r="L102" i="1"/>
  <c r="O102" i="7"/>
  <c r="H25" i="9"/>
  <c r="G25" i="9"/>
  <c r="J25" i="1"/>
  <c r="G25" i="7"/>
  <c r="H25" i="7"/>
  <c r="K57" i="7"/>
  <c r="L57" i="9"/>
  <c r="K57" i="1"/>
  <c r="K57" i="9"/>
  <c r="L57" i="7"/>
  <c r="C126" i="9"/>
  <c r="D126" i="9"/>
  <c r="C126" i="7"/>
  <c r="I126" i="1"/>
  <c r="D126" i="7"/>
  <c r="K39" i="1"/>
  <c r="L39" i="9"/>
  <c r="K39" i="9"/>
  <c r="K39" i="7"/>
  <c r="L39" i="7"/>
  <c r="G58" i="9"/>
  <c r="H58" i="9"/>
  <c r="H58" i="7"/>
  <c r="J58" i="1"/>
  <c r="G58" i="7"/>
  <c r="M74" i="1"/>
  <c r="S74" i="9"/>
  <c r="T74" i="7"/>
  <c r="S74" i="7"/>
  <c r="T74" i="9"/>
  <c r="J51" i="1"/>
  <c r="H51" i="9"/>
  <c r="H51" i="7"/>
  <c r="G51" i="7"/>
  <c r="G51" i="9"/>
  <c r="L80" i="9"/>
  <c r="K80" i="7"/>
  <c r="K80" i="9"/>
  <c r="L80" i="7"/>
  <c r="K80" i="1"/>
  <c r="K34" i="1"/>
  <c r="K34" i="7"/>
  <c r="L34" i="7"/>
  <c r="K34" i="9"/>
  <c r="L34" i="9"/>
  <c r="L111" i="9"/>
  <c r="K111" i="7"/>
  <c r="K111" i="1"/>
  <c r="L111" i="7"/>
  <c r="K111" i="9"/>
  <c r="I93" i="1"/>
  <c r="D93" i="9"/>
  <c r="D93" i="7"/>
  <c r="C93" i="9"/>
  <c r="C93" i="7"/>
  <c r="M59" i="1"/>
  <c r="S59" i="7"/>
  <c r="T59" i="7"/>
  <c r="T59" i="9"/>
  <c r="S59" i="9"/>
  <c r="N71" i="1"/>
  <c r="X71" i="9"/>
  <c r="W71" i="7"/>
  <c r="W71" i="9"/>
  <c r="X71" i="7"/>
  <c r="H49" i="7"/>
  <c r="G49" i="9"/>
  <c r="H49" i="9"/>
  <c r="G49" i="7"/>
  <c r="J49" i="1"/>
  <c r="T103" i="7"/>
  <c r="T103" i="9"/>
  <c r="M103" i="1"/>
  <c r="S103" i="9"/>
  <c r="S103" i="7"/>
  <c r="K78" i="1"/>
  <c r="K78" i="9"/>
  <c r="L78" i="7"/>
  <c r="K78" i="7"/>
  <c r="L78" i="9"/>
  <c r="S71" i="7"/>
  <c r="T71" i="7"/>
  <c r="S71" i="9"/>
  <c r="T71" i="9"/>
  <c r="M71" i="1"/>
  <c r="L32" i="7"/>
  <c r="K32" i="9"/>
  <c r="L32" i="9"/>
  <c r="K32" i="1"/>
  <c r="K32" i="7"/>
  <c r="P7" i="9"/>
  <c r="O7" i="9"/>
  <c r="P7" i="7"/>
  <c r="L7" i="1"/>
  <c r="O7" i="7"/>
  <c r="W49" i="7"/>
  <c r="W49" i="9"/>
  <c r="N49" i="1"/>
  <c r="X49" i="7"/>
  <c r="X49" i="9"/>
  <c r="S125" i="7"/>
  <c r="T125" i="9"/>
  <c r="M125" i="1"/>
  <c r="T125" i="7"/>
  <c r="S125" i="9"/>
  <c r="H119" i="7"/>
  <c r="G119" i="7"/>
  <c r="J119" i="1"/>
  <c r="H119" i="9"/>
  <c r="G119" i="9"/>
  <c r="P38" i="9"/>
  <c r="O38" i="9"/>
  <c r="O38" i="7"/>
  <c r="L38" i="1"/>
  <c r="P38" i="7"/>
  <c r="P106" i="9"/>
  <c r="L106" i="1"/>
  <c r="O106" i="7"/>
  <c r="O106" i="9"/>
  <c r="P106" i="7"/>
  <c r="G74" i="7"/>
  <c r="J74" i="1"/>
  <c r="G74" i="9"/>
  <c r="H74" i="7"/>
  <c r="H74" i="9"/>
  <c r="C41" i="9"/>
  <c r="D41" i="9"/>
  <c r="I41" i="1"/>
  <c r="D41" i="7"/>
  <c r="C41" i="7"/>
  <c r="C72" i="7"/>
  <c r="I72" i="1"/>
  <c r="D72" i="7"/>
  <c r="C72" i="9"/>
  <c r="D72" i="9"/>
  <c r="G110" i="7"/>
  <c r="H110" i="7"/>
  <c r="G110" i="9"/>
  <c r="H110" i="9"/>
  <c r="J110" i="1"/>
  <c r="H120" i="7"/>
  <c r="G120" i="9"/>
  <c r="H120" i="9"/>
  <c r="G120" i="7"/>
  <c r="J120" i="1"/>
  <c r="J47" i="1"/>
  <c r="G47" i="7"/>
  <c r="H47" i="7"/>
  <c r="G47" i="9"/>
  <c r="H47" i="9"/>
  <c r="S23" i="7"/>
  <c r="M23" i="1"/>
  <c r="S23" i="9"/>
  <c r="T23" i="9"/>
  <c r="T23" i="7"/>
  <c r="T29" i="7"/>
  <c r="S29" i="7"/>
  <c r="S29" i="9"/>
  <c r="T29" i="9"/>
  <c r="M29" i="1"/>
  <c r="L113" i="1"/>
  <c r="O113" i="9"/>
  <c r="P113" i="9"/>
  <c r="O113" i="7"/>
  <c r="P113" i="7"/>
  <c r="C36" i="9"/>
  <c r="C36" i="7"/>
  <c r="D36" i="9"/>
  <c r="D36" i="7"/>
  <c r="I36" i="1"/>
  <c r="O31" i="9"/>
  <c r="P31" i="7"/>
  <c r="P31" i="9"/>
  <c r="O31" i="7"/>
  <c r="L31" i="1"/>
  <c r="W51" i="7"/>
  <c r="N51" i="1"/>
  <c r="W51" i="9"/>
  <c r="X51" i="9"/>
  <c r="X51" i="7"/>
  <c r="H20" i="7"/>
  <c r="G20" i="9"/>
  <c r="G20" i="7"/>
  <c r="H20" i="9"/>
  <c r="J20" i="1"/>
  <c r="L9" i="1"/>
  <c r="O9" i="7"/>
  <c r="P9" i="7"/>
  <c r="O9" i="9"/>
  <c r="P9" i="9"/>
  <c r="P12" i="7"/>
  <c r="P12" i="9"/>
  <c r="O12" i="7"/>
  <c r="L12" i="1"/>
  <c r="O12" i="9"/>
  <c r="K30" i="7"/>
  <c r="L30" i="7"/>
  <c r="L30" i="9"/>
  <c r="K30" i="1"/>
  <c r="K30" i="9"/>
  <c r="I43" i="1"/>
  <c r="D43" i="7"/>
  <c r="D43" i="9"/>
  <c r="C43" i="9"/>
  <c r="C43" i="7"/>
  <c r="J81" i="1"/>
  <c r="H81" i="9"/>
  <c r="G81" i="9"/>
  <c r="G81" i="7"/>
  <c r="H81" i="7"/>
  <c r="S112" i="9"/>
  <c r="M112" i="1"/>
  <c r="T112" i="7"/>
  <c r="T112" i="9"/>
  <c r="S112" i="7"/>
  <c r="T86" i="9"/>
  <c r="S86" i="7"/>
  <c r="S86" i="9"/>
  <c r="T86" i="7"/>
  <c r="M86" i="1"/>
  <c r="J45" i="1"/>
  <c r="H45" i="9"/>
  <c r="G45" i="9"/>
  <c r="G45" i="7"/>
  <c r="H45" i="7"/>
  <c r="G103" i="9"/>
  <c r="G103" i="7"/>
  <c r="J103" i="1"/>
  <c r="H103" i="9"/>
  <c r="H103" i="7"/>
  <c r="M18" i="1"/>
  <c r="S18" i="7"/>
  <c r="S18" i="9"/>
  <c r="T18" i="9"/>
  <c r="T18" i="7"/>
  <c r="J87" i="1"/>
  <c r="G87" i="7"/>
  <c r="H87" i="7"/>
  <c r="G87" i="9"/>
  <c r="H87" i="9"/>
  <c r="P72" i="7"/>
  <c r="P72" i="9"/>
  <c r="O72" i="7"/>
  <c r="L72" i="1"/>
  <c r="O72" i="9"/>
  <c r="G113" i="9"/>
  <c r="G113" i="7"/>
  <c r="H113" i="7"/>
  <c r="J113" i="1"/>
  <c r="H113" i="9"/>
  <c r="G65" i="7"/>
  <c r="G65" i="9"/>
  <c r="J65" i="1"/>
  <c r="H65" i="7"/>
  <c r="H65" i="9"/>
  <c r="D134" i="7"/>
  <c r="C134" i="9"/>
  <c r="C134" i="7"/>
  <c r="I134" i="1"/>
  <c r="D134" i="9"/>
  <c r="X48" i="9"/>
  <c r="X48" i="7"/>
  <c r="N48" i="1"/>
  <c r="W48" i="7"/>
  <c r="W48" i="9"/>
  <c r="S13" i="7"/>
  <c r="T13" i="9"/>
  <c r="S13" i="9"/>
  <c r="M13" i="1"/>
  <c r="T13" i="7"/>
  <c r="G44" i="9"/>
  <c r="J44" i="1"/>
  <c r="G44" i="7"/>
  <c r="H44" i="9"/>
  <c r="H44" i="7"/>
  <c r="P133" i="9"/>
  <c r="P133" i="7"/>
  <c r="O133" i="7"/>
  <c r="L133" i="1"/>
  <c r="O133" i="9"/>
  <c r="C14" i="7"/>
  <c r="D14" i="9"/>
  <c r="D14" i="7"/>
  <c r="I14" i="1"/>
  <c r="C14" i="9"/>
  <c r="G31" i="9"/>
  <c r="J31" i="1"/>
  <c r="H31" i="9"/>
  <c r="H31" i="7"/>
  <c r="G31" i="7"/>
  <c r="C113" i="7"/>
  <c r="D113" i="7"/>
  <c r="C113" i="9"/>
  <c r="D113" i="9"/>
  <c r="I113" i="1"/>
  <c r="T44" i="9"/>
  <c r="T44" i="7"/>
  <c r="M44" i="1"/>
  <c r="S44" i="7"/>
  <c r="S44" i="9"/>
  <c r="T19" i="7"/>
  <c r="S19" i="7"/>
  <c r="M19" i="1"/>
  <c r="T19" i="9"/>
  <c r="S19" i="9"/>
  <c r="N53" i="1"/>
  <c r="X53" i="9"/>
  <c r="W53" i="7"/>
  <c r="X53" i="7"/>
  <c r="W53" i="9"/>
  <c r="C90" i="9"/>
  <c r="C90" i="7"/>
  <c r="D90" i="7"/>
  <c r="I90" i="1"/>
  <c r="D90" i="9"/>
  <c r="S25" i="9"/>
  <c r="M25" i="1"/>
  <c r="T25" i="7"/>
  <c r="S25" i="7"/>
  <c r="T25" i="9"/>
  <c r="K115" i="9"/>
  <c r="K115" i="7"/>
  <c r="K115" i="1"/>
  <c r="L115" i="9"/>
  <c r="L115" i="7"/>
  <c r="G7" i="9"/>
  <c r="J7" i="1"/>
  <c r="H7" i="9"/>
  <c r="G7" i="7"/>
  <c r="H7" i="7"/>
  <c r="X25" i="9"/>
  <c r="N25" i="1"/>
  <c r="W25" i="7"/>
  <c r="X25" i="7"/>
  <c r="W25" i="9"/>
  <c r="L88" i="1"/>
  <c r="O88" i="9"/>
  <c r="O88" i="7"/>
  <c r="P88" i="9"/>
  <c r="P88" i="7"/>
  <c r="W26" i="9"/>
  <c r="X26" i="9"/>
  <c r="W26" i="7"/>
  <c r="N26" i="1"/>
  <c r="X26" i="7"/>
  <c r="G135" i="9"/>
  <c r="H135" i="9"/>
  <c r="G135" i="7"/>
  <c r="J135" i="1"/>
  <c r="H135" i="7"/>
  <c r="L127" i="7"/>
  <c r="K127" i="9"/>
  <c r="K127" i="7"/>
  <c r="L127" i="9"/>
  <c r="K127" i="1"/>
  <c r="I71" i="1"/>
  <c r="D71" i="7"/>
  <c r="D71" i="9"/>
  <c r="C71" i="7"/>
  <c r="C71" i="9"/>
  <c r="P94" i="7"/>
  <c r="O94" i="7"/>
  <c r="L94" i="1"/>
  <c r="O94" i="9"/>
  <c r="P94" i="9"/>
  <c r="P136" i="9"/>
  <c r="L136" i="1"/>
  <c r="P136" i="7"/>
  <c r="O136" i="9"/>
  <c r="O136" i="7"/>
  <c r="P108" i="7"/>
  <c r="L108" i="1"/>
  <c r="P108" i="9"/>
  <c r="O108" i="7"/>
  <c r="O108" i="9"/>
  <c r="J8" i="1"/>
  <c r="G8" i="9"/>
  <c r="H8" i="7"/>
  <c r="G8" i="7"/>
  <c r="H8" i="9"/>
  <c r="S110" i="9"/>
  <c r="S110" i="7"/>
  <c r="T110" i="7"/>
  <c r="T110" i="9"/>
  <c r="M110" i="1"/>
  <c r="K93" i="1"/>
  <c r="L93" i="9"/>
  <c r="K93" i="9"/>
  <c r="L93" i="7"/>
  <c r="K93" i="7"/>
  <c r="T92" i="9"/>
  <c r="M92" i="1"/>
  <c r="T92" i="7"/>
  <c r="S92" i="9"/>
  <c r="S92" i="7"/>
  <c r="P29" i="7"/>
  <c r="P29" i="9"/>
  <c r="O29" i="7"/>
  <c r="O29" i="9"/>
  <c r="L29" i="1"/>
  <c r="L108" i="7"/>
  <c r="L108" i="9"/>
  <c r="K108" i="9"/>
  <c r="K108" i="1"/>
  <c r="K108" i="7"/>
  <c r="O134" i="7"/>
  <c r="P134" i="9"/>
  <c r="L134" i="1"/>
  <c r="O134" i="9"/>
  <c r="P134" i="7"/>
  <c r="K37" i="7"/>
  <c r="L37" i="7"/>
  <c r="K37" i="1"/>
  <c r="K37" i="9"/>
  <c r="L37" i="9"/>
  <c r="C21" i="7"/>
  <c r="C21" i="9"/>
  <c r="D21" i="9"/>
  <c r="D21" i="7"/>
  <c r="I21" i="1"/>
  <c r="L96" i="9"/>
  <c r="K96" i="9"/>
  <c r="K96" i="1"/>
  <c r="K96" i="7"/>
  <c r="L96" i="7"/>
  <c r="K42" i="1"/>
  <c r="L42" i="9"/>
  <c r="K42" i="9"/>
  <c r="L42" i="7"/>
  <c r="K42" i="7"/>
  <c r="M101" i="1"/>
  <c r="T101" i="9"/>
  <c r="S101" i="7"/>
  <c r="T101" i="7"/>
  <c r="S101" i="9"/>
  <c r="H132" i="7"/>
  <c r="G132" i="7"/>
  <c r="H132" i="9"/>
  <c r="J132" i="1"/>
  <c r="G132" i="9"/>
  <c r="H78" i="7"/>
  <c r="H78" i="9"/>
  <c r="G78" i="9"/>
  <c r="J78" i="1"/>
  <c r="G78" i="7"/>
  <c r="K107" i="9"/>
  <c r="L107" i="9"/>
  <c r="L107" i="7"/>
  <c r="K107" i="7"/>
  <c r="K107" i="1"/>
  <c r="L87" i="7"/>
  <c r="K87" i="9"/>
  <c r="K87" i="1"/>
  <c r="L87" i="9"/>
  <c r="K87" i="7"/>
  <c r="H53" i="9"/>
  <c r="J53" i="1"/>
  <c r="G53" i="9"/>
  <c r="G53" i="7"/>
  <c r="H53" i="7"/>
  <c r="W14" i="7"/>
  <c r="W14" i="9"/>
  <c r="X14" i="7"/>
  <c r="N14" i="1"/>
  <c r="X14" i="9"/>
  <c r="O84" i="9"/>
  <c r="P84" i="9"/>
  <c r="O84" i="7"/>
  <c r="P84" i="7"/>
  <c r="L84" i="1"/>
  <c r="X34" i="7"/>
  <c r="N34" i="1"/>
  <c r="X34" i="9"/>
  <c r="W34" i="9"/>
  <c r="W34" i="7"/>
  <c r="S8" i="7"/>
  <c r="T8" i="7"/>
  <c r="S8" i="9"/>
  <c r="T8" i="9"/>
  <c r="M8" i="1"/>
  <c r="S127" i="7"/>
  <c r="T127" i="7"/>
  <c r="M127" i="1"/>
  <c r="T127" i="9"/>
  <c r="S127" i="9"/>
  <c r="I105" i="1"/>
  <c r="C105" i="9"/>
  <c r="C105" i="7"/>
  <c r="D105" i="7"/>
  <c r="D105" i="9"/>
  <c r="N59" i="1"/>
  <c r="W59" i="9"/>
  <c r="W59" i="7"/>
  <c r="X59" i="7"/>
  <c r="X59" i="9"/>
  <c r="X7" i="9"/>
  <c r="W7" i="7"/>
  <c r="W7" i="9"/>
  <c r="X7" i="7"/>
  <c r="N7" i="1"/>
  <c r="H138" i="9"/>
  <c r="G138" i="9"/>
  <c r="G138" i="7"/>
  <c r="J138" i="1"/>
  <c r="H138" i="7"/>
  <c r="S83" i="7"/>
  <c r="M83" i="1"/>
  <c r="S83" i="9"/>
  <c r="T83" i="7"/>
  <c r="T83" i="9"/>
  <c r="L14" i="7"/>
  <c r="K14" i="7"/>
  <c r="K14" i="9"/>
  <c r="L14" i="9"/>
  <c r="K14" i="1"/>
  <c r="M87" i="1"/>
  <c r="S87" i="7"/>
  <c r="S87" i="9"/>
  <c r="T87" i="7"/>
  <c r="T87" i="9"/>
  <c r="G10" i="9"/>
  <c r="H10" i="9"/>
  <c r="H10" i="7"/>
  <c r="J10" i="1"/>
  <c r="G10" i="7"/>
  <c r="O15" i="7"/>
  <c r="L15" i="1"/>
  <c r="P15" i="9"/>
  <c r="O15" i="9"/>
  <c r="P15" i="7"/>
  <c r="P59" i="9"/>
  <c r="O59" i="9"/>
  <c r="P59" i="7"/>
  <c r="O59" i="7"/>
  <c r="L59" i="1"/>
  <c r="P97" i="9"/>
  <c r="O97" i="7"/>
  <c r="P97" i="7"/>
  <c r="O97" i="9"/>
  <c r="L97" i="1"/>
  <c r="S30" i="7"/>
  <c r="M30" i="1"/>
  <c r="T30" i="7"/>
  <c r="T30" i="9"/>
  <c r="S30" i="9"/>
  <c r="P30" i="9"/>
  <c r="O30" i="7"/>
  <c r="O30" i="9"/>
  <c r="P30" i="7"/>
  <c r="L30" i="1"/>
  <c r="G15" i="7"/>
  <c r="H15" i="7"/>
  <c r="H15" i="9"/>
  <c r="J15" i="1"/>
  <c r="G15" i="9"/>
  <c r="P128" i="7"/>
  <c r="L128" i="1"/>
  <c r="P128" i="9"/>
  <c r="O128" i="9"/>
  <c r="O128" i="7"/>
  <c r="T46" i="7"/>
  <c r="S46" i="9"/>
  <c r="T46" i="9"/>
  <c r="S46" i="7"/>
  <c r="M46" i="1"/>
  <c r="K13" i="7"/>
  <c r="K13" i="9"/>
  <c r="L13" i="9"/>
  <c r="K13" i="1"/>
  <c r="L13" i="7"/>
  <c r="L87" i="1"/>
  <c r="P87" i="7"/>
  <c r="P87" i="9"/>
  <c r="O87" i="9"/>
  <c r="O87" i="7"/>
  <c r="K113" i="7"/>
  <c r="K113" i="9"/>
  <c r="L113" i="9"/>
  <c r="K113" i="1"/>
  <c r="L113" i="7"/>
  <c r="K71" i="9"/>
  <c r="L71" i="7"/>
  <c r="L71" i="9"/>
  <c r="K71" i="1"/>
  <c r="K71" i="7"/>
  <c r="P28" i="7"/>
  <c r="P28" i="9"/>
  <c r="L28" i="1"/>
  <c r="O28" i="9"/>
  <c r="O28" i="7"/>
  <c r="G102" i="9"/>
  <c r="J102" i="1"/>
  <c r="H102" i="9"/>
  <c r="H102" i="7"/>
  <c r="G102" i="7"/>
  <c r="H43" i="9"/>
  <c r="J43" i="1"/>
  <c r="H43" i="7"/>
  <c r="G43" i="9"/>
  <c r="G43" i="7"/>
  <c r="T91" i="9"/>
  <c r="T91" i="7"/>
  <c r="S91" i="7"/>
  <c r="M91" i="1"/>
  <c r="S91" i="9"/>
  <c r="L123" i="9"/>
  <c r="K123" i="9"/>
  <c r="K123" i="1"/>
  <c r="K123" i="7"/>
  <c r="L123" i="7"/>
  <c r="C59" i="7"/>
  <c r="I59" i="1"/>
  <c r="D59" i="9"/>
  <c r="C59" i="9"/>
  <c r="D59" i="7"/>
  <c r="D91" i="9"/>
  <c r="I91" i="1"/>
  <c r="D91" i="7"/>
  <c r="C91" i="9"/>
  <c r="C91" i="7"/>
  <c r="C129" i="7"/>
  <c r="I129" i="1"/>
  <c r="D129" i="7"/>
  <c r="C129" i="9"/>
  <c r="D129" i="9"/>
  <c r="M20" i="1"/>
  <c r="S20" i="9"/>
  <c r="T20" i="9"/>
  <c r="S20" i="7"/>
  <c r="T20" i="7"/>
  <c r="N19" i="1"/>
  <c r="X19" i="9"/>
  <c r="X19" i="7"/>
  <c r="W19" i="9"/>
  <c r="W19" i="7"/>
  <c r="L58" i="7"/>
  <c r="K58" i="9"/>
  <c r="K58" i="7"/>
  <c r="K58" i="1"/>
  <c r="L58" i="9"/>
  <c r="L131" i="9"/>
  <c r="K131" i="7"/>
  <c r="K131" i="1"/>
  <c r="L131" i="7"/>
  <c r="K131" i="9"/>
  <c r="H91" i="9"/>
  <c r="J91" i="1"/>
  <c r="G91" i="7"/>
  <c r="H91" i="7"/>
  <c r="G91" i="9"/>
  <c r="L62" i="9"/>
  <c r="K62" i="1"/>
  <c r="K62" i="9"/>
  <c r="L62" i="7"/>
  <c r="K62" i="7"/>
  <c r="G83" i="7"/>
  <c r="G83" i="9"/>
  <c r="H83" i="9"/>
  <c r="H83" i="7"/>
  <c r="J83" i="1"/>
  <c r="H52" i="9"/>
  <c r="J52" i="1"/>
  <c r="H52" i="7"/>
  <c r="G52" i="7"/>
  <c r="G52" i="9"/>
  <c r="G67" i="9"/>
  <c r="J67" i="1"/>
  <c r="H67" i="7"/>
  <c r="G67" i="7"/>
  <c r="H67" i="9"/>
  <c r="W30" i="7"/>
  <c r="W30" i="9"/>
  <c r="X30" i="9"/>
  <c r="X30" i="7"/>
  <c r="N30" i="1"/>
  <c r="P49" i="7"/>
  <c r="L49" i="1"/>
  <c r="P49" i="9"/>
  <c r="O49" i="9"/>
  <c r="O49" i="7"/>
  <c r="L101" i="1"/>
  <c r="P101" i="9"/>
  <c r="P101" i="7"/>
  <c r="O101" i="7"/>
  <c r="O101" i="9"/>
  <c r="W67" i="9"/>
  <c r="X67" i="9"/>
  <c r="X67" i="7"/>
  <c r="N67" i="1"/>
  <c r="W67" i="7"/>
  <c r="G16" i="7"/>
  <c r="H16" i="7"/>
  <c r="J16" i="1"/>
  <c r="H16" i="9"/>
  <c r="G16" i="9"/>
  <c r="P43" i="9"/>
  <c r="L43" i="1"/>
  <c r="O43" i="9"/>
  <c r="P43" i="7"/>
  <c r="O43" i="7"/>
  <c r="J68" i="1"/>
  <c r="G68" i="9"/>
  <c r="H68" i="7"/>
  <c r="G68" i="7"/>
  <c r="H68" i="9"/>
  <c r="K68" i="1"/>
  <c r="L68" i="9"/>
  <c r="L68" i="7"/>
  <c r="K68" i="7"/>
  <c r="K68" i="9"/>
  <c r="D22" i="7"/>
  <c r="C22" i="7"/>
  <c r="D22" i="9"/>
  <c r="I22" i="1"/>
  <c r="C22" i="9"/>
  <c r="M97" i="1"/>
  <c r="S97" i="7"/>
  <c r="T97" i="9"/>
  <c r="T97" i="7"/>
  <c r="S97" i="9"/>
  <c r="L75" i="7"/>
  <c r="K75" i="1"/>
  <c r="L75" i="9"/>
  <c r="K75" i="7"/>
  <c r="K75" i="9"/>
  <c r="O42" i="9"/>
  <c r="O42" i="7"/>
  <c r="P42" i="7"/>
  <c r="L42" i="1"/>
  <c r="P42" i="9"/>
  <c r="D127" i="7"/>
  <c r="I127" i="1"/>
  <c r="D127" i="9"/>
  <c r="C127" i="9"/>
  <c r="C127" i="7"/>
  <c r="L89" i="1"/>
  <c r="O89" i="7"/>
  <c r="P89" i="9"/>
  <c r="O89" i="9"/>
  <c r="P89" i="7"/>
  <c r="L92" i="1"/>
  <c r="P92" i="9"/>
  <c r="O92" i="7"/>
  <c r="O92" i="9"/>
  <c r="P92" i="7"/>
  <c r="T124" i="7"/>
  <c r="S124" i="9"/>
  <c r="S124" i="7"/>
  <c r="T124" i="9"/>
  <c r="M124" i="1"/>
  <c r="S138" i="9"/>
  <c r="T138" i="9"/>
  <c r="S138" i="7"/>
  <c r="M138" i="1"/>
  <c r="T138" i="7"/>
  <c r="K28" i="9"/>
  <c r="K28" i="1"/>
  <c r="L28" i="9"/>
  <c r="K28" i="7"/>
  <c r="L28" i="7"/>
  <c r="K51" i="7"/>
  <c r="K51" i="9"/>
  <c r="L51" i="7"/>
  <c r="L51" i="9"/>
  <c r="K51" i="1"/>
  <c r="G137" i="7"/>
  <c r="J137" i="1"/>
  <c r="G137" i="9"/>
  <c r="H137" i="9"/>
  <c r="H137" i="7"/>
  <c r="K109" i="9"/>
  <c r="L109" i="7"/>
  <c r="L109" i="9"/>
  <c r="K109" i="7"/>
  <c r="K109" i="1"/>
  <c r="D28" i="9"/>
  <c r="C28" i="9"/>
  <c r="D28" i="7"/>
  <c r="C28" i="7"/>
  <c r="I28" i="1"/>
  <c r="H111" i="9"/>
  <c r="H111" i="7"/>
  <c r="G111" i="7"/>
  <c r="G111" i="9"/>
  <c r="J111" i="1"/>
  <c r="D106" i="9"/>
  <c r="I106" i="1"/>
  <c r="D106" i="7"/>
  <c r="C106" i="9"/>
  <c r="C106" i="7"/>
  <c r="L44" i="7"/>
  <c r="K44" i="1"/>
  <c r="K44" i="9"/>
  <c r="L44" i="9"/>
  <c r="K44" i="7"/>
  <c r="C65" i="7"/>
  <c r="D65" i="7"/>
  <c r="C65" i="9"/>
  <c r="I65" i="1"/>
  <c r="D65" i="9"/>
  <c r="N28" i="1"/>
  <c r="X28" i="9"/>
  <c r="W28" i="7"/>
  <c r="W28" i="9"/>
  <c r="X28" i="7"/>
  <c r="T133" i="7"/>
  <c r="T133" i="9"/>
  <c r="M133" i="1"/>
  <c r="S133" i="9"/>
  <c r="S133" i="7"/>
  <c r="C44" i="7"/>
  <c r="D44" i="7"/>
  <c r="C44" i="9"/>
  <c r="I44" i="1"/>
  <c r="D44" i="9"/>
  <c r="P55" i="9"/>
  <c r="P55" i="7"/>
  <c r="L55" i="1"/>
  <c r="O55" i="7"/>
  <c r="O55" i="9"/>
  <c r="G50" i="9"/>
  <c r="G50" i="7"/>
  <c r="H50" i="9"/>
  <c r="J50" i="1"/>
  <c r="H50" i="7"/>
  <c r="K46" i="1"/>
  <c r="K46" i="9"/>
  <c r="L46" i="7"/>
  <c r="L46" i="9"/>
  <c r="K46" i="7"/>
  <c r="X5" i="9"/>
  <c r="X5" i="7"/>
  <c r="W5" i="9"/>
  <c r="W5" i="7"/>
  <c r="N5" i="1"/>
  <c r="C26" i="7"/>
  <c r="D26" i="7"/>
  <c r="I26" i="1"/>
  <c r="C26" i="9"/>
  <c r="D26" i="9"/>
  <c r="D70" i="7"/>
  <c r="C70" i="9"/>
  <c r="D70" i="9"/>
  <c r="C70" i="7"/>
  <c r="I70" i="1"/>
  <c r="G95" i="9"/>
  <c r="G95" i="7"/>
  <c r="J95" i="1"/>
  <c r="H95" i="7"/>
  <c r="H95" i="9"/>
  <c r="D85" i="9"/>
  <c r="D85" i="7"/>
  <c r="C85" i="7"/>
  <c r="C85" i="9"/>
  <c r="I85" i="1"/>
  <c r="S28" i="9"/>
  <c r="T28" i="7"/>
  <c r="S28" i="7"/>
  <c r="T28" i="9"/>
  <c r="M28" i="1"/>
  <c r="C132" i="9"/>
  <c r="D132" i="7"/>
  <c r="C132" i="7"/>
  <c r="I132" i="1"/>
  <c r="D132" i="9"/>
  <c r="D84" i="9"/>
  <c r="I84" i="1"/>
  <c r="C84" i="9"/>
  <c r="D84" i="7"/>
  <c r="C84" i="7"/>
  <c r="P64" i="9"/>
  <c r="L64" i="1"/>
  <c r="O64" i="7"/>
  <c r="P64" i="7"/>
  <c r="O64" i="9"/>
  <c r="G55" i="9"/>
  <c r="H55" i="7"/>
  <c r="J55" i="1"/>
  <c r="H55" i="9"/>
  <c r="G55" i="7"/>
  <c r="S66" i="9"/>
  <c r="T66" i="9"/>
  <c r="M66" i="1"/>
  <c r="S66" i="7"/>
  <c r="T66" i="7"/>
  <c r="D86" i="9"/>
  <c r="C86" i="7"/>
  <c r="I86" i="1"/>
  <c r="C86" i="9"/>
  <c r="D86" i="7"/>
  <c r="S38" i="9"/>
  <c r="S38" i="7"/>
  <c r="T38" i="9"/>
  <c r="T38" i="7"/>
  <c r="M38" i="1"/>
  <c r="W44" i="7"/>
  <c r="X44" i="9"/>
  <c r="W44" i="9"/>
  <c r="N44" i="1"/>
  <c r="X44" i="7"/>
  <c r="S9" i="9"/>
  <c r="T9" i="7"/>
  <c r="S9" i="7"/>
  <c r="T9" i="9"/>
  <c r="M9" i="1"/>
  <c r="K102" i="7"/>
  <c r="K102" i="9"/>
  <c r="K102" i="1"/>
  <c r="L102" i="7"/>
  <c r="L102" i="9"/>
  <c r="P131" i="9"/>
  <c r="O131" i="7"/>
  <c r="P131" i="7"/>
  <c r="L131" i="1"/>
  <c r="O131" i="9"/>
  <c r="C78" i="9"/>
  <c r="C78" i="7"/>
  <c r="D78" i="7"/>
  <c r="I78" i="1"/>
  <c r="D78" i="9"/>
  <c r="H97" i="9"/>
  <c r="H97" i="7"/>
  <c r="J97" i="1"/>
  <c r="G97" i="7"/>
  <c r="G97" i="9"/>
  <c r="X56" i="7"/>
  <c r="N56" i="1"/>
  <c r="W56" i="9"/>
  <c r="W56" i="7"/>
  <c r="X56" i="9"/>
  <c r="W10" i="9"/>
  <c r="X10" i="9"/>
  <c r="N10" i="1"/>
  <c r="W10" i="7"/>
  <c r="X10" i="7"/>
  <c r="K63" i="1"/>
  <c r="L63" i="7"/>
  <c r="L63" i="9"/>
  <c r="K63" i="7"/>
  <c r="K63" i="9"/>
  <c r="C118" i="7"/>
  <c r="D118" i="9"/>
  <c r="D118" i="7"/>
  <c r="I118" i="1"/>
  <c r="C118" i="9"/>
  <c r="L26" i="1"/>
  <c r="O26" i="7"/>
  <c r="P26" i="9"/>
  <c r="P26" i="7"/>
  <c r="O26" i="9"/>
  <c r="S69" i="7"/>
  <c r="T69" i="9"/>
  <c r="S69" i="9"/>
  <c r="M69" i="1"/>
  <c r="T69" i="7"/>
  <c r="T80" i="9"/>
  <c r="S80" i="9"/>
  <c r="M80" i="1"/>
  <c r="T80" i="7"/>
  <c r="S80" i="7"/>
  <c r="P104" i="7"/>
  <c r="L104" i="1"/>
  <c r="P104" i="9"/>
  <c r="O104" i="7"/>
  <c r="O104" i="9"/>
  <c r="G62" i="7"/>
  <c r="G62" i="9"/>
  <c r="H62" i="7"/>
  <c r="H62" i="9"/>
  <c r="J62" i="1"/>
  <c r="C24" i="9"/>
  <c r="D24" i="7"/>
  <c r="I24" i="1"/>
  <c r="C24" i="7"/>
  <c r="D24" i="9"/>
  <c r="L80" i="1"/>
  <c r="O80" i="7"/>
  <c r="O80" i="9"/>
  <c r="P80" i="7"/>
  <c r="P80" i="9"/>
  <c r="G24" i="7"/>
  <c r="H24" i="7"/>
  <c r="G24" i="9"/>
  <c r="H24" i="9"/>
  <c r="J24" i="1"/>
  <c r="S130" i="7"/>
  <c r="M130" i="1"/>
  <c r="T130" i="9"/>
  <c r="T130" i="7"/>
  <c r="S130" i="9"/>
  <c r="H42" i="9"/>
  <c r="J42" i="1"/>
  <c r="H42" i="7"/>
  <c r="G42" i="9"/>
  <c r="G42" i="7"/>
  <c r="L92" i="9"/>
  <c r="K92" i="9"/>
  <c r="K92" i="1"/>
  <c r="L92" i="7"/>
  <c r="K92" i="7"/>
  <c r="M131" i="1"/>
  <c r="T131" i="7"/>
  <c r="S131" i="7"/>
  <c r="S131" i="9"/>
  <c r="T131" i="9"/>
  <c r="D76" i="7"/>
  <c r="C76" i="9"/>
  <c r="D76" i="9"/>
  <c r="I76" i="1"/>
  <c r="C76" i="7"/>
  <c r="T31" i="7"/>
  <c r="T31" i="9"/>
  <c r="S31" i="9"/>
  <c r="M31" i="1"/>
  <c r="S31" i="7"/>
  <c r="P79" i="7"/>
  <c r="O79" i="9"/>
  <c r="P79" i="9"/>
  <c r="L79" i="1"/>
  <c r="O79" i="7"/>
  <c r="N61" i="1"/>
  <c r="W61" i="7"/>
  <c r="X61" i="9"/>
  <c r="X61" i="7"/>
  <c r="W61" i="9"/>
  <c r="K137" i="9"/>
  <c r="L137" i="7"/>
  <c r="K137" i="7"/>
  <c r="L137" i="9"/>
  <c r="K137" i="1"/>
  <c r="K85" i="1"/>
  <c r="L85" i="7"/>
  <c r="K85" i="7"/>
  <c r="K85" i="9"/>
  <c r="L85" i="9"/>
  <c r="T48" i="9"/>
  <c r="T48" i="7"/>
  <c r="M48" i="1"/>
  <c r="S48" i="7"/>
  <c r="S48" i="9"/>
  <c r="L126" i="7"/>
  <c r="L126" i="9"/>
  <c r="K126" i="9"/>
  <c r="K126" i="7"/>
  <c r="K126" i="1"/>
  <c r="S79" i="9"/>
  <c r="T79" i="7"/>
  <c r="T79" i="9"/>
  <c r="S79" i="7"/>
  <c r="M79" i="1"/>
  <c r="K84" i="1"/>
  <c r="L84" i="9"/>
  <c r="L84" i="7"/>
  <c r="K84" i="9"/>
  <c r="K84" i="7"/>
  <c r="L20" i="7"/>
  <c r="K20" i="9"/>
  <c r="K20" i="7"/>
  <c r="L20" i="9"/>
  <c r="K20" i="1"/>
  <c r="L10" i="7"/>
  <c r="K10" i="9"/>
  <c r="K10" i="1"/>
  <c r="K10" i="7"/>
  <c r="L10" i="9"/>
  <c r="P66" i="9"/>
  <c r="P66" i="7"/>
  <c r="O66" i="7"/>
  <c r="L66" i="1"/>
  <c r="O66" i="9"/>
  <c r="D112" i="7"/>
  <c r="I112" i="1"/>
  <c r="C112" i="9"/>
  <c r="C112" i="7"/>
  <c r="D112" i="9"/>
  <c r="W46" i="9"/>
  <c r="N46" i="1"/>
  <c r="X46" i="9"/>
  <c r="X46" i="7"/>
  <c r="W46" i="7"/>
  <c r="C13" i="7"/>
  <c r="D13" i="9"/>
  <c r="I13" i="1"/>
  <c r="C13" i="9"/>
  <c r="D13" i="7"/>
  <c r="S11" i="7"/>
  <c r="S11" i="9"/>
  <c r="T11" i="7"/>
  <c r="M11" i="1"/>
  <c r="T11" i="9"/>
  <c r="O13" i="7"/>
  <c r="P13" i="9"/>
  <c r="P13" i="7"/>
  <c r="O13" i="9"/>
  <c r="L13" i="1"/>
  <c r="G12" i="7"/>
  <c r="H12" i="9"/>
  <c r="H12" i="7"/>
  <c r="G12" i="9"/>
  <c r="J12" i="1"/>
  <c r="O24" i="9"/>
  <c r="O24" i="7"/>
  <c r="P24" i="9"/>
  <c r="P24" i="7"/>
  <c r="L24" i="1"/>
  <c r="C117" i="7"/>
  <c r="C117" i="9"/>
  <c r="I117" i="1"/>
  <c r="D117" i="9"/>
  <c r="D117" i="7"/>
  <c r="T85" i="7"/>
  <c r="S85" i="9"/>
  <c r="T85" i="9"/>
  <c r="S85" i="7"/>
  <c r="M85" i="1"/>
  <c r="O81" i="7"/>
  <c r="P81" i="7"/>
  <c r="P81" i="9"/>
  <c r="O81" i="9"/>
  <c r="L81" i="1"/>
  <c r="S98" i="9"/>
  <c r="S98" i="7"/>
  <c r="T98" i="7"/>
  <c r="M98" i="1"/>
  <c r="T98" i="9"/>
  <c r="T21" i="9"/>
  <c r="M21" i="1"/>
  <c r="T21" i="7"/>
  <c r="S21" i="9"/>
  <c r="S21" i="7"/>
  <c r="L107" i="1"/>
  <c r="P107" i="7"/>
  <c r="O107" i="7"/>
  <c r="O107" i="9"/>
  <c r="P107" i="9"/>
  <c r="G126" i="7"/>
  <c r="H126" i="9"/>
  <c r="G126" i="9"/>
  <c r="J126" i="1"/>
  <c r="H126" i="7"/>
  <c r="W17" i="7"/>
  <c r="X17" i="9"/>
  <c r="N17" i="1"/>
  <c r="W17" i="9"/>
  <c r="X17" i="7"/>
  <c r="I60" i="1"/>
  <c r="D60" i="9"/>
  <c r="C60" i="9"/>
  <c r="C60" i="7"/>
  <c r="D60" i="7"/>
  <c r="D124" i="9"/>
  <c r="C124" i="7"/>
  <c r="C124" i="9"/>
  <c r="D124" i="7"/>
  <c r="I124" i="1"/>
  <c r="P132" i="9"/>
  <c r="O132" i="7"/>
  <c r="O132" i="9"/>
  <c r="P132" i="7"/>
  <c r="L132" i="1"/>
  <c r="H88" i="7"/>
  <c r="G88" i="9"/>
  <c r="J88" i="1"/>
  <c r="G88" i="7"/>
  <c r="H88" i="9"/>
  <c r="P124" i="9"/>
  <c r="L124" i="1"/>
  <c r="P124" i="7"/>
  <c r="O124" i="7"/>
  <c r="O124" i="9"/>
  <c r="C35" i="9"/>
  <c r="C35" i="7"/>
  <c r="I35" i="1"/>
  <c r="D35" i="7"/>
  <c r="D35" i="9"/>
  <c r="T70" i="7"/>
  <c r="S70" i="7"/>
  <c r="M70" i="1"/>
  <c r="T70" i="9"/>
  <c r="S70" i="9"/>
  <c r="K48" i="7"/>
  <c r="K48" i="9"/>
  <c r="K48" i="1"/>
  <c r="L48" i="7"/>
  <c r="L48" i="9"/>
  <c r="G85" i="7"/>
  <c r="J85" i="1"/>
  <c r="H85" i="9"/>
  <c r="G85" i="9"/>
  <c r="H85" i="7"/>
  <c r="C53" i="7"/>
  <c r="I53" i="1"/>
  <c r="D53" i="9"/>
  <c r="C53" i="9"/>
  <c r="D53" i="7"/>
  <c r="G100" i="9"/>
  <c r="J100" i="1"/>
  <c r="G100" i="7"/>
  <c r="H100" i="9"/>
  <c r="H100" i="7"/>
  <c r="L70" i="1"/>
  <c r="P70" i="7"/>
  <c r="O70" i="7"/>
  <c r="P70" i="9"/>
  <c r="O70" i="9"/>
  <c r="K118" i="1"/>
  <c r="K118" i="7"/>
  <c r="L118" i="9"/>
  <c r="K118" i="9"/>
  <c r="L118" i="7"/>
  <c r="L38" i="7"/>
  <c r="K38" i="1"/>
  <c r="K38" i="9"/>
  <c r="K38" i="7"/>
  <c r="L38" i="9"/>
  <c r="P75" i="9"/>
  <c r="O75" i="9"/>
  <c r="O75" i="7"/>
  <c r="L75" i="1"/>
  <c r="P75" i="7"/>
  <c r="S104" i="7"/>
  <c r="M104" i="1"/>
  <c r="S104" i="9"/>
  <c r="T104" i="7"/>
  <c r="T104" i="9"/>
  <c r="C73" i="7"/>
  <c r="D73" i="7"/>
  <c r="I73" i="1"/>
  <c r="D73" i="9"/>
  <c r="C73" i="9"/>
  <c r="T105" i="7"/>
  <c r="S105" i="7"/>
  <c r="S105" i="9"/>
  <c r="M105" i="1"/>
  <c r="T105" i="9"/>
  <c r="H101" i="9"/>
  <c r="G101" i="9"/>
  <c r="G101" i="7"/>
  <c r="H101" i="7"/>
  <c r="J101" i="1"/>
  <c r="W9" i="7"/>
  <c r="X9" i="7"/>
  <c r="N9" i="1"/>
  <c r="W9" i="9"/>
  <c r="X9" i="9"/>
  <c r="O115" i="9"/>
  <c r="P115" i="7"/>
  <c r="O115" i="7"/>
  <c r="P115" i="9"/>
  <c r="L115" i="1"/>
  <c r="T121" i="7"/>
  <c r="S121" i="9"/>
  <c r="M121" i="1"/>
  <c r="S121" i="7"/>
  <c r="T121" i="9"/>
  <c r="P109" i="9"/>
  <c r="O109" i="7"/>
  <c r="O109" i="9"/>
  <c r="L109" i="1"/>
  <c r="P109" i="7"/>
  <c r="O41" i="9"/>
  <c r="O41" i="7"/>
  <c r="L41" i="1"/>
  <c r="P41" i="7"/>
  <c r="P41" i="9"/>
  <c r="K77" i="9"/>
  <c r="L77" i="9"/>
  <c r="K77" i="1"/>
  <c r="K77" i="7"/>
  <c r="L77" i="7"/>
  <c r="M12" i="1"/>
  <c r="S12" i="7"/>
  <c r="T12" i="9"/>
  <c r="T12" i="7"/>
  <c r="S12" i="9"/>
  <c r="S52" i="9"/>
  <c r="S52" i="7"/>
  <c r="T52" i="9"/>
  <c r="T52" i="7"/>
  <c r="M52" i="1"/>
  <c r="S57" i="7"/>
  <c r="T57" i="9"/>
  <c r="S57" i="9"/>
  <c r="M57" i="1"/>
  <c r="T57" i="7"/>
  <c r="C56" i="7"/>
  <c r="I56" i="1"/>
  <c r="D56" i="7"/>
  <c r="D56" i="9"/>
  <c r="C56" i="9"/>
  <c r="H61" i="7"/>
  <c r="J61" i="1"/>
  <c r="G61" i="9"/>
  <c r="G61" i="7"/>
  <c r="H61" i="9"/>
  <c r="L121" i="7"/>
  <c r="K121" i="9"/>
  <c r="K121" i="7"/>
  <c r="K121" i="1"/>
  <c r="L121" i="9"/>
  <c r="L67" i="1"/>
  <c r="O67" i="7"/>
  <c r="O67" i="9"/>
  <c r="P67" i="7"/>
  <c r="P67" i="9"/>
  <c r="C137" i="7"/>
  <c r="C137" i="9"/>
  <c r="I137" i="1"/>
  <c r="D137" i="7"/>
  <c r="D137" i="9"/>
  <c r="S58" i="7"/>
  <c r="S58" i="9"/>
  <c r="M58" i="1"/>
  <c r="T58" i="7"/>
  <c r="T58" i="9"/>
  <c r="L99" i="9"/>
  <c r="L99" i="7"/>
  <c r="K99" i="1"/>
  <c r="K99" i="9"/>
  <c r="K99" i="7"/>
  <c r="P22" i="9"/>
  <c r="O22" i="9"/>
  <c r="L22" i="1"/>
  <c r="O22" i="7"/>
  <c r="P22" i="7"/>
  <c r="P116" i="9"/>
  <c r="P116" i="7"/>
  <c r="L116" i="1"/>
  <c r="O116" i="9"/>
  <c r="O116" i="7"/>
  <c r="J64" i="1"/>
  <c r="H64" i="7"/>
  <c r="H64" i="9"/>
  <c r="G64" i="9"/>
  <c r="G64" i="7"/>
  <c r="D103" i="9"/>
  <c r="C103" i="9"/>
  <c r="D103" i="7"/>
  <c r="C103" i="7"/>
  <c r="I103" i="1"/>
  <c r="C101" i="7"/>
  <c r="I101" i="1"/>
  <c r="D101" i="7"/>
  <c r="C101" i="9"/>
  <c r="D101" i="9"/>
  <c r="H92" i="7"/>
  <c r="J92" i="1"/>
  <c r="G92" i="7"/>
  <c r="G92" i="9"/>
  <c r="H92" i="9"/>
  <c r="S6" i="9"/>
  <c r="M6" i="1"/>
  <c r="T6" i="9"/>
  <c r="T6" i="7"/>
  <c r="S6" i="7"/>
  <c r="G30" i="9"/>
  <c r="J30" i="1"/>
  <c r="H30" i="9"/>
  <c r="H30" i="7"/>
  <c r="G30" i="7"/>
  <c r="L67" i="7"/>
  <c r="K67" i="9"/>
  <c r="L67" i="9"/>
  <c r="K67" i="1"/>
  <c r="K67" i="7"/>
  <c r="D48" i="7"/>
  <c r="C48" i="9"/>
  <c r="D48" i="9"/>
  <c r="C48" i="7"/>
  <c r="I48" i="1"/>
  <c r="G60" i="7"/>
  <c r="J60" i="1"/>
  <c r="G60" i="9"/>
  <c r="H60" i="7"/>
  <c r="H60" i="9"/>
  <c r="H75" i="7"/>
  <c r="G75" i="9"/>
  <c r="H75" i="9"/>
  <c r="J75" i="1"/>
  <c r="G75" i="7"/>
  <c r="K83" i="9"/>
  <c r="L83" i="7"/>
  <c r="L83" i="9"/>
  <c r="K83" i="7"/>
  <c r="K83" i="1"/>
  <c r="D81" i="7"/>
  <c r="C81" i="7"/>
  <c r="D81" i="9"/>
  <c r="I81" i="1"/>
  <c r="C81" i="9"/>
  <c r="H93" i="9"/>
  <c r="G93" i="9"/>
  <c r="J93" i="1"/>
  <c r="H93" i="7"/>
  <c r="G93" i="7"/>
  <c r="O58" i="9"/>
  <c r="L58" i="1"/>
  <c r="O58" i="7"/>
  <c r="P58" i="9"/>
  <c r="P58" i="7"/>
  <c r="C10" i="7"/>
  <c r="I10" i="1"/>
  <c r="C10" i="9"/>
  <c r="D10" i="7"/>
  <c r="D10" i="9"/>
  <c r="H29" i="7"/>
  <c r="J29" i="1"/>
  <c r="G29" i="7"/>
  <c r="G29" i="9"/>
  <c r="H29" i="9"/>
  <c r="P138" i="7"/>
  <c r="P138" i="9"/>
  <c r="O138" i="7"/>
  <c r="O138" i="9"/>
  <c r="L138" i="1"/>
  <c r="H9" i="9"/>
  <c r="J9" i="1"/>
  <c r="G9" i="9"/>
  <c r="H9" i="7"/>
  <c r="G9" i="7"/>
  <c r="I27" i="1"/>
  <c r="D27" i="7"/>
  <c r="C27" i="7"/>
  <c r="D27" i="9"/>
  <c r="C27" i="9"/>
  <c r="K47" i="1"/>
  <c r="L47" i="7"/>
  <c r="K47" i="7"/>
  <c r="K47" i="9"/>
  <c r="L47" i="9"/>
  <c r="K120" i="9"/>
  <c r="K120" i="7"/>
  <c r="L120" i="9"/>
  <c r="K120" i="1"/>
  <c r="L120" i="7"/>
  <c r="X52" i="7"/>
  <c r="W52" i="9"/>
  <c r="W52" i="7"/>
  <c r="N52" i="1"/>
  <c r="X52" i="9"/>
  <c r="O96" i="7"/>
  <c r="L96" i="1"/>
  <c r="P96" i="7"/>
  <c r="O96" i="9"/>
  <c r="P96" i="9"/>
  <c r="T73" i="9"/>
  <c r="M73" i="1"/>
  <c r="S73" i="9"/>
  <c r="T73" i="7"/>
  <c r="S73" i="7"/>
  <c r="J28" i="1"/>
  <c r="H28" i="9"/>
  <c r="G28" i="7"/>
  <c r="G28" i="9"/>
  <c r="H28" i="7"/>
  <c r="H107" i="7"/>
  <c r="H107" i="9"/>
  <c r="J107" i="1"/>
  <c r="G107" i="7"/>
  <c r="G107" i="9"/>
  <c r="G86" i="7"/>
  <c r="G86" i="9"/>
  <c r="J86" i="1"/>
  <c r="H86" i="9"/>
  <c r="H86" i="7"/>
  <c r="K89" i="7"/>
  <c r="L89" i="9"/>
  <c r="L89" i="7"/>
  <c r="K89" i="9"/>
  <c r="K89" i="1"/>
  <c r="T118" i="7"/>
  <c r="T118" i="9"/>
  <c r="M118" i="1"/>
  <c r="S118" i="9"/>
  <c r="S118" i="7"/>
  <c r="O18" i="9"/>
  <c r="P18" i="9"/>
  <c r="L18" i="1"/>
  <c r="O18" i="7"/>
  <c r="P18" i="7"/>
  <c r="T96" i="7"/>
  <c r="S96" i="7"/>
  <c r="T96" i="9"/>
  <c r="M96" i="1"/>
  <c r="S96" i="9"/>
  <c r="S135" i="7"/>
  <c r="T135" i="7"/>
  <c r="S135" i="9"/>
  <c r="T135" i="9"/>
  <c r="M135" i="1"/>
  <c r="M119" i="1"/>
  <c r="S119" i="9"/>
  <c r="T119" i="9"/>
  <c r="T119" i="7"/>
  <c r="S119" i="7"/>
  <c r="L100" i="7"/>
  <c r="L100" i="9"/>
  <c r="K100" i="7"/>
  <c r="K100" i="9"/>
  <c r="K100" i="1"/>
  <c r="G36" i="9"/>
  <c r="H36" i="7"/>
  <c r="H36" i="9"/>
  <c r="G36" i="7"/>
  <c r="J36" i="1"/>
  <c r="W68" i="7"/>
  <c r="W68" i="9"/>
  <c r="X68" i="7"/>
  <c r="X68" i="9"/>
  <c r="N68" i="1"/>
  <c r="K97" i="9"/>
  <c r="K97" i="1"/>
  <c r="L97" i="9"/>
  <c r="L97" i="7"/>
  <c r="K97" i="7"/>
  <c r="L99" i="1"/>
  <c r="O99" i="9"/>
  <c r="O99" i="7"/>
  <c r="P99" i="7"/>
  <c r="P99" i="9"/>
  <c r="P36" i="9"/>
  <c r="O36" i="9"/>
  <c r="L36" i="1"/>
  <c r="O36" i="7"/>
  <c r="P36" i="7"/>
  <c r="K129" i="7"/>
  <c r="L129" i="9"/>
  <c r="L129" i="7"/>
  <c r="K129" i="9"/>
  <c r="K129" i="1"/>
  <c r="D47" i="9"/>
  <c r="C47" i="9"/>
  <c r="D47" i="7"/>
  <c r="I47" i="1"/>
  <c r="C47" i="7"/>
  <c r="L94" i="9"/>
  <c r="K94" i="7"/>
  <c r="L94" i="7"/>
  <c r="K94" i="9"/>
  <c r="K94" i="1"/>
  <c r="G63" i="9"/>
  <c r="J63" i="1"/>
  <c r="H63" i="9"/>
  <c r="G63" i="7"/>
  <c r="H63" i="7"/>
  <c r="X50" i="7"/>
  <c r="N50" i="1"/>
  <c r="W50" i="7"/>
  <c r="X50" i="9"/>
  <c r="W50" i="9"/>
  <c r="S63" i="7"/>
  <c r="T63" i="7"/>
  <c r="S63" i="9"/>
  <c r="T63" i="9"/>
  <c r="M63" i="1"/>
  <c r="C69" i="7"/>
  <c r="D69" i="7"/>
  <c r="I69" i="1"/>
  <c r="D69" i="9"/>
  <c r="C69" i="9"/>
  <c r="S75" i="7"/>
  <c r="T75" i="9"/>
  <c r="S75" i="9"/>
  <c r="T75" i="7"/>
  <c r="M75" i="1"/>
  <c r="J108" i="1"/>
  <c r="G108" i="9"/>
  <c r="G108" i="7"/>
  <c r="H108" i="9"/>
  <c r="H108" i="7"/>
  <c r="H127" i="9"/>
  <c r="G127" i="9"/>
  <c r="H127" i="7"/>
  <c r="J127" i="1"/>
  <c r="G127" i="7"/>
  <c r="D9" i="9"/>
  <c r="C9" i="7"/>
  <c r="I9" i="1"/>
  <c r="C9" i="9"/>
  <c r="D9" i="7"/>
  <c r="M53" i="1"/>
  <c r="T53" i="9"/>
  <c r="S53" i="9"/>
  <c r="T53" i="7"/>
  <c r="S53" i="7"/>
  <c r="L65" i="9"/>
  <c r="K65" i="7"/>
  <c r="K65" i="1"/>
  <c r="K65" i="9"/>
  <c r="L65" i="7"/>
  <c r="L116" i="7"/>
  <c r="K116" i="9"/>
  <c r="L116" i="9"/>
  <c r="K116" i="1"/>
  <c r="K116" i="7"/>
  <c r="S100" i="7"/>
  <c r="S100" i="9"/>
  <c r="T100" i="9"/>
  <c r="T100" i="7"/>
  <c r="M100" i="1"/>
  <c r="O120" i="9"/>
  <c r="O120" i="7"/>
  <c r="P120" i="9"/>
  <c r="P120" i="7"/>
  <c r="L120" i="1"/>
  <c r="T136" i="9"/>
  <c r="S136" i="9"/>
  <c r="T136" i="7"/>
  <c r="M136" i="1"/>
  <c r="S136" i="7"/>
  <c r="L55" i="9"/>
  <c r="L55" i="7"/>
  <c r="K55" i="7"/>
  <c r="K55" i="1"/>
  <c r="K55" i="9"/>
  <c r="T22" i="7"/>
  <c r="M22" i="1"/>
  <c r="S22" i="9"/>
  <c r="T22" i="9"/>
  <c r="S22" i="7"/>
  <c r="I58" i="1"/>
  <c r="C58" i="7"/>
  <c r="D58" i="7"/>
  <c r="D58" i="9"/>
  <c r="C58" i="9"/>
  <c r="T33" i="9"/>
  <c r="S33" i="7"/>
  <c r="M33" i="1"/>
  <c r="T33" i="7"/>
  <c r="S33" i="9"/>
  <c r="L66" i="9"/>
  <c r="K66" i="9"/>
  <c r="L66" i="7"/>
  <c r="K66" i="7"/>
  <c r="K66" i="1"/>
  <c r="W43" i="9"/>
  <c r="W43" i="7"/>
  <c r="X43" i="9"/>
  <c r="X43" i="7"/>
  <c r="N43" i="1"/>
  <c r="K133" i="1"/>
  <c r="K133" i="7"/>
  <c r="K133" i="9"/>
  <c r="L133" i="9"/>
  <c r="L133" i="7"/>
  <c r="K31" i="7"/>
  <c r="K31" i="1"/>
  <c r="K31" i="9"/>
  <c r="L31" i="7"/>
  <c r="L31" i="9"/>
  <c r="W39" i="9"/>
  <c r="X39" i="9"/>
  <c r="X39" i="7"/>
  <c r="N39" i="1"/>
  <c r="W39" i="7"/>
  <c r="T113" i="7"/>
  <c r="T113" i="9"/>
  <c r="S113" i="9"/>
  <c r="M113" i="1"/>
  <c r="S113" i="7"/>
  <c r="P16" i="7"/>
  <c r="P16" i="9"/>
  <c r="O16" i="7"/>
  <c r="L16" i="1"/>
  <c r="O16" i="9"/>
  <c r="O57" i="9"/>
  <c r="P57" i="7"/>
  <c r="O57" i="7"/>
  <c r="L57" i="1"/>
  <c r="P57" i="9"/>
  <c r="C108" i="7"/>
  <c r="I108" i="1"/>
  <c r="C108" i="9"/>
  <c r="D108" i="9"/>
  <c r="D108" i="7"/>
  <c r="K7" i="1"/>
  <c r="K7" i="7"/>
  <c r="L7" i="7"/>
  <c r="L7" i="9"/>
  <c r="K7" i="9"/>
  <c r="H40" i="9"/>
  <c r="H40" i="7"/>
  <c r="G40" i="9"/>
  <c r="J40" i="1"/>
  <c r="G40" i="7"/>
  <c r="J46" i="1"/>
  <c r="G46" i="7"/>
  <c r="H46" i="7"/>
  <c r="G46" i="9"/>
  <c r="H46" i="9"/>
  <c r="D130" i="9"/>
  <c r="C130" i="7"/>
  <c r="D130" i="7"/>
  <c r="I130" i="1"/>
  <c r="C130" i="9"/>
  <c r="K8" i="9"/>
  <c r="L8" i="7"/>
  <c r="K8" i="7"/>
  <c r="K8" i="1"/>
  <c r="L8" i="9"/>
  <c r="T61" i="9"/>
  <c r="M61" i="1"/>
  <c r="T61" i="7"/>
  <c r="S61" i="7"/>
  <c r="S61" i="9"/>
  <c r="M108" i="1"/>
  <c r="T108" i="9"/>
  <c r="S108" i="7"/>
  <c r="S108" i="9"/>
  <c r="T108" i="7"/>
  <c r="O121" i="7"/>
  <c r="P121" i="9"/>
  <c r="O121" i="9"/>
  <c r="P121" i="7"/>
  <c r="L121" i="1"/>
  <c r="K41" i="1"/>
  <c r="L41" i="7"/>
  <c r="L41" i="9"/>
  <c r="K41" i="9"/>
  <c r="K41" i="7"/>
  <c r="W60" i="7"/>
  <c r="W60" i="9"/>
  <c r="N60" i="1"/>
  <c r="X60" i="9"/>
  <c r="X60" i="7"/>
  <c r="L21" i="7"/>
  <c r="L21" i="9"/>
  <c r="K21" i="7"/>
  <c r="K21" i="1"/>
  <c r="K21" i="9"/>
  <c r="I92" i="1"/>
  <c r="C92" i="9"/>
  <c r="D92" i="9"/>
  <c r="C92" i="7"/>
  <c r="D92" i="7"/>
  <c r="K110" i="1"/>
  <c r="L110" i="9"/>
  <c r="L110" i="7"/>
  <c r="K110" i="7"/>
  <c r="K110" i="9"/>
  <c r="T65" i="7"/>
  <c r="S65" i="7"/>
  <c r="M65" i="1"/>
  <c r="S65" i="9"/>
  <c r="T65" i="9"/>
  <c r="H99" i="9"/>
  <c r="J99" i="1"/>
  <c r="G99" i="9"/>
  <c r="G99" i="7"/>
  <c r="H99" i="7"/>
  <c r="S51" i="7"/>
  <c r="T51" i="9"/>
  <c r="S51" i="9"/>
  <c r="M51" i="1"/>
  <c r="T51" i="7"/>
  <c r="L70" i="7"/>
  <c r="L70" i="9"/>
  <c r="K70" i="7"/>
  <c r="K70" i="1"/>
  <c r="K70" i="9"/>
  <c r="I29" i="1"/>
  <c r="D29" i="9"/>
  <c r="C29" i="7"/>
  <c r="D29" i="7"/>
  <c r="C29" i="9"/>
  <c r="D57" i="7"/>
  <c r="C57" i="7"/>
  <c r="D57" i="9"/>
  <c r="I57" i="1"/>
  <c r="C57" i="9"/>
  <c r="S41" i="7"/>
  <c r="T41" i="7"/>
  <c r="M41" i="1"/>
  <c r="T41" i="9"/>
  <c r="S41" i="9"/>
  <c r="C18" i="7"/>
  <c r="I18" i="1"/>
  <c r="C18" i="9"/>
  <c r="D18" i="7"/>
  <c r="D18" i="9"/>
  <c r="W45" i="7"/>
  <c r="N45" i="1"/>
  <c r="X45" i="7"/>
  <c r="W45" i="9"/>
  <c r="X45" i="9"/>
  <c r="L48" i="1"/>
  <c r="O48" i="7"/>
  <c r="P48" i="7"/>
  <c r="O48" i="9"/>
  <c r="P48" i="9"/>
  <c r="J48" i="1"/>
  <c r="H48" i="9"/>
  <c r="G48" i="9"/>
  <c r="G48" i="7"/>
  <c r="H48" i="7"/>
  <c r="D8" i="7"/>
  <c r="C8" i="7"/>
  <c r="C8" i="9"/>
  <c r="D8" i="9"/>
  <c r="I8" i="1"/>
  <c r="X11" i="7"/>
  <c r="W11" i="9"/>
  <c r="N11" i="1"/>
  <c r="X11" i="9"/>
  <c r="W11" i="7"/>
  <c r="L12" i="7"/>
  <c r="K12" i="7"/>
  <c r="K12" i="9"/>
  <c r="K12" i="1"/>
  <c r="L12" i="9"/>
  <c r="D131" i="9"/>
  <c r="D131" i="7"/>
  <c r="C131" i="7"/>
  <c r="C131" i="9"/>
  <c r="I131" i="1"/>
  <c r="L104" i="7"/>
  <c r="K104" i="1"/>
  <c r="K104" i="7"/>
  <c r="K104" i="9"/>
  <c r="L104" i="9"/>
  <c r="T36" i="7"/>
  <c r="T36" i="9"/>
  <c r="S36" i="7"/>
  <c r="M36" i="1"/>
  <c r="S36" i="9"/>
  <c r="G13" i="9"/>
  <c r="H13" i="9"/>
  <c r="G13" i="7"/>
  <c r="J13" i="1"/>
  <c r="H13" i="7"/>
  <c r="K56" i="1"/>
  <c r="K56" i="9"/>
  <c r="K56" i="7"/>
  <c r="L56" i="7"/>
  <c r="L56" i="9"/>
  <c r="S62" i="7"/>
  <c r="M62" i="1"/>
  <c r="T62" i="9"/>
  <c r="T62" i="7"/>
  <c r="S62" i="9"/>
  <c r="P85" i="7"/>
  <c r="P85" i="9"/>
  <c r="O85" i="7"/>
  <c r="L85" i="1"/>
  <c r="O85" i="9"/>
  <c r="C119" i="9"/>
  <c r="C119" i="7"/>
  <c r="D119" i="7"/>
  <c r="D119" i="9"/>
  <c r="I119" i="1"/>
  <c r="G73" i="9"/>
  <c r="G73" i="7"/>
  <c r="H73" i="9"/>
  <c r="H73" i="7"/>
  <c r="J73" i="1"/>
  <c r="K9" i="1"/>
  <c r="L9" i="7"/>
  <c r="K9" i="9"/>
  <c r="L9" i="9"/>
  <c r="K9" i="7"/>
  <c r="W36" i="9"/>
  <c r="X36" i="7"/>
  <c r="N36" i="1"/>
  <c r="X36" i="9"/>
  <c r="W36" i="7"/>
  <c r="J131" i="1"/>
  <c r="G131" i="9"/>
  <c r="H131" i="7"/>
  <c r="G131" i="7"/>
  <c r="H131" i="9"/>
  <c r="P78" i="9"/>
  <c r="O78" i="9"/>
  <c r="P78" i="7"/>
  <c r="O78" i="7"/>
  <c r="L78" i="1"/>
  <c r="S93" i="9"/>
  <c r="T93" i="7"/>
  <c r="S93" i="7"/>
  <c r="M93" i="1"/>
  <c r="T93" i="9"/>
  <c r="L77" i="1"/>
  <c r="P77" i="9"/>
  <c r="O77" i="9"/>
  <c r="O77" i="7"/>
  <c r="P77" i="7"/>
  <c r="W22" i="9"/>
  <c r="N22" i="1"/>
  <c r="W22" i="7"/>
  <c r="X22" i="9"/>
  <c r="X22" i="7"/>
  <c r="S106" i="7"/>
  <c r="T106" i="7"/>
  <c r="M106" i="1"/>
  <c r="T106" i="9"/>
  <c r="S106" i="9"/>
  <c r="M78" i="1"/>
  <c r="S78" i="9"/>
  <c r="T78" i="9"/>
  <c r="T78" i="7"/>
  <c r="S78" i="7"/>
  <c r="K16" i="1"/>
  <c r="L16" i="7"/>
  <c r="K16" i="9"/>
  <c r="L16" i="9"/>
  <c r="K16" i="7"/>
  <c r="W20" i="7"/>
  <c r="X20" i="7"/>
  <c r="N20" i="1"/>
  <c r="X20" i="9"/>
  <c r="W20" i="9"/>
  <c r="W8" i="7"/>
  <c r="X8" i="7"/>
  <c r="N8" i="1"/>
  <c r="X8" i="9"/>
  <c r="W8" i="9"/>
  <c r="T89" i="9"/>
  <c r="M89" i="1"/>
  <c r="S89" i="9"/>
  <c r="S89" i="7"/>
  <c r="T89" i="7"/>
  <c r="P110" i="7"/>
  <c r="O110" i="7"/>
  <c r="O110" i="9"/>
  <c r="P110" i="9"/>
  <c r="L110" i="1"/>
  <c r="D16" i="9"/>
  <c r="C16" i="9"/>
  <c r="D16" i="7"/>
  <c r="I16" i="1"/>
  <c r="C16" i="7"/>
  <c r="L34" i="1"/>
  <c r="P34" i="9"/>
  <c r="P34" i="7"/>
  <c r="O34" i="7"/>
  <c r="O34" i="9"/>
  <c r="C11" i="9"/>
  <c r="I11" i="1"/>
  <c r="D11" i="7"/>
  <c r="C11" i="7"/>
  <c r="D11" i="9"/>
  <c r="L11" i="1"/>
  <c r="O11" i="9"/>
  <c r="P11" i="7"/>
  <c r="O11" i="7"/>
  <c r="P11" i="9"/>
  <c r="S115" i="7"/>
  <c r="M115" i="1"/>
  <c r="T115" i="9"/>
  <c r="T115" i="7"/>
  <c r="S115" i="9"/>
  <c r="L39" i="1"/>
  <c r="O39" i="9"/>
  <c r="P39" i="9"/>
  <c r="P39" i="7"/>
  <c r="O39" i="7"/>
  <c r="O61" i="9"/>
  <c r="L61" i="1"/>
  <c r="P61" i="7"/>
  <c r="P61" i="9"/>
  <c r="O61" i="7"/>
  <c r="L90" i="7"/>
  <c r="K90" i="7"/>
  <c r="K90" i="1"/>
  <c r="K90" i="9"/>
  <c r="L90" i="9"/>
  <c r="S122" i="9"/>
  <c r="T122" i="9"/>
  <c r="M122" i="1"/>
  <c r="T122" i="7"/>
  <c r="S122" i="7"/>
  <c r="C82" i="7"/>
  <c r="I82" i="1"/>
  <c r="D82" i="9"/>
  <c r="C82" i="9"/>
  <c r="D82" i="7"/>
  <c r="P27" i="9"/>
  <c r="O27" i="9"/>
  <c r="O27" i="7"/>
  <c r="L27" i="1"/>
  <c r="P27" i="7"/>
  <c r="C64" i="7"/>
  <c r="I64" i="1"/>
  <c r="C64" i="9"/>
  <c r="D64" i="9"/>
  <c r="D64" i="7"/>
  <c r="L76" i="7"/>
  <c r="K76" i="7"/>
  <c r="L76" i="9"/>
  <c r="K76" i="1"/>
  <c r="K76" i="9"/>
  <c r="C115" i="7"/>
  <c r="C115" i="9"/>
  <c r="D115" i="9"/>
  <c r="D115" i="7"/>
  <c r="I115" i="1"/>
  <c r="H27" i="9"/>
  <c r="J27" i="1"/>
  <c r="G27" i="9"/>
  <c r="G27" i="7"/>
  <c r="H27" i="7"/>
  <c r="L74" i="9"/>
  <c r="K74" i="9"/>
  <c r="K74" i="1"/>
  <c r="K74" i="7"/>
  <c r="L74" i="7"/>
  <c r="K82" i="1"/>
  <c r="K82" i="7"/>
  <c r="L82" i="7"/>
  <c r="L82" i="9"/>
  <c r="K82" i="9"/>
  <c r="W72" i="7"/>
  <c r="N72" i="1"/>
  <c r="X72" i="9"/>
  <c r="X72" i="7"/>
  <c r="W72" i="9"/>
  <c r="K25" i="9"/>
  <c r="K25" i="7"/>
  <c r="L25" i="7"/>
  <c r="L25" i="9"/>
  <c r="K25" i="1"/>
  <c r="L136" i="7"/>
  <c r="K136" i="7"/>
  <c r="L136" i="9"/>
  <c r="K136" i="9"/>
  <c r="K136" i="1"/>
  <c r="H70" i="9"/>
  <c r="G70" i="9"/>
  <c r="H70" i="7"/>
  <c r="J70" i="1"/>
  <c r="G70" i="7"/>
  <c r="I83" i="1"/>
  <c r="C83" i="9"/>
  <c r="D83" i="7"/>
  <c r="C83" i="7"/>
  <c r="D83" i="9"/>
  <c r="L45" i="7"/>
  <c r="L45" i="9"/>
  <c r="K45" i="1"/>
  <c r="K45" i="9"/>
  <c r="K45" i="7"/>
  <c r="C49" i="9"/>
  <c r="C49" i="7"/>
  <c r="D49" i="9"/>
  <c r="D49" i="7"/>
  <c r="I49" i="1"/>
  <c r="X70" i="9"/>
  <c r="N70" i="1"/>
  <c r="W70" i="9"/>
  <c r="X70" i="7"/>
  <c r="W70" i="7"/>
  <c r="I104" i="1"/>
  <c r="C104" i="7"/>
  <c r="D104" i="7"/>
  <c r="C104" i="9"/>
  <c r="D104" i="9"/>
  <c r="H90" i="9"/>
  <c r="J90" i="1"/>
  <c r="G90" i="9"/>
  <c r="H90" i="7"/>
  <c r="G90" i="7"/>
  <c r="L125" i="9"/>
  <c r="K125" i="9"/>
  <c r="L125" i="7"/>
  <c r="K125" i="1"/>
  <c r="K125" i="7"/>
  <c r="K119" i="7"/>
  <c r="L119" i="9"/>
  <c r="K119" i="9"/>
  <c r="L119" i="7"/>
  <c r="K119" i="1"/>
  <c r="C63" i="9"/>
  <c r="D63" i="9"/>
  <c r="I63" i="1"/>
  <c r="C63" i="7"/>
  <c r="D63" i="7"/>
  <c r="T116" i="9"/>
  <c r="T116" i="7"/>
  <c r="S116" i="9"/>
  <c r="M116" i="1"/>
  <c r="S116" i="7"/>
  <c r="K53" i="7"/>
  <c r="K53" i="9"/>
  <c r="K53" i="1"/>
  <c r="L53" i="9"/>
  <c r="L53" i="7"/>
  <c r="M67" i="1"/>
  <c r="S67" i="9"/>
  <c r="T67" i="9"/>
  <c r="S67" i="7"/>
  <c r="T67" i="7"/>
  <c r="W32" i="7"/>
  <c r="N32" i="1"/>
  <c r="X32" i="7"/>
  <c r="X32" i="9"/>
  <c r="W32" i="9"/>
  <c r="N57" i="1"/>
  <c r="X57" i="7"/>
  <c r="W57" i="7"/>
  <c r="X57" i="9"/>
  <c r="W57" i="9"/>
  <c r="D114" i="9"/>
  <c r="C114" i="9"/>
  <c r="D114" i="7"/>
  <c r="I114" i="1"/>
  <c r="C114" i="7"/>
  <c r="P71" i="9"/>
  <c r="P71" i="7"/>
  <c r="O71" i="9"/>
  <c r="L71" i="1"/>
  <c r="O71" i="7"/>
  <c r="T84" i="7"/>
  <c r="T84" i="9"/>
  <c r="S84" i="7"/>
  <c r="S84" i="9"/>
  <c r="M84" i="1"/>
  <c r="D97" i="9"/>
  <c r="D97" i="7"/>
  <c r="C97" i="9"/>
  <c r="C97" i="7"/>
  <c r="I97" i="1"/>
  <c r="C52" i="7"/>
  <c r="D52" i="7"/>
  <c r="C52" i="9"/>
  <c r="D52" i="9"/>
  <c r="I52" i="1"/>
  <c r="K23" i="1"/>
  <c r="K23" i="7"/>
  <c r="L23" i="7"/>
  <c r="L23" i="9"/>
  <c r="K23" i="9"/>
  <c r="O53" i="7"/>
  <c r="P53" i="9"/>
  <c r="O53" i="9"/>
  <c r="P53" i="7"/>
  <c r="L53" i="1"/>
  <c r="K72" i="7"/>
  <c r="L72" i="7"/>
  <c r="L72" i="9"/>
  <c r="K72" i="9"/>
  <c r="K72" i="1"/>
  <c r="C15" i="9"/>
  <c r="D15" i="9"/>
  <c r="C15" i="7"/>
  <c r="I15" i="1"/>
  <c r="D15" i="7"/>
  <c r="O47" i="9"/>
  <c r="P47" i="7"/>
  <c r="O47" i="7"/>
  <c r="P47" i="9"/>
  <c r="L47" i="1"/>
  <c r="T37" i="9"/>
  <c r="T37" i="7"/>
  <c r="S37" i="7"/>
  <c r="S37" i="9"/>
  <c r="M37" i="1"/>
  <c r="G82" i="9"/>
  <c r="H82" i="9"/>
  <c r="J82" i="1"/>
  <c r="H82" i="7"/>
  <c r="G82" i="7"/>
  <c r="L103" i="7"/>
  <c r="K103" i="7"/>
  <c r="K103" i="1"/>
  <c r="K103" i="9"/>
  <c r="L103" i="9"/>
  <c r="W16" i="7"/>
  <c r="N16" i="1"/>
  <c r="W16" i="9"/>
  <c r="X16" i="7"/>
  <c r="X16" i="9"/>
  <c r="X41" i="9"/>
  <c r="W41" i="7"/>
  <c r="N41" i="1"/>
  <c r="X41" i="7"/>
  <c r="W41" i="9"/>
  <c r="T134" i="7"/>
  <c r="S134" i="7"/>
  <c r="T134" i="9"/>
  <c r="S134" i="9"/>
  <c r="M134" i="1"/>
  <c r="L32" i="1"/>
  <c r="O32" i="9"/>
  <c r="O32" i="7"/>
  <c r="P32" i="9"/>
  <c r="P32" i="7"/>
  <c r="K24" i="7"/>
  <c r="K24" i="9"/>
  <c r="L24" i="9"/>
  <c r="K24" i="1"/>
  <c r="L24" i="7"/>
  <c r="M32" i="1"/>
  <c r="S32" i="9"/>
  <c r="T32" i="7"/>
  <c r="S32" i="7"/>
  <c r="T32" i="9"/>
  <c r="S68" i="7"/>
  <c r="S68" i="9"/>
  <c r="T68" i="7"/>
  <c r="T68" i="9"/>
  <c r="M68" i="1"/>
  <c r="X38" i="9"/>
  <c r="X38" i="7"/>
  <c r="W38" i="9"/>
  <c r="N38" i="1"/>
  <c r="W38" i="7"/>
  <c r="G96" i="9"/>
  <c r="H96" i="9"/>
  <c r="H96" i="7"/>
  <c r="J96" i="1"/>
  <c r="G96" i="7"/>
  <c r="D17" i="9"/>
  <c r="I17" i="1"/>
  <c r="D17" i="7"/>
  <c r="C17" i="7"/>
  <c r="C17" i="9"/>
  <c r="T40" i="9"/>
  <c r="T40" i="7"/>
  <c r="S40" i="7"/>
  <c r="M40" i="1"/>
  <c r="S40" i="9"/>
  <c r="I138" i="1"/>
  <c r="D138" i="9"/>
  <c r="D138" i="7"/>
  <c r="C138" i="7"/>
  <c r="C138" i="9"/>
  <c r="I67" i="1"/>
  <c r="C67" i="9"/>
  <c r="D67" i="9"/>
  <c r="D67" i="7"/>
  <c r="C67" i="7"/>
  <c r="K81" i="1"/>
  <c r="K81" i="9"/>
  <c r="K81" i="7"/>
  <c r="L81" i="7"/>
  <c r="L81" i="9"/>
  <c r="I34" i="1"/>
  <c r="C34" i="9"/>
  <c r="D34" i="9"/>
  <c r="C34" i="7"/>
  <c r="D34" i="7"/>
  <c r="O46" i="7"/>
  <c r="O46" i="9"/>
  <c r="P46" i="9"/>
  <c r="P46" i="7"/>
  <c r="L46" i="1"/>
  <c r="L51" i="1"/>
  <c r="P51" i="9"/>
  <c r="O51" i="9"/>
  <c r="P51" i="7"/>
  <c r="O51" i="7"/>
  <c r="K17" i="1"/>
  <c r="L17" i="9"/>
  <c r="L17" i="7"/>
  <c r="K17" i="7"/>
  <c r="K17" i="9"/>
  <c r="S117" i="7"/>
  <c r="M117" i="1"/>
  <c r="S117" i="9"/>
  <c r="T117" i="9"/>
  <c r="T117" i="7"/>
  <c r="W27" i="9"/>
  <c r="X27" i="9"/>
  <c r="W27" i="7"/>
  <c r="X27" i="7"/>
  <c r="N27" i="1"/>
  <c r="G56" i="7"/>
  <c r="H56" i="9"/>
  <c r="G56" i="9"/>
  <c r="J56" i="1"/>
  <c r="H56" i="7"/>
  <c r="N65" i="1"/>
  <c r="W65" i="9"/>
  <c r="X65" i="9"/>
  <c r="W65" i="7"/>
  <c r="X65" i="7"/>
  <c r="X35" i="9"/>
  <c r="W35" i="9"/>
  <c r="X35" i="7"/>
  <c r="W35" i="7"/>
  <c r="N35" i="1"/>
  <c r="L95" i="1"/>
  <c r="P95" i="9"/>
  <c r="O95" i="7"/>
  <c r="P95" i="7"/>
  <c r="O95" i="9"/>
  <c r="H72" i="7"/>
  <c r="J72" i="1"/>
  <c r="G72" i="7"/>
  <c r="G72" i="9"/>
  <c r="H72" i="9"/>
  <c r="M35" i="1"/>
  <c r="T35" i="7"/>
  <c r="T35" i="9"/>
  <c r="S35" i="9"/>
  <c r="S35" i="7"/>
  <c r="I45" i="1"/>
  <c r="D45" i="7"/>
  <c r="D45" i="9"/>
  <c r="C45" i="9"/>
  <c r="C45" i="7"/>
  <c r="D123" i="9"/>
  <c r="D123" i="7"/>
  <c r="C123" i="7"/>
  <c r="I123" i="1"/>
  <c r="C123" i="9"/>
  <c r="K98" i="7"/>
  <c r="K98" i="9"/>
  <c r="K98" i="1"/>
  <c r="L98" i="9"/>
  <c r="L98" i="7"/>
  <c r="L73" i="1"/>
  <c r="O73" i="7"/>
  <c r="P73" i="9"/>
  <c r="O73" i="9"/>
  <c r="P73" i="7"/>
  <c r="N58" i="1"/>
  <c r="W58" i="7"/>
  <c r="W58" i="9"/>
  <c r="X58" i="9"/>
  <c r="X58" i="7"/>
  <c r="O44" i="9"/>
  <c r="P44" i="9"/>
  <c r="L44" i="1"/>
  <c r="O44" i="7"/>
  <c r="P44" i="7"/>
  <c r="L59" i="9"/>
  <c r="K59" i="7"/>
  <c r="K59" i="1"/>
  <c r="L59" i="7"/>
  <c r="K59" i="9"/>
  <c r="C40" i="9"/>
  <c r="C40" i="7"/>
  <c r="D40" i="9"/>
  <c r="D40" i="7"/>
  <c r="I40" i="1"/>
  <c r="K60" i="7"/>
  <c r="K60" i="1"/>
  <c r="L60" i="7"/>
  <c r="L60" i="9"/>
  <c r="K60" i="9"/>
  <c r="O123" i="7"/>
  <c r="P123" i="9"/>
  <c r="L123" i="1"/>
  <c r="P123" i="7"/>
  <c r="O123" i="9"/>
  <c r="K106" i="9"/>
  <c r="L106" i="7"/>
  <c r="K106" i="7"/>
  <c r="K106" i="1"/>
  <c r="L106" i="9"/>
  <c r="K36" i="7"/>
  <c r="K36" i="9"/>
  <c r="L36" i="7"/>
  <c r="L36" i="9"/>
  <c r="K36" i="1"/>
  <c r="G125" i="7"/>
  <c r="J125" i="1"/>
  <c r="H125" i="7"/>
  <c r="G125" i="9"/>
  <c r="H125" i="9"/>
  <c r="X62" i="7"/>
  <c r="X62" i="9"/>
  <c r="W62" i="9"/>
  <c r="N62" i="1"/>
  <c r="W62" i="7"/>
  <c r="I133" i="1"/>
  <c r="C133" i="7"/>
  <c r="D133" i="9"/>
  <c r="C133" i="9"/>
  <c r="D133" i="7"/>
  <c r="P130" i="9"/>
  <c r="P130" i="7"/>
  <c r="L130" i="1"/>
  <c r="O130" i="9"/>
  <c r="O130" i="7"/>
  <c r="G106" i="9"/>
  <c r="J106" i="1"/>
  <c r="H106" i="9"/>
  <c r="G106" i="7"/>
  <c r="H106" i="7"/>
  <c r="P125" i="9"/>
  <c r="O125" i="9"/>
  <c r="O125" i="7"/>
  <c r="P125" i="7"/>
  <c r="L125" i="1"/>
  <c r="C31" i="9"/>
  <c r="I31" i="1"/>
  <c r="D31" i="7"/>
  <c r="D31" i="9"/>
  <c r="C31" i="7"/>
  <c r="C33" i="9"/>
  <c r="D33" i="7"/>
  <c r="C33" i="7"/>
  <c r="D33" i="9"/>
  <c r="I33" i="1"/>
  <c r="T126" i="9"/>
  <c r="S126" i="9"/>
  <c r="S126" i="7"/>
  <c r="T126" i="7"/>
  <c r="M126" i="1"/>
  <c r="K117" i="1"/>
  <c r="L117" i="9"/>
  <c r="K117" i="7"/>
  <c r="K117" i="9"/>
  <c r="L117" i="7"/>
  <c r="X23" i="9"/>
  <c r="W23" i="7"/>
  <c r="W23" i="9"/>
  <c r="N23" i="1"/>
  <c r="X23" i="7"/>
  <c r="K101" i="9"/>
  <c r="K101" i="1"/>
  <c r="K101" i="7"/>
  <c r="L101" i="7"/>
  <c r="L101" i="9"/>
  <c r="L64" i="9"/>
  <c r="K64" i="7"/>
  <c r="K64" i="1"/>
  <c r="K64" i="9"/>
  <c r="L64" i="7"/>
  <c r="N12" i="1"/>
  <c r="W12" i="9"/>
  <c r="X12" i="9"/>
  <c r="W12" i="7"/>
  <c r="X12" i="7"/>
  <c r="H105" i="7"/>
  <c r="H105" i="9"/>
  <c r="G105" i="9"/>
  <c r="G105" i="7"/>
  <c r="J105" i="1"/>
  <c r="C110" i="7"/>
  <c r="C110" i="9"/>
  <c r="D110" i="7"/>
  <c r="D110" i="9"/>
  <c r="I110" i="1"/>
  <c r="O33" i="7"/>
  <c r="O33" i="9"/>
  <c r="P33" i="9"/>
  <c r="L33" i="1"/>
  <c r="P33" i="7"/>
  <c r="G118" i="7"/>
  <c r="H118" i="7"/>
  <c r="G118" i="9"/>
  <c r="H118" i="9"/>
  <c r="J118" i="1"/>
  <c r="O21" i="9"/>
  <c r="P21" i="7"/>
  <c r="O21" i="7"/>
  <c r="P21" i="9"/>
  <c r="L21" i="1"/>
  <c r="T99" i="9"/>
  <c r="M99" i="1"/>
  <c r="T99" i="7"/>
  <c r="S99" i="9"/>
  <c r="S99" i="7"/>
  <c r="L79" i="9"/>
  <c r="K79" i="9"/>
  <c r="K79" i="1"/>
  <c r="K79" i="7"/>
  <c r="L79" i="7"/>
  <c r="S88" i="7"/>
  <c r="T88" i="9"/>
  <c r="M88" i="1"/>
  <c r="T88" i="7"/>
  <c r="S88" i="9"/>
  <c r="S107" i="7"/>
  <c r="T107" i="7"/>
  <c r="M107" i="1"/>
  <c r="S107" i="9"/>
  <c r="T107" i="9"/>
  <c r="X31" i="9"/>
  <c r="W31" i="9"/>
  <c r="N31" i="1"/>
  <c r="X31" i="7"/>
  <c r="W31" i="7"/>
  <c r="W18" i="7"/>
  <c r="W18" i="9"/>
  <c r="X18" i="9"/>
  <c r="X18" i="7"/>
  <c r="N18" i="1"/>
  <c r="D122" i="9"/>
  <c r="C122" i="7"/>
  <c r="D122" i="7"/>
  <c r="I122" i="1"/>
  <c r="C122" i="9"/>
  <c r="K52" i="9"/>
  <c r="L52" i="7"/>
  <c r="K52" i="1"/>
  <c r="K52" i="7"/>
  <c r="L52" i="9"/>
  <c r="M17" i="1"/>
  <c r="T17" i="7"/>
  <c r="S17" i="9"/>
  <c r="T17" i="9"/>
  <c r="S17" i="7"/>
  <c r="P129" i="9"/>
  <c r="O129" i="7"/>
  <c r="P129" i="7"/>
  <c r="O129" i="9"/>
  <c r="L129" i="1"/>
  <c r="D20" i="7"/>
  <c r="I20" i="1"/>
  <c r="D20" i="9"/>
  <c r="C20" i="7"/>
  <c r="C20" i="9"/>
  <c r="X47" i="7"/>
  <c r="W47" i="9"/>
  <c r="X47" i="9"/>
  <c r="W47" i="7"/>
  <c r="N47" i="1"/>
  <c r="L54" i="9"/>
  <c r="K54" i="1"/>
  <c r="K54" i="9"/>
  <c r="K54" i="7"/>
  <c r="L54" i="7"/>
  <c r="AJ102" i="9"/>
  <c r="AJ100" i="7"/>
  <c r="AJ106" i="7"/>
  <c r="AJ88" i="9"/>
  <c r="AK118" i="7"/>
  <c r="AK89" i="7"/>
  <c r="AJ86" i="9"/>
  <c r="AK101" i="9"/>
  <c r="AK83" i="7"/>
  <c r="AJ138" i="9"/>
  <c r="AK92" i="9"/>
  <c r="AJ74" i="7"/>
  <c r="AK107" i="7"/>
  <c r="AJ75" i="7"/>
  <c r="AK77" i="7"/>
  <c r="AK105" i="9"/>
  <c r="AK82" i="9"/>
  <c r="AJ94" i="9"/>
  <c r="AK87" i="7"/>
  <c r="AJ128" i="7"/>
  <c r="AK81" i="7"/>
  <c r="AK90" i="7"/>
  <c r="AK102" i="7"/>
  <c r="AK100" i="7"/>
  <c r="AJ118" i="7"/>
  <c r="AJ85" i="7"/>
  <c r="AK86" i="7"/>
  <c r="AJ101" i="7"/>
  <c r="AK83" i="9"/>
  <c r="AK138" i="9"/>
  <c r="AJ92" i="7"/>
  <c r="AJ107" i="9"/>
  <c r="AJ77" i="9"/>
  <c r="AJ97" i="7"/>
  <c r="AK128" i="9"/>
  <c r="AK108" i="9"/>
  <c r="AK96" i="7"/>
  <c r="AJ93" i="7"/>
  <c r="AK81" i="9"/>
  <c r="AJ90" i="9"/>
  <c r="AK102" i="9"/>
  <c r="AK104" i="7"/>
  <c r="AK88" i="9"/>
  <c r="AJ84" i="9"/>
  <c r="AJ85" i="9"/>
  <c r="AJ86" i="7"/>
  <c r="AK103" i="7"/>
  <c r="AJ83" i="7"/>
  <c r="AK107" i="9"/>
  <c r="AK75" i="7"/>
  <c r="AJ97" i="9"/>
  <c r="AK82" i="7"/>
  <c r="AK87" i="9"/>
  <c r="AJ128" i="9"/>
  <c r="AK99" i="7"/>
  <c r="AK96" i="9"/>
  <c r="AK93" i="9"/>
  <c r="AK90" i="9"/>
  <c r="AK104" i="9"/>
  <c r="AK100" i="9"/>
  <c r="AJ84" i="7"/>
  <c r="AJ118" i="9"/>
  <c r="AJ103" i="7"/>
  <c r="AJ76" i="7"/>
  <c r="AK91" i="7"/>
  <c r="AK73" i="9"/>
  <c r="AJ82" i="9"/>
  <c r="AJ98" i="9"/>
  <c r="AK95" i="9"/>
  <c r="AJ99" i="9"/>
  <c r="AJ96" i="7"/>
  <c r="AK93" i="7"/>
  <c r="AJ102" i="7"/>
  <c r="AJ104" i="9"/>
  <c r="AJ106" i="9"/>
  <c r="AK84" i="7"/>
  <c r="AK85" i="9"/>
  <c r="AK103" i="9"/>
  <c r="AK74" i="7"/>
  <c r="AK105" i="7"/>
  <c r="AK97" i="7"/>
  <c r="AJ82" i="7"/>
  <c r="AJ98" i="7"/>
  <c r="AK128" i="7"/>
  <c r="AK99" i="9"/>
  <c r="AJ93" i="9"/>
  <c r="AJ90" i="7"/>
  <c r="AK84" i="9"/>
  <c r="AJ89" i="7"/>
  <c r="AK85" i="7"/>
  <c r="AK101" i="7"/>
  <c r="AJ103" i="9"/>
  <c r="AJ91" i="7"/>
  <c r="AK92" i="7"/>
  <c r="AJ73" i="9"/>
  <c r="AK77" i="9"/>
  <c r="AJ105" i="7"/>
  <c r="AK97" i="9"/>
  <c r="AK98" i="7"/>
  <c r="AK94" i="7"/>
  <c r="AK95" i="7"/>
  <c r="AJ108" i="9"/>
  <c r="AJ104" i="7"/>
  <c r="AK106" i="9"/>
  <c r="AJ88" i="7"/>
  <c r="AJ89" i="9"/>
  <c r="AJ101" i="9"/>
  <c r="AJ83" i="9"/>
  <c r="AK76" i="7"/>
  <c r="AJ138" i="7"/>
  <c r="AK91" i="9"/>
  <c r="AK73" i="7"/>
  <c r="AJ105" i="9"/>
  <c r="AK98" i="9"/>
  <c r="AJ94" i="7"/>
  <c r="AJ87" i="9"/>
  <c r="AJ95" i="7"/>
  <c r="AJ108" i="7"/>
  <c r="AJ99" i="7"/>
  <c r="AJ81" i="9"/>
  <c r="AJ100" i="9"/>
  <c r="AK106" i="7"/>
  <c r="AK88" i="7"/>
  <c r="AK118" i="9"/>
  <c r="AK89" i="9"/>
  <c r="AK86" i="9"/>
  <c r="AK138" i="7"/>
  <c r="AJ91" i="9"/>
  <c r="AJ92" i="9"/>
  <c r="AJ107" i="7"/>
  <c r="AJ73" i="7"/>
  <c r="AJ77" i="7"/>
  <c r="AK94" i="9"/>
  <c r="AJ87" i="7"/>
  <c r="AJ95" i="9"/>
  <c r="AK108" i="7"/>
  <c r="AJ96" i="9"/>
  <c r="AJ81" i="7"/>
  <c r="Z42" i="9"/>
  <c r="AE40" i="7"/>
  <c r="AC14" i="7"/>
  <c r="AA94" i="9"/>
  <c r="AA128" i="7"/>
  <c r="AH82" i="9"/>
  <c r="AF82" i="9"/>
  <c r="AI77" i="9"/>
  <c r="AB18" i="7"/>
  <c r="AE43" i="9"/>
  <c r="AA102" i="9"/>
  <c r="AA37" i="9"/>
  <c r="AB37" i="7"/>
  <c r="AE86" i="7"/>
  <c r="AF100" i="7"/>
  <c r="AA88" i="9"/>
  <c r="Z87" i="7"/>
  <c r="AG83" i="7"/>
  <c r="AD105" i="7"/>
  <c r="AG118" i="9"/>
  <c r="AK21" i="9"/>
  <c r="AC104" i="7"/>
  <c r="AB98" i="9"/>
  <c r="AF91" i="9"/>
  <c r="AF90" i="9"/>
  <c r="AE128" i="9"/>
  <c r="AA77" i="7"/>
  <c r="AE35" i="7"/>
  <c r="AB41" i="7"/>
  <c r="AE138" i="7"/>
  <c r="AG14" i="7"/>
  <c r="AB128" i="7"/>
  <c r="AE88" i="9"/>
  <c r="AA107" i="7"/>
  <c r="AG105" i="7"/>
  <c r="AC94" i="7"/>
  <c r="AC77" i="7"/>
  <c r="AA95" i="9"/>
  <c r="Z96" i="9"/>
  <c r="AC84" i="7"/>
  <c r="AG102" i="9"/>
  <c r="AE39" i="7"/>
  <c r="AD34" i="9"/>
  <c r="AA93" i="9"/>
  <c r="AC49" i="9"/>
  <c r="AG106" i="9"/>
  <c r="AC47" i="7"/>
  <c r="AG9" i="7"/>
  <c r="Z43" i="9"/>
  <c r="AG88" i="7"/>
  <c r="AF94" i="9"/>
  <c r="AD93" i="9"/>
  <c r="AE37" i="7"/>
  <c r="AD42" i="9"/>
  <c r="AD87" i="9"/>
  <c r="AF84" i="7"/>
  <c r="AH83" i="9"/>
  <c r="AG128" i="7"/>
  <c r="AG87" i="7"/>
  <c r="AC43" i="9"/>
  <c r="Z91" i="7"/>
  <c r="AG49" i="7"/>
  <c r="AF101" i="7"/>
  <c r="AC16" i="7"/>
  <c r="AF43" i="7"/>
  <c r="AG89" i="7"/>
  <c r="AE51" i="9"/>
  <c r="AA106" i="7"/>
  <c r="AA44" i="7"/>
  <c r="AE46" i="7"/>
  <c r="AA85" i="7"/>
  <c r="Z84" i="9"/>
  <c r="AB97" i="7"/>
  <c r="AK10" i="9"/>
  <c r="AF104" i="7"/>
  <c r="AA24" i="7"/>
  <c r="AE92" i="9"/>
  <c r="AE84" i="9"/>
  <c r="AF81" i="7"/>
  <c r="AG107" i="7"/>
  <c r="AB88" i="7"/>
  <c r="Z35" i="7"/>
  <c r="AC85" i="9"/>
  <c r="AB100" i="9"/>
  <c r="AC101" i="9"/>
  <c r="AJ9" i="9"/>
  <c r="AE99" i="9"/>
  <c r="AB92" i="7"/>
  <c r="AA81" i="9"/>
  <c r="AA10" i="7"/>
  <c r="AG138" i="9"/>
  <c r="AB9" i="7"/>
  <c r="AD47" i="7"/>
  <c r="AF96" i="9"/>
  <c r="AB107" i="9"/>
  <c r="AE89" i="7"/>
  <c r="AF36" i="7"/>
  <c r="Z47" i="9"/>
  <c r="AA9" i="7"/>
  <c r="Z92" i="9"/>
  <c r="AB99" i="9"/>
  <c r="AG48" i="7"/>
  <c r="AA8" i="7"/>
  <c r="AK11" i="9"/>
  <c r="AE104" i="9"/>
  <c r="AB13" i="7"/>
  <c r="AB73" i="7"/>
  <c r="AD9" i="7"/>
  <c r="AH93" i="9"/>
  <c r="AF77" i="7"/>
  <c r="AA42" i="9"/>
  <c r="AA19" i="7"/>
  <c r="Z128" i="7"/>
  <c r="AE43" i="7"/>
  <c r="AG93" i="7"/>
  <c r="Z37" i="7"/>
  <c r="AA89" i="9"/>
  <c r="AA98" i="7"/>
  <c r="AB35" i="9"/>
  <c r="AD86" i="9"/>
  <c r="AG100" i="7"/>
  <c r="AA88" i="7"/>
  <c r="AA87" i="9"/>
  <c r="AA100" i="9"/>
  <c r="Z46" i="9"/>
  <c r="AF83" i="7"/>
  <c r="AB89" i="9"/>
  <c r="AI95" i="9"/>
  <c r="AC11" i="7"/>
  <c r="AC98" i="9"/>
  <c r="AF90" i="7"/>
  <c r="AD128" i="7"/>
  <c r="AC41" i="9"/>
  <c r="AD33" i="7"/>
  <c r="Z39" i="7"/>
  <c r="AC128" i="9"/>
  <c r="AI94" i="9"/>
  <c r="AE88" i="7"/>
  <c r="Z107" i="9"/>
  <c r="AG105" i="9"/>
  <c r="AB94" i="9"/>
  <c r="AG10" i="7"/>
  <c r="AG45" i="7"/>
  <c r="AC77" i="9"/>
  <c r="AB34" i="9"/>
  <c r="Z95" i="9"/>
  <c r="AA99" i="9"/>
  <c r="AB84" i="7"/>
  <c r="AF102" i="9"/>
  <c r="AE34" i="9"/>
  <c r="AA93" i="7"/>
  <c r="AB49" i="7"/>
  <c r="AB47" i="9"/>
  <c r="Z43" i="7"/>
  <c r="AC103" i="9"/>
  <c r="AB87" i="7"/>
  <c r="AG94" i="9"/>
  <c r="AG108" i="9"/>
  <c r="AE93" i="7"/>
  <c r="AD108" i="7"/>
  <c r="AE96" i="9"/>
  <c r="AE42" i="7"/>
  <c r="AJ14" i="7"/>
  <c r="AG84" i="7"/>
  <c r="AC138" i="9"/>
  <c r="AB10" i="7"/>
  <c r="AG87" i="9"/>
  <c r="AH91" i="9"/>
  <c r="AC52" i="9"/>
  <c r="AF101" i="9"/>
  <c r="Z106" i="9"/>
  <c r="Z44" i="9"/>
  <c r="AB50" i="9"/>
  <c r="AE46" i="9"/>
  <c r="Z85" i="7"/>
  <c r="AA84" i="7"/>
  <c r="AE102" i="7"/>
  <c r="AB97" i="9"/>
  <c r="Z118" i="7"/>
  <c r="AF104" i="9"/>
  <c r="AB24" i="7"/>
  <c r="AD92" i="9"/>
  <c r="AE84" i="7"/>
  <c r="AE10" i="7"/>
  <c r="AA13" i="7"/>
  <c r="AG13" i="7"/>
  <c r="AG81" i="7"/>
  <c r="AI98" i="9"/>
  <c r="AF107" i="7"/>
  <c r="AJ17" i="7"/>
  <c r="AC88" i="9"/>
  <c r="AD48" i="7"/>
  <c r="AB85" i="9"/>
  <c r="AD38" i="9"/>
  <c r="AA73" i="9"/>
  <c r="AB101" i="9"/>
  <c r="AK9" i="9"/>
  <c r="AD77" i="7"/>
  <c r="AE99" i="7"/>
  <c r="Z101" i="7"/>
  <c r="AB92" i="9"/>
  <c r="AD83" i="9"/>
  <c r="AF138" i="7"/>
  <c r="AD47" i="9"/>
  <c r="AG96" i="9"/>
  <c r="AB86" i="7"/>
  <c r="AD89" i="9"/>
  <c r="AH96" i="9"/>
  <c r="AB36" i="9"/>
  <c r="AF99" i="9"/>
  <c r="AG36" i="7"/>
  <c r="AA47" i="7"/>
  <c r="AH100" i="9"/>
  <c r="AG16" i="7"/>
  <c r="AB40" i="7"/>
  <c r="AH108" i="9"/>
  <c r="AE41" i="7"/>
  <c r="AA92" i="9"/>
  <c r="AB99" i="7"/>
  <c r="Z8" i="7"/>
  <c r="AJ11" i="7"/>
  <c r="AF85" i="9"/>
  <c r="AC73" i="9"/>
  <c r="AG77" i="7"/>
  <c r="Z94" i="9"/>
  <c r="AF82" i="7"/>
  <c r="AK13" i="9"/>
  <c r="AD11" i="7"/>
  <c r="AF93" i="9"/>
  <c r="AA37" i="7"/>
  <c r="AA89" i="7"/>
  <c r="AB37" i="9"/>
  <c r="Z38" i="7"/>
  <c r="AC35" i="7"/>
  <c r="AE86" i="9"/>
  <c r="AG100" i="9"/>
  <c r="AI90" i="9"/>
  <c r="Z88" i="9"/>
  <c r="Z46" i="7"/>
  <c r="AF83" i="9"/>
  <c r="AE105" i="9"/>
  <c r="AF118" i="9"/>
  <c r="AK21" i="7"/>
  <c r="AF17" i="7"/>
  <c r="AB98" i="7"/>
  <c r="AG90" i="7"/>
  <c r="AB17" i="7"/>
  <c r="AE128" i="7"/>
  <c r="AE35" i="9"/>
  <c r="AC41" i="7"/>
  <c r="AD33" i="9"/>
  <c r="AC19" i="7"/>
  <c r="AD138" i="9"/>
  <c r="Z39" i="9"/>
  <c r="AF14" i="7"/>
  <c r="AC128" i="7"/>
  <c r="AG98" i="9"/>
  <c r="AB94" i="7"/>
  <c r="AC33" i="7"/>
  <c r="AF45" i="7"/>
  <c r="AB77" i="7"/>
  <c r="AC34" i="7"/>
  <c r="Z99" i="9"/>
  <c r="AC84" i="9"/>
  <c r="AG102" i="7"/>
  <c r="Z93" i="9"/>
  <c r="AF106" i="7"/>
  <c r="Z41" i="9"/>
  <c r="AC47" i="9"/>
  <c r="Z36" i="9"/>
  <c r="AC45" i="9"/>
  <c r="AC103" i="7"/>
  <c r="AC87" i="7"/>
  <c r="AF108" i="7"/>
  <c r="AD93" i="7"/>
  <c r="AD37" i="9"/>
  <c r="AD96" i="9"/>
  <c r="AD42" i="7"/>
  <c r="AD107" i="9"/>
  <c r="AE87" i="9"/>
  <c r="AJ14" i="9"/>
  <c r="AB138" i="9"/>
  <c r="AI83" i="9"/>
  <c r="AH87" i="9"/>
  <c r="AF15" i="7"/>
  <c r="AG128" i="9"/>
  <c r="AD13" i="7"/>
  <c r="AF87" i="9"/>
  <c r="AC43" i="7"/>
  <c r="AC91" i="9"/>
  <c r="AI97" i="9"/>
  <c r="AG92" i="9"/>
  <c r="Z106" i="7"/>
  <c r="AD46" i="7"/>
  <c r="AB95" i="9"/>
  <c r="Z85" i="9"/>
  <c r="Z84" i="7"/>
  <c r="AA86" i="9"/>
  <c r="AE102" i="9"/>
  <c r="AJ10" i="7"/>
  <c r="AA118" i="9"/>
  <c r="Z24" i="7"/>
  <c r="AC24" i="7"/>
  <c r="AD84" i="9"/>
  <c r="AF24" i="7"/>
  <c r="AG81" i="9"/>
  <c r="AF107" i="9"/>
  <c r="AK17" i="9"/>
  <c r="AA35" i="7"/>
  <c r="AD48" i="9"/>
  <c r="AC85" i="7"/>
  <c r="AB100" i="7"/>
  <c r="AD38" i="7"/>
  <c r="Z73" i="9"/>
  <c r="AB101" i="7"/>
  <c r="AF41" i="7"/>
  <c r="AE77" i="7"/>
  <c r="AC92" i="9"/>
  <c r="AA48" i="7"/>
  <c r="AE83" i="7"/>
  <c r="Z81" i="9"/>
  <c r="AF138" i="9"/>
  <c r="AE47" i="9"/>
  <c r="AI73" i="9"/>
  <c r="AB86" i="9"/>
  <c r="AC36" i="7"/>
  <c r="AF99" i="7"/>
  <c r="AI100" i="9"/>
  <c r="AE41" i="9"/>
  <c r="Z92" i="7"/>
  <c r="AC99" i="7"/>
  <c r="AE12" i="7"/>
  <c r="AC13" i="7"/>
  <c r="AC73" i="7"/>
  <c r="AJ22" i="9"/>
  <c r="AI106" i="9"/>
  <c r="AE16" i="7"/>
  <c r="AA42" i="7"/>
  <c r="AD15" i="7"/>
  <c r="AA94" i="7"/>
  <c r="AI82" i="9"/>
  <c r="AI128" i="9"/>
  <c r="AH81" i="9"/>
  <c r="AH77" i="9"/>
  <c r="AJ13" i="7"/>
  <c r="AE95" i="7"/>
  <c r="AF93" i="7"/>
  <c r="Z37" i="9"/>
  <c r="Z89" i="7"/>
  <c r="Z38" i="9"/>
  <c r="AF100" i="9"/>
  <c r="AH102" i="9"/>
  <c r="Z87" i="9"/>
  <c r="Z100" i="9"/>
  <c r="AD49" i="9"/>
  <c r="AF118" i="7"/>
  <c r="AC89" i="9"/>
  <c r="AC38" i="7"/>
  <c r="AB11" i="7"/>
  <c r="AC17" i="7"/>
  <c r="AK15" i="9"/>
  <c r="AD50" i="9"/>
  <c r="AE33" i="7"/>
  <c r="AF23" i="7"/>
  <c r="AA39" i="9"/>
  <c r="AF98" i="9"/>
  <c r="AH94" i="9"/>
  <c r="AE73" i="7"/>
  <c r="AA107" i="9"/>
  <c r="AB33" i="7"/>
  <c r="AB77" i="9"/>
  <c r="AC34" i="9"/>
  <c r="AB23" i="7"/>
  <c r="Z93" i="7"/>
  <c r="AF106" i="9"/>
  <c r="AA41" i="9"/>
  <c r="Z36" i="7"/>
  <c r="AG12" i="7"/>
  <c r="AC81" i="9"/>
  <c r="AB45" i="9"/>
  <c r="AB87" i="9"/>
  <c r="AB44" i="9"/>
  <c r="Z90" i="9"/>
  <c r="AF108" i="9"/>
  <c r="AI92" i="9"/>
  <c r="AE37" i="9"/>
  <c r="AE107" i="9"/>
  <c r="AD87" i="7"/>
  <c r="AK14" i="7"/>
  <c r="Z105" i="9"/>
  <c r="AB138" i="7"/>
  <c r="AE14" i="7"/>
  <c r="AB15" i="7"/>
  <c r="AF128" i="9"/>
  <c r="AF87" i="7"/>
  <c r="AB102" i="9"/>
  <c r="AB43" i="9"/>
  <c r="AF42" i="7"/>
  <c r="AF92" i="7"/>
  <c r="AH138" i="9"/>
  <c r="AE44" i="7"/>
  <c r="AA44" i="9"/>
  <c r="AC50" i="9"/>
  <c r="AB95" i="7"/>
  <c r="Z86" i="7"/>
  <c r="AK10" i="7"/>
  <c r="AA118" i="7"/>
  <c r="AC42" i="9"/>
  <c r="AE92" i="7"/>
  <c r="AD84" i="7"/>
  <c r="AF81" i="9"/>
  <c r="AG107" i="9"/>
  <c r="AA35" i="9"/>
  <c r="AC100" i="9"/>
  <c r="AD118" i="7"/>
  <c r="AE38" i="9"/>
  <c r="AH104" i="9"/>
  <c r="AC101" i="7"/>
  <c r="AD99" i="9"/>
  <c r="AA101" i="7"/>
  <c r="Z48" i="9"/>
  <c r="AE83" i="9"/>
  <c r="AC93" i="9"/>
  <c r="AF18" i="7"/>
  <c r="AC36" i="9"/>
  <c r="AD97" i="9"/>
  <c r="AG99" i="7"/>
  <c r="Z47" i="7"/>
  <c r="AB108" i="9"/>
  <c r="AF16" i="7"/>
  <c r="Z108" i="7"/>
  <c r="AB46" i="7"/>
  <c r="Z19" i="7"/>
  <c r="AD91" i="7"/>
  <c r="AC39" i="9"/>
  <c r="AJ13" i="9"/>
  <c r="AF40" i="7"/>
  <c r="AG93" i="9"/>
  <c r="AE19" i="7"/>
  <c r="AF19" i="7"/>
  <c r="AF35" i="7"/>
  <c r="AA38" i="9"/>
  <c r="AB35" i="7"/>
  <c r="AF86" i="9"/>
  <c r="AH90" i="9"/>
  <c r="AI102" i="9"/>
  <c r="AA87" i="7"/>
  <c r="AA100" i="7"/>
  <c r="AD49" i="7"/>
  <c r="AG83" i="9"/>
  <c r="AD18" i="7"/>
  <c r="AG118" i="7"/>
  <c r="AA51" i="9"/>
  <c r="AB89" i="7"/>
  <c r="AG17" i="7"/>
  <c r="AH95" i="9"/>
  <c r="AG37" i="7"/>
  <c r="AF8" i="7"/>
  <c r="Z77" i="9"/>
  <c r="AE33" i="9"/>
  <c r="AB19" i="7"/>
  <c r="AA39" i="7"/>
  <c r="AF98" i="7"/>
  <c r="Z107" i="7"/>
  <c r="Z23" i="7"/>
  <c r="AG103" i="9"/>
  <c r="AC33" i="9"/>
  <c r="AB34" i="7"/>
  <c r="AA96" i="9"/>
  <c r="AA99" i="7"/>
  <c r="AF102" i="7"/>
  <c r="AC51" i="9"/>
  <c r="AI103" i="9"/>
  <c r="AG106" i="7"/>
  <c r="AA36" i="9"/>
  <c r="AB81" i="9"/>
  <c r="AI86" i="9"/>
  <c r="AB45" i="7"/>
  <c r="AC87" i="9"/>
  <c r="AD40" i="9"/>
  <c r="AD91" i="9"/>
  <c r="AB39" i="9"/>
  <c r="AH128" i="9"/>
  <c r="AI81" i="9"/>
  <c r="AK13" i="7"/>
  <c r="AD43" i="9"/>
  <c r="Z102" i="9"/>
  <c r="AD95" i="7"/>
  <c r="Z89" i="9"/>
  <c r="AD19" i="7"/>
  <c r="AG19" i="7"/>
  <c r="Z98" i="9"/>
  <c r="AC35" i="9"/>
  <c r="AG86" i="9"/>
  <c r="Z100" i="7"/>
  <c r="AE49" i="9"/>
  <c r="Z51" i="9"/>
  <c r="AC89" i="7"/>
  <c r="AC38" i="9"/>
  <c r="Z12" i="7"/>
  <c r="AC104" i="9"/>
  <c r="AG91" i="7"/>
  <c r="Z77" i="7"/>
  <c r="AJ15" i="9"/>
  <c r="AE50" i="9"/>
  <c r="AD73" i="7"/>
  <c r="AA23" i="7"/>
  <c r="AF103" i="7"/>
  <c r="AF105" i="7"/>
  <c r="AB33" i="9"/>
  <c r="AA50" i="9"/>
  <c r="AA95" i="7"/>
  <c r="AA96" i="7"/>
  <c r="Z99" i="7"/>
  <c r="AE39" i="9"/>
  <c r="AF38" i="7"/>
  <c r="AA41" i="7"/>
  <c r="AA36" i="7"/>
  <c r="AF12" i="7"/>
  <c r="AB81" i="7"/>
  <c r="AC45" i="7"/>
  <c r="AB44" i="7"/>
  <c r="Z42" i="7"/>
  <c r="AE40" i="9"/>
  <c r="AE91" i="7"/>
  <c r="AB39" i="7"/>
  <c r="Z94" i="7"/>
  <c r="Z128" i="9"/>
  <c r="AG82" i="7"/>
  <c r="Z102" i="7"/>
  <c r="AE95" i="9"/>
  <c r="AE11" i="7"/>
  <c r="AC37" i="9"/>
  <c r="AG35" i="7"/>
  <c r="AA98" i="9"/>
  <c r="AF86" i="7"/>
  <c r="AA46" i="7"/>
  <c r="AE49" i="7"/>
  <c r="AE105" i="7"/>
  <c r="AJ21" i="7"/>
  <c r="AB38" i="7"/>
  <c r="AB104" i="7"/>
  <c r="AC98" i="7"/>
  <c r="AF91" i="7"/>
  <c r="AG90" i="9"/>
  <c r="AD128" i="9"/>
  <c r="AF37" i="7"/>
  <c r="AD35" i="7"/>
  <c r="AK15" i="7"/>
  <c r="AE138" i="9"/>
  <c r="AD88" i="9"/>
  <c r="AD73" i="9"/>
  <c r="AF103" i="9"/>
  <c r="AF105" i="9"/>
  <c r="AC94" i="9"/>
  <c r="Z50" i="9"/>
  <c r="AC23" i="7"/>
  <c r="Z96" i="7"/>
  <c r="AD39" i="7"/>
  <c r="AB51" i="9"/>
  <c r="AE34" i="7"/>
  <c r="AB49" i="9"/>
  <c r="AG38" i="7"/>
  <c r="AB47" i="7"/>
  <c r="AF9" i="7"/>
  <c r="AA43" i="9"/>
  <c r="AB103" i="7"/>
  <c r="AC44" i="7"/>
  <c r="Z90" i="7"/>
  <c r="AD96" i="7"/>
  <c r="AI101" i="9"/>
  <c r="AE107" i="7"/>
  <c r="Z105" i="7"/>
  <c r="AD14" i="7"/>
  <c r="AI87" i="9"/>
  <c r="AG97" i="9"/>
  <c r="AC15" i="7"/>
  <c r="AF128" i="7"/>
  <c r="AB43" i="7"/>
  <c r="AA91" i="9"/>
  <c r="AK19" i="9"/>
  <c r="AB91" i="7"/>
  <c r="AB83" i="7"/>
  <c r="AF49" i="7"/>
  <c r="AH97" i="9"/>
  <c r="AG42" i="7"/>
  <c r="AF92" i="9"/>
  <c r="AI138" i="9"/>
  <c r="AD92" i="7"/>
  <c r="AE85" i="7"/>
  <c r="AD10" i="7"/>
  <c r="AB12" i="7"/>
  <c r="AG24" i="7"/>
  <c r="AH85" i="9"/>
  <c r="AJ17" i="9"/>
  <c r="AE48" i="7"/>
  <c r="AC100" i="7"/>
  <c r="AE118" i="9"/>
  <c r="AG41" i="7"/>
  <c r="AD99" i="7"/>
  <c r="AA103" i="9"/>
  <c r="Z101" i="9"/>
  <c r="AA48" i="9"/>
  <c r="AD83" i="7"/>
  <c r="AB93" i="9"/>
  <c r="AH73" i="9"/>
  <c r="AC107" i="7"/>
  <c r="AC86" i="9"/>
  <c r="AI118" i="9"/>
  <c r="AG18" i="7"/>
  <c r="AE100" i="7"/>
  <c r="AB36" i="7"/>
  <c r="AG99" i="9"/>
  <c r="AE94" i="9"/>
  <c r="AB108" i="7"/>
  <c r="AC46" i="7"/>
  <c r="AD41" i="7"/>
  <c r="Z18" i="7"/>
  <c r="AC48" i="9"/>
  <c r="AE104" i="7"/>
  <c r="AI93" i="9"/>
  <c r="AJ22" i="7"/>
  <c r="AK8" i="7"/>
  <c r="AA16" i="7"/>
  <c r="AF11" i="7"/>
  <c r="AE82" i="7"/>
  <c r="Z83" i="9"/>
  <c r="AD45" i="7"/>
  <c r="AC90" i="9"/>
  <c r="AI84" i="9"/>
  <c r="AE23" i="7"/>
  <c r="AB82" i="7"/>
  <c r="AJ16" i="9"/>
  <c r="AC96" i="7"/>
  <c r="Z138" i="7"/>
  <c r="AD81" i="9"/>
  <c r="AA34" i="7"/>
  <c r="AF73" i="7"/>
  <c r="AD36" i="9"/>
  <c r="AB106" i="9"/>
  <c r="AA33" i="7"/>
  <c r="AJ12" i="7"/>
  <c r="AG33" i="7"/>
  <c r="AB85" i="7"/>
  <c r="AC40" i="7"/>
  <c r="AD8" i="7"/>
  <c r="AJ11" i="9"/>
  <c r="AG77" i="9"/>
  <c r="AJ20" i="7"/>
  <c r="Z16" i="7"/>
  <c r="AB90" i="9"/>
  <c r="AH84" i="9"/>
  <c r="AK16" i="9"/>
  <c r="AA45" i="9"/>
  <c r="AE36" i="9"/>
  <c r="AC106" i="9"/>
  <c r="AC105" i="7"/>
  <c r="AF89" i="9"/>
  <c r="Z35" i="9"/>
  <c r="AE38" i="7"/>
  <c r="AA73" i="7"/>
  <c r="AE77" i="9"/>
  <c r="Z103" i="7"/>
  <c r="Z81" i="7"/>
  <c r="AG138" i="7"/>
  <c r="AE47" i="7"/>
  <c r="AI96" i="9"/>
  <c r="AD94" i="9"/>
  <c r="AB40" i="9"/>
  <c r="AI108" i="9"/>
  <c r="AF48" i="7"/>
  <c r="AB73" i="9"/>
  <c r="AJ8" i="9"/>
  <c r="Z11" i="7"/>
  <c r="AF39" i="7"/>
  <c r="Z82" i="7"/>
  <c r="AC90" i="7"/>
  <c r="AD98" i="9"/>
  <c r="Z40" i="9"/>
  <c r="AE106" i="7"/>
  <c r="AB106" i="7"/>
  <c r="AE90" i="9"/>
  <c r="AE103" i="9"/>
  <c r="Z34" i="9"/>
  <c r="AA40" i="9"/>
  <c r="AB105" i="7"/>
  <c r="AJ18" i="9"/>
  <c r="AH99" i="9"/>
  <c r="Z14" i="7"/>
  <c r="AA90" i="7"/>
  <c r="AF88" i="9"/>
  <c r="AG94" i="7"/>
  <c r="AE108" i="7"/>
  <c r="AE96" i="7"/>
  <c r="AD107" i="7"/>
  <c r="AK14" i="9"/>
  <c r="AA105" i="7"/>
  <c r="AC138" i="7"/>
  <c r="AF97" i="7"/>
  <c r="AC102" i="9"/>
  <c r="AI91" i="9"/>
  <c r="AK19" i="7"/>
  <c r="AC91" i="7"/>
  <c r="AB83" i="9"/>
  <c r="AB52" i="9"/>
  <c r="AF89" i="7"/>
  <c r="AG92" i="7"/>
  <c r="AD44" i="9"/>
  <c r="AC95" i="7"/>
  <c r="Z86" i="9"/>
  <c r="AC97" i="9"/>
  <c r="Z118" i="9"/>
  <c r="AG104" i="7"/>
  <c r="AC42" i="7"/>
  <c r="AD85" i="7"/>
  <c r="Z13" i="7"/>
  <c r="AI85" i="9"/>
  <c r="AH98" i="9"/>
  <c r="AK17" i="7"/>
  <c r="AC88" i="7"/>
  <c r="AE48" i="9"/>
  <c r="AD118" i="9"/>
  <c r="AI104" i="9"/>
  <c r="AH105" i="9"/>
  <c r="AJ9" i="7"/>
  <c r="Z103" i="9"/>
  <c r="AA101" i="9"/>
  <c r="Z48" i="7"/>
  <c r="Z10" i="7"/>
  <c r="AF96" i="7"/>
  <c r="AC107" i="9"/>
  <c r="AC86" i="7"/>
  <c r="AE100" i="9"/>
  <c r="AE97" i="9"/>
  <c r="AD94" i="7"/>
  <c r="AC108" i="9"/>
  <c r="Z9" i="7"/>
  <c r="Z108" i="9"/>
  <c r="AC40" i="9"/>
  <c r="AB46" i="9"/>
  <c r="AE8" i="7"/>
  <c r="AB48" i="9"/>
  <c r="AK11" i="7"/>
  <c r="AG85" i="7"/>
  <c r="AE9" i="7"/>
  <c r="AK22" i="9"/>
  <c r="AD16" i="7"/>
  <c r="AE90" i="7"/>
  <c r="AE82" i="9"/>
  <c r="AA83" i="7"/>
  <c r="Z49" i="9"/>
  <c r="AA15" i="7"/>
  <c r="AE103" i="7"/>
  <c r="AK16" i="7"/>
  <c r="Z138" i="9"/>
  <c r="AD81" i="7"/>
  <c r="AF46" i="7"/>
  <c r="AA45" i="7"/>
  <c r="AG73" i="9"/>
  <c r="AE36" i="7"/>
  <c r="Z33" i="7"/>
  <c r="AK12" i="7"/>
  <c r="AB118" i="7"/>
  <c r="AH88" i="9"/>
  <c r="AE94" i="7"/>
  <c r="AC108" i="7"/>
  <c r="AA108" i="9"/>
  <c r="AC99" i="9"/>
  <c r="AD104" i="7"/>
  <c r="AG85" i="9"/>
  <c r="AK8" i="9"/>
  <c r="AG39" i="7"/>
  <c r="Z83" i="7"/>
  <c r="AD103" i="7"/>
  <c r="AD24" i="7"/>
  <c r="AE81" i="7"/>
  <c r="AG95" i="9"/>
  <c r="AD98" i="7"/>
  <c r="AC118" i="7"/>
  <c r="AE52" i="9"/>
  <c r="AG104" i="9"/>
  <c r="AG96" i="7"/>
  <c r="AA18" i="7"/>
  <c r="AD104" i="9"/>
  <c r="AF85" i="7"/>
  <c r="AG47" i="7"/>
  <c r="Z45" i="9"/>
  <c r="AG73" i="7"/>
  <c r="AI99" i="9"/>
  <c r="AF33" i="7"/>
  <c r="AA82" i="9"/>
  <c r="AE45" i="9"/>
  <c r="AC82" i="9"/>
  <c r="AA17" i="7"/>
  <c r="AE17" i="7"/>
  <c r="AH107" i="9"/>
  <c r="AD40" i="7"/>
  <c r="AB14" i="7"/>
  <c r="AE91" i="9"/>
  <c r="AC39" i="7"/>
  <c r="AE15" i="7"/>
  <c r="AA128" i="9"/>
  <c r="AG82" i="9"/>
  <c r="AC18" i="7"/>
  <c r="AG40" i="7"/>
  <c r="AD43" i="7"/>
  <c r="AA102" i="7"/>
  <c r="AD95" i="9"/>
  <c r="AC37" i="7"/>
  <c r="Z98" i="7"/>
  <c r="AA38" i="7"/>
  <c r="AD86" i="7"/>
  <c r="AG86" i="7"/>
  <c r="Z88" i="7"/>
  <c r="AA46" i="9"/>
  <c r="AE18" i="7"/>
  <c r="AD105" i="9"/>
  <c r="AJ21" i="9"/>
  <c r="AB38" i="9"/>
  <c r="AA12" i="7"/>
  <c r="AB104" i="9"/>
  <c r="AG91" i="9"/>
  <c r="AG8" i="7"/>
  <c r="AA77" i="9"/>
  <c r="AD35" i="9"/>
  <c r="AJ15" i="7"/>
  <c r="AB41" i="9"/>
  <c r="AD138" i="7"/>
  <c r="AG23" i="7"/>
  <c r="AB128" i="9"/>
  <c r="AG98" i="7"/>
  <c r="AD88" i="7"/>
  <c r="AE73" i="9"/>
  <c r="AG103" i="7"/>
  <c r="AF10" i="7"/>
  <c r="Z95" i="7"/>
  <c r="AB84" i="9"/>
  <c r="AD39" i="9"/>
  <c r="AD34" i="7"/>
  <c r="AC49" i="7"/>
  <c r="AH103" i="9"/>
  <c r="Z41" i="7"/>
  <c r="AA43" i="7"/>
  <c r="AC81" i="7"/>
  <c r="AH86" i="9"/>
  <c r="AB103" i="9"/>
  <c r="AC44" i="9"/>
  <c r="AF88" i="7"/>
  <c r="AF94" i="7"/>
  <c r="AC8" i="7"/>
  <c r="AH92" i="9"/>
  <c r="AE108" i="9"/>
  <c r="AF84" i="9"/>
  <c r="AA105" i="9"/>
  <c r="AG15" i="7"/>
  <c r="AG97" i="7"/>
  <c r="AE13" i="7"/>
  <c r="AC102" i="7"/>
  <c r="AA91" i="7"/>
  <c r="AJ19" i="9"/>
  <c r="AB91" i="9"/>
  <c r="AC83" i="9"/>
  <c r="AG101" i="9"/>
  <c r="AG89" i="9"/>
  <c r="AD51" i="9"/>
  <c r="AA106" i="9"/>
  <c r="AE44" i="9"/>
  <c r="AC95" i="9"/>
  <c r="AA84" i="9"/>
  <c r="AA86" i="7"/>
  <c r="AD102" i="7"/>
  <c r="AC97" i="7"/>
  <c r="AB42" i="9"/>
  <c r="AD85" i="9"/>
  <c r="AC12" i="7"/>
  <c r="AB88" i="9"/>
  <c r="AE118" i="7"/>
  <c r="Z73" i="7"/>
  <c r="AK9" i="7"/>
  <c r="AD77" i="9"/>
  <c r="AA103" i="7"/>
  <c r="AC92" i="7"/>
  <c r="AA81" i="7"/>
  <c r="AC93" i="7"/>
  <c r="AD89" i="7"/>
  <c r="AH118" i="9"/>
  <c r="AD100" i="7"/>
  <c r="AB48" i="7"/>
  <c r="AK22" i="7"/>
  <c r="AB96" i="7"/>
  <c r="AF13" i="7"/>
  <c r="AI105" i="9"/>
  <c r="AK20" i="7"/>
  <c r="AA83" i="9"/>
  <c r="AF95" i="7"/>
  <c r="AD101" i="9"/>
  <c r="AA14" i="7"/>
  <c r="AA90" i="9"/>
  <c r="AG88" i="9"/>
  <c r="AG108" i="7"/>
  <c r="AB8" i="7"/>
  <c r="AE93" i="9"/>
  <c r="AD108" i="9"/>
  <c r="AD37" i="7"/>
  <c r="AE42" i="9"/>
  <c r="AH101" i="9"/>
  <c r="AE87" i="7"/>
  <c r="AG84" i="9"/>
  <c r="AC10" i="7"/>
  <c r="AF97" i="9"/>
  <c r="AB102" i="7"/>
  <c r="Z91" i="9"/>
  <c r="AJ19" i="7"/>
  <c r="AC83" i="7"/>
  <c r="AG101" i="7"/>
  <c r="AB16" i="7"/>
  <c r="AG43" i="7"/>
  <c r="AD44" i="7"/>
  <c r="Z44" i="7"/>
  <c r="AD46" i="9"/>
  <c r="AA85" i="9"/>
  <c r="AD102" i="9"/>
  <c r="AJ10" i="9"/>
  <c r="AB42" i="7"/>
  <c r="AE89" i="9"/>
  <c r="Z97" i="9"/>
  <c r="AB96" i="9"/>
  <c r="AD17" i="7"/>
  <c r="AE106" i="9"/>
  <c r="AI107" i="9"/>
  <c r="AH89" i="9"/>
  <c r="Z82" i="9"/>
  <c r="Z104" i="9"/>
  <c r="AJ16" i="7"/>
  <c r="AA138" i="9"/>
  <c r="AE98" i="7"/>
  <c r="AA40" i="7"/>
  <c r="AJ12" i="9"/>
  <c r="AI88" i="9"/>
  <c r="AD52" i="9"/>
  <c r="AG34" i="7"/>
  <c r="AA97" i="7"/>
  <c r="AJ20" i="9"/>
  <c r="AF34" i="7"/>
  <c r="AE24" i="7"/>
  <c r="Z17" i="7"/>
  <c r="AA34" i="9"/>
  <c r="AE101" i="7"/>
  <c r="AK18" i="9"/>
  <c r="AD41" i="9"/>
  <c r="AA92" i="7"/>
  <c r="AD12" i="7"/>
  <c r="AH106" i="9"/>
  <c r="AJ8" i="7"/>
  <c r="AG11" i="7"/>
  <c r="AA82" i="7"/>
  <c r="AD82" i="7"/>
  <c r="AD45" i="9"/>
  <c r="AA104" i="9"/>
  <c r="Z97" i="7"/>
  <c r="AD23" i="7"/>
  <c r="Z15" i="7"/>
  <c r="AC82" i="7"/>
  <c r="AC96" i="9"/>
  <c r="AA138" i="7"/>
  <c r="Z34" i="7"/>
  <c r="AD36" i="7"/>
  <c r="Z33" i="9"/>
  <c r="AE101" i="9"/>
  <c r="AK12" i="9"/>
  <c r="AK18" i="7"/>
  <c r="AE97" i="7"/>
  <c r="AC46" i="9"/>
  <c r="AA11" i="7"/>
  <c r="AD90" i="7"/>
  <c r="AD82" i="9"/>
  <c r="Z49" i="7"/>
  <c r="AF73" i="9"/>
  <c r="AD106" i="9"/>
  <c r="AA33" i="9"/>
  <c r="AE85" i="9"/>
  <c r="AB93" i="7"/>
  <c r="AC9" i="7"/>
  <c r="AB107" i="7"/>
  <c r="AD100" i="9"/>
  <c r="AD97" i="7"/>
  <c r="AA47" i="9"/>
  <c r="AA108" i="7"/>
  <c r="AC48" i="7"/>
  <c r="AF77" i="9"/>
  <c r="AA49" i="9"/>
  <c r="Z52" i="9"/>
  <c r="AE81" i="9"/>
  <c r="AC105" i="9"/>
  <c r="AB118" i="9"/>
  <c r="AI89" i="9"/>
  <c r="AD90" i="9"/>
  <c r="AE45" i="7"/>
  <c r="AA49" i="7"/>
  <c r="Z104" i="7"/>
  <c r="AB90" i="7"/>
  <c r="AA97" i="9"/>
  <c r="AA52" i="9"/>
  <c r="AF47" i="7"/>
  <c r="AB82" i="9"/>
  <c r="AD103" i="9"/>
  <c r="AG46" i="7"/>
  <c r="AG95" i="7"/>
  <c r="Z45" i="7"/>
  <c r="AF44" i="7"/>
  <c r="Z40" i="7"/>
  <c r="AD106" i="7"/>
  <c r="AC106" i="7"/>
  <c r="AB105" i="9"/>
  <c r="AC118" i="9"/>
  <c r="AJ18" i="7"/>
  <c r="AK20" i="9"/>
  <c r="AA104" i="7"/>
  <c r="AF95" i="9"/>
  <c r="AE98" i="9"/>
  <c r="AG44" i="7"/>
  <c r="AD101" i="7"/>
  <c r="E6" i="4" l="1"/>
  <c r="C6" i="4"/>
  <c r="B6" i="4"/>
  <c r="B5" i="1"/>
  <c r="B6" i="1"/>
  <c r="E5" i="1"/>
  <c r="E6" i="1"/>
  <c r="C5" i="1"/>
  <c r="D6" i="4"/>
  <c r="D5" i="1"/>
  <c r="C6" i="1"/>
  <c r="D6" i="1"/>
  <c r="K6" i="9"/>
  <c r="G6" i="7"/>
  <c r="J5" i="1"/>
  <c r="P6" i="7"/>
  <c r="C6" i="9"/>
  <c r="L6" i="7"/>
  <c r="G6" i="9"/>
  <c r="G5" i="7"/>
  <c r="P5" i="9"/>
  <c r="C6" i="7"/>
  <c r="L6" i="9"/>
  <c r="L5" i="7"/>
  <c r="H5" i="7"/>
  <c r="O5" i="9"/>
  <c r="I6" i="1"/>
  <c r="K6" i="7"/>
  <c r="K5" i="7"/>
  <c r="H5" i="9"/>
  <c r="P5" i="7"/>
  <c r="C5" i="7"/>
  <c r="H6" i="7"/>
  <c r="G5" i="9"/>
  <c r="L6" i="1"/>
  <c r="D6" i="7"/>
  <c r="C5" i="9"/>
  <c r="K6" i="1"/>
  <c r="O6" i="7"/>
  <c r="J6" i="1"/>
  <c r="L5" i="1"/>
  <c r="H6" i="9"/>
  <c r="O5" i="7"/>
  <c r="L5" i="9"/>
  <c r="D6" i="9"/>
  <c r="K5" i="1"/>
  <c r="I5" i="1"/>
  <c r="K5" i="9"/>
  <c r="P6" i="9"/>
  <c r="O6" i="9"/>
  <c r="D5" i="7"/>
  <c r="D5" i="9"/>
</calcChain>
</file>

<file path=xl/comments1.xml><?xml version="1.0" encoding="utf-8"?>
<comments xmlns="http://schemas.openxmlformats.org/spreadsheetml/2006/main">
  <authors>
    <author>ametrf1a</author>
  </authors>
  <commentList>
    <comment ref="Q53" authorId="0">
      <text>
        <r>
          <rPr>
            <b/>
            <sz val="8"/>
            <color indexed="81"/>
            <rFont val="Tahoma"/>
            <family val="2"/>
          </rPr>
          <t>Mx wrong FRA configuration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comments3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<sst xmlns="http://schemas.openxmlformats.org/spreadsheetml/2006/main" count="1356" uniqueCount="678">
  <si>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</si>
  <si>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</si>
  <si>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</si>
  <si>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</si>
  <si>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</si>
  <si>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</si>
  <si>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</si>
  <si>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</si>
  <si>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</si>
  <si>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</si>
  <si>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</si>
  <si>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</si>
  <si>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</si>
  <si>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</si>
  <si>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</si>
  <si>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</si>
  <si>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</si>
  <si>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</si>
  <si>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</si>
  <si>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</si>
  <si>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</si>
  <si>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</si>
  <si>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</si>
  <si>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</si>
  <si>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</si>
  <si>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</si>
  <si>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</si>
  <si>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</si>
  <si>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</si>
  <si>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</si>
  <si>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</si>
  <si>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</si>
  <si>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</si>
  <si>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</si>
  <si>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</si>
  <si>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</si>
  <si>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</si>
  <si>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</si>
  <si>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</si>
  <si>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</si>
  <si>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</si>
  <si>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</si>
  <si>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</si>
  <si>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</si>
  <si>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</si>
  <si>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</si>
  <si>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</si>
  <si>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</si>
  <si>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</si>
  <si>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</si>
  <si>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</si>
  <si>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</si>
  <si>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</si>
  <si>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</si>
  <si>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</si>
  <si>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</si>
  <si>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</si>
  <si>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</si>
  <si>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</si>
  <si>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</si>
  <si>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</si>
  <si>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</si>
  <si>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</si>
  <si>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</si>
  <si>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</si>
  <si>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</si>
  <si>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</si>
  <si>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</si>
  <si>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</si>
  <si>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</si>
  <si>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</si>
  <si>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</si>
  <si>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0d</t>
  </si>
  <si>
    <t>Fixed Leg</t>
  </si>
  <si>
    <t>Tenor</t>
  </si>
  <si>
    <t>Business Day Convention</t>
  </si>
  <si>
    <t>Day Count Convention</t>
  </si>
  <si>
    <t>Modified Following</t>
  </si>
  <si>
    <t>Settlement days</t>
  </si>
  <si>
    <t>Currency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</si>
  <si>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</si>
  <si>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</si>
  <si>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</si>
  <si>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</si>
  <si>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</si>
  <si>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</si>
  <si>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</si>
  <si>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</si>
  <si>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</si>
  <si>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</si>
  <si>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</si>
  <si>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</si>
  <si>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</si>
  <si>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</si>
  <si>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</si>
  <si>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</si>
  <si>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</si>
  <si>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</si>
  <si>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</si>
  <si>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</si>
  <si>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</si>
  <si>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</si>
  <si>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</si>
  <si>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</si>
  <si>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</si>
  <si>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</si>
  <si>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</si>
  <si>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0/-1</t>
  </si>
  <si>
    <t>MonotonicCubicNaturalSpline</t>
  </si>
  <si>
    <t>0D</t>
  </si>
  <si>
    <t>1D</t>
  </si>
  <si>
    <t>T</t>
  </si>
  <si>
    <t>TOM</t>
  </si>
  <si>
    <t>Following</t>
  </si>
  <si>
    <t>DTSIMI1</t>
  </si>
  <si>
    <t>DDS</t>
  </si>
  <si>
    <t>SourceAlias</t>
  </si>
  <si>
    <t>fwd</t>
  </si>
  <si>
    <t>disc</t>
  </si>
  <si>
    <t>Value Date</t>
  </si>
  <si>
    <t>Fixing Date</t>
  </si>
  <si>
    <t>USD</t>
  </si>
  <si>
    <t>USDYC1M_OND</t>
  </si>
  <si>
    <t>USDYC1M_TND</t>
  </si>
  <si>
    <t>USDYC1M_SND</t>
  </si>
  <si>
    <t>USD_CURVE_1M_1Y</t>
  </si>
  <si>
    <t>USD_CURVE_1M_1Y3M</t>
  </si>
  <si>
    <t>USD_CURVE_1M_1Y6M</t>
  </si>
  <si>
    <t>USD_CURVE_1M_1Y9M</t>
  </si>
  <si>
    <t>USD_CURVE_1M_2Y</t>
  </si>
  <si>
    <t>USD_CURVE_1M_2Y3M</t>
  </si>
  <si>
    <t>USD_CURVE_1M_2Y6M</t>
  </si>
  <si>
    <t>USD_CURVE_1M_2Y9M</t>
  </si>
  <si>
    <t>USD_CURVE_1M_3Y</t>
  </si>
  <si>
    <t>USD_CURVE_1M_4Y</t>
  </si>
  <si>
    <t>USD_CURVE_1M_5Y</t>
  </si>
  <si>
    <t>USD_CURVE_1M_6Y</t>
  </si>
  <si>
    <t>USD_CURVE_1M_7Y</t>
  </si>
  <si>
    <t>USD_CURVE_1M_8Y</t>
  </si>
  <si>
    <t>USD_CURVE_1M_9Y</t>
  </si>
  <si>
    <t>USD_CURVE_1M_10Y</t>
  </si>
  <si>
    <t>USD_CURVE_1M_11Y</t>
  </si>
  <si>
    <t>USD_CURVE_1M_12Y</t>
  </si>
  <si>
    <t>USD_CURVE_1M_13Y</t>
  </si>
  <si>
    <t>USD_CURVE_1M_14Y</t>
  </si>
  <si>
    <t>USD_CURVE_1M_15Y</t>
  </si>
  <si>
    <t>USD_CURVE_1M_16Y</t>
  </si>
  <si>
    <t>USD_CURVE_1M_17Y</t>
  </si>
  <si>
    <t>USD_CURVE_1M_18Y</t>
  </si>
  <si>
    <t>USD_CURVE_1M_19Y</t>
  </si>
  <si>
    <t>USD_CURVE_1M_20Y</t>
  </si>
  <si>
    <t>USD_CURVE_1M_21Y</t>
  </si>
  <si>
    <t>USD_CURVE_1M_22Y</t>
  </si>
  <si>
    <t>USD_CURVE_1M_23Y</t>
  </si>
  <si>
    <t>USD_CURVE_1M_24Y</t>
  </si>
  <si>
    <t>USD_CURVE_1M_25Y</t>
  </si>
  <si>
    <t>USD_CURVE_1M_26Y</t>
  </si>
  <si>
    <t>USD_CURVE_1M_27Y</t>
  </si>
  <si>
    <t>USD_CURVE_1M_28Y</t>
  </si>
  <si>
    <t>USD_CURVE_1M_29Y</t>
  </si>
  <si>
    <t>USD_CURVE_1M_30Y</t>
  </si>
  <si>
    <t>USD_CURVE_1M_31Y</t>
  </si>
  <si>
    <t>USD_CURVE_1M_32Y</t>
  </si>
  <si>
    <t>USD_CURVE_1M_33Y</t>
  </si>
  <si>
    <t>USD_CURVE_1M_34Y</t>
  </si>
  <si>
    <t>USD_CURVE_1M_35Y</t>
  </si>
  <si>
    <t>USD_CURVE_1M_36Y</t>
  </si>
  <si>
    <t>USD_CURVE_1M_37Y</t>
  </si>
  <si>
    <t>USD_CURVE_1M_38Y</t>
  </si>
  <si>
    <t>USD_CURVE_1M_39Y</t>
  </si>
  <si>
    <t>USD_CURVE_1M_40Y</t>
  </si>
  <si>
    <t>USD_CURVE_1M_41Y</t>
  </si>
  <si>
    <t>USD_CURVE_1M_42Y</t>
  </si>
  <si>
    <t>USD_CURVE_1M_43Y</t>
  </si>
  <si>
    <t>USD_CURVE_1M_44Y</t>
  </si>
  <si>
    <t>USD_CURVE_1M_45Y</t>
  </si>
  <si>
    <t>USD_CURVE_1M_46Y</t>
  </si>
  <si>
    <t>USD_CURVE_1M_47Y</t>
  </si>
  <si>
    <t>USD_CURVE_1M_48Y</t>
  </si>
  <si>
    <t>USD_CURVE_1M_49Y</t>
  </si>
  <si>
    <t>USD_CURVE_1M_50Y</t>
  </si>
  <si>
    <t>USD_CURVE_1M_51Y</t>
  </si>
  <si>
    <t>USD_CURVE_1M_52Y</t>
  </si>
  <si>
    <t>USD_CURVE_1M_53Y</t>
  </si>
  <si>
    <t>USD_CURVE_1M_54Y</t>
  </si>
  <si>
    <t>USD_CURVE_1M_55Y</t>
  </si>
  <si>
    <t>USD_CURVE_1M_56Y</t>
  </si>
  <si>
    <t>USD_CURVE_1M_57Y</t>
  </si>
  <si>
    <t>USD_CURVE_1M_58Y</t>
  </si>
  <si>
    <t>USD_CURVE_1M_59Y</t>
  </si>
  <si>
    <t>USD_CURVE_1M_60Y</t>
  </si>
  <si>
    <t>USDYC3M_OND</t>
  </si>
  <si>
    <t>USDYC3M_TND</t>
  </si>
  <si>
    <t>USDYC3M_SND</t>
  </si>
  <si>
    <t>USDYC3M_T3F1</t>
  </si>
  <si>
    <t>USDYC3M_TOM3F1</t>
  </si>
  <si>
    <t>USDYC3M1X4F</t>
  </si>
  <si>
    <t>USDYC3M2X5F</t>
  </si>
  <si>
    <t>USDYC3M3X6F</t>
  </si>
  <si>
    <t>USDYC3M4X7F</t>
  </si>
  <si>
    <t>USDYC3M5X8F</t>
  </si>
  <si>
    <t>USDYC3M6X9F</t>
  </si>
  <si>
    <t>USD_CURVE_3M_1Y</t>
  </si>
  <si>
    <t>USD_CURVE_3M_1Y3M</t>
  </si>
  <si>
    <t>USD_CURVE_3M_1Y6M</t>
  </si>
  <si>
    <t>USD_CURVE_3M_1Y9M</t>
  </si>
  <si>
    <t>USD_CURVE_3M_2Y</t>
  </si>
  <si>
    <t>USD_CURVE_3M_2Y3M</t>
  </si>
  <si>
    <t>USD_CURVE_3M_2Y6M</t>
  </si>
  <si>
    <t>USD_CURVE_3M_2Y9M</t>
  </si>
  <si>
    <t>USD_CURVE_3M_3Y</t>
  </si>
  <si>
    <t>USD_CURVE_3M_4Y</t>
  </si>
  <si>
    <t>USD_CURVE_3M_5Y</t>
  </si>
  <si>
    <t>USD_CURVE_3M_6Y</t>
  </si>
  <si>
    <t>USD_CURVE_3M_7Y</t>
  </si>
  <si>
    <t>USD_CURVE_3M_8Y</t>
  </si>
  <si>
    <t>USD_CURVE_3M_9Y</t>
  </si>
  <si>
    <t>USD_CURVE_3M_10Y</t>
  </si>
  <si>
    <t>USD_CURVE_3M_11Y</t>
  </si>
  <si>
    <t>USD_CURVE_3M_12Y</t>
  </si>
  <si>
    <t>USD_CURVE_3M_13Y</t>
  </si>
  <si>
    <t>USD_CURVE_3M_14Y</t>
  </si>
  <si>
    <t>USD_CURVE_3M_15Y</t>
  </si>
  <si>
    <t>USD_CURVE_3M_16Y</t>
  </si>
  <si>
    <t>USD_CURVE_3M_17Y</t>
  </si>
  <si>
    <t>USD_CURVE_3M_18Y</t>
  </si>
  <si>
    <t>USD_CURVE_3M_19Y</t>
  </si>
  <si>
    <t>USD_CURVE_3M_20Y</t>
  </si>
  <si>
    <t>USD_CURVE_3M_21Y</t>
  </si>
  <si>
    <t>USD_CURVE_3M_22Y</t>
  </si>
  <si>
    <t>USD_CURVE_3M_23Y</t>
  </si>
  <si>
    <t>USD_CURVE_3M_24Y</t>
  </si>
  <si>
    <t>USD_CURVE_3M_25Y</t>
  </si>
  <si>
    <t>USD_CURVE_3M_26Y</t>
  </si>
  <si>
    <t>USD_CURVE_3M_27Y</t>
  </si>
  <si>
    <t>USD_CURVE_3M_28Y</t>
  </si>
  <si>
    <t>USD_CURVE_3M_29Y</t>
  </si>
  <si>
    <t>USD_CURVE_3M_30Y</t>
  </si>
  <si>
    <t>USD_CURVE_3M_31Y</t>
  </si>
  <si>
    <t>USD_CURVE_3M_32Y</t>
  </si>
  <si>
    <t>USD_CURVE_3M_33Y</t>
  </si>
  <si>
    <t>USD_CURVE_3M_34Y</t>
  </si>
  <si>
    <t>USD_CURVE_3M_35Y</t>
  </si>
  <si>
    <t>USD_CURVE_3M_36Y</t>
  </si>
  <si>
    <t>USD_CURVE_3M_37Y</t>
  </si>
  <si>
    <t>USD_CURVE_3M_38Y</t>
  </si>
  <si>
    <t>USD_CURVE_3M_39Y</t>
  </si>
  <si>
    <t>USD_CURVE_3M_40Y</t>
  </si>
  <si>
    <t>USD_CURVE_3M_41Y</t>
  </si>
  <si>
    <t>USD_CURVE_3M_42Y</t>
  </si>
  <si>
    <t>USD_CURVE_3M_43Y</t>
  </si>
  <si>
    <t>USD_CURVE_3M_44Y</t>
  </si>
  <si>
    <t>USD_CURVE_3M_45Y</t>
  </si>
  <si>
    <t>USD_CURVE_3M_46Y</t>
  </si>
  <si>
    <t>USD_CURVE_3M_47Y</t>
  </si>
  <si>
    <t>USD_CURVE_3M_48Y</t>
  </si>
  <si>
    <t>USD_CURVE_3M_49Y</t>
  </si>
  <si>
    <t>USD_CURVE_3M_50Y</t>
  </si>
  <si>
    <t>USD_CURVE_3M_51Y</t>
  </si>
  <si>
    <t>USD_CURVE_3M_52Y</t>
  </si>
  <si>
    <t>USD_CURVE_3M_53Y</t>
  </si>
  <si>
    <t>USD_CURVE_3M_54Y</t>
  </si>
  <si>
    <t>USD_CURVE_3M_55Y</t>
  </si>
  <si>
    <t>USD_CURVE_3M_56Y</t>
  </si>
  <si>
    <t>USD_CURVE_3M_57Y</t>
  </si>
  <si>
    <t>USD_CURVE_3M_58Y</t>
  </si>
  <si>
    <t>USD_CURVE_3M_59Y</t>
  </si>
  <si>
    <t>USD_CURVE_3M_60Y</t>
  </si>
  <si>
    <t>USDYC6M_OND</t>
  </si>
  <si>
    <t>USDYC6M_TND</t>
  </si>
  <si>
    <t>USDYC6M_SND</t>
  </si>
  <si>
    <t>USDYC6M_T6F1</t>
  </si>
  <si>
    <t>USDYC6M_TOM6F1</t>
  </si>
  <si>
    <t>USDYC6M1X7F</t>
  </si>
  <si>
    <t>USDYC6M2X8F</t>
  </si>
  <si>
    <t>USDYC6M3X9F</t>
  </si>
  <si>
    <t>USDYC6M4X10F</t>
  </si>
  <si>
    <t>USDYC6M5X11F</t>
  </si>
  <si>
    <t>USDYC6M6X12F</t>
  </si>
  <si>
    <t>USDYC6M7X13F</t>
  </si>
  <si>
    <t>USDYC6M8X14F</t>
  </si>
  <si>
    <t>USDYC6M9X15F</t>
  </si>
  <si>
    <t>USDYC6M10X16F</t>
  </si>
  <si>
    <t>USDYC6M11X17F</t>
  </si>
  <si>
    <t>USDYC6M12X18F</t>
  </si>
  <si>
    <t>USDYC6M13X19F</t>
  </si>
  <si>
    <t>USDYC6M14X20F</t>
  </si>
  <si>
    <t>USDYC6M15X21F</t>
  </si>
  <si>
    <t>USDYC6M16X22F</t>
  </si>
  <si>
    <t>USDYC6M17X23F</t>
  </si>
  <si>
    <t>USDYC6M18X24F</t>
  </si>
  <si>
    <t>USD_CURVE_6M_1Y</t>
  </si>
  <si>
    <t>USD_CURVE_6M_1Y6M</t>
  </si>
  <si>
    <t>USD_CURVE_6M_2Y</t>
  </si>
  <si>
    <t>USD_CURVE_6M_2Y6M</t>
  </si>
  <si>
    <t>USD_CURVE_6M_3Y</t>
  </si>
  <si>
    <t>USD_CURVE_6M_4Y</t>
  </si>
  <si>
    <t>USD_CURVE_6M_5Y</t>
  </si>
  <si>
    <t>USD_CURVE_6M_6Y</t>
  </si>
  <si>
    <t>USD_CURVE_6M_7Y</t>
  </si>
  <si>
    <t>USD_CURVE_6M_8Y</t>
  </si>
  <si>
    <t>USD_CURVE_6M_9Y</t>
  </si>
  <si>
    <t>USD_CURVE_6M_10Y</t>
  </si>
  <si>
    <t>USD_CURVE_6M_11Y</t>
  </si>
  <si>
    <t>USD_CURVE_6M_12Y</t>
  </si>
  <si>
    <t>USD_CURVE_6M_13Y</t>
  </si>
  <si>
    <t>USD_CURVE_6M_14Y</t>
  </si>
  <si>
    <t>USD_CURVE_6M_15Y</t>
  </si>
  <si>
    <t>USD_CURVE_6M_16Y</t>
  </si>
  <si>
    <t>USD_CURVE_6M_17Y</t>
  </si>
  <si>
    <t>USD_CURVE_6M_18Y</t>
  </si>
  <si>
    <t>USD_CURVE_6M_19Y</t>
  </si>
  <si>
    <t>USD_CURVE_6M_20Y</t>
  </si>
  <si>
    <t>USD_CURVE_6M_21Y</t>
  </si>
  <si>
    <t>USD_CURVE_6M_22Y</t>
  </si>
  <si>
    <t>USD_CURVE_6M_23Y</t>
  </si>
  <si>
    <t>USD_CURVE_6M_24Y</t>
  </si>
  <si>
    <t>USD_CURVE_6M_25Y</t>
  </si>
  <si>
    <t>USD_CURVE_6M_26Y</t>
  </si>
  <si>
    <t>USD_CURVE_6M_27Y</t>
  </si>
  <si>
    <t>USD_CURVE_6M_28Y</t>
  </si>
  <si>
    <t>USD_CURVE_6M_29Y</t>
  </si>
  <si>
    <t>USD_CURVE_6M_30Y</t>
  </si>
  <si>
    <t>USD_CURVE_6M_31Y</t>
  </si>
  <si>
    <t>USD_CURVE_6M_32Y</t>
  </si>
  <si>
    <t>USD_CURVE_6M_33Y</t>
  </si>
  <si>
    <t>USD_CURVE_6M_34Y</t>
  </si>
  <si>
    <t>USD_CURVE_6M_35Y</t>
  </si>
  <si>
    <t>USD_CURVE_6M_36Y</t>
  </si>
  <si>
    <t>USD_CURVE_6M_37Y</t>
  </si>
  <si>
    <t>USD_CURVE_6M_38Y</t>
  </si>
  <si>
    <t>USD_CURVE_6M_39Y</t>
  </si>
  <si>
    <t>USD_CURVE_6M_40Y</t>
  </si>
  <si>
    <t>USD_CURVE_6M_41Y</t>
  </si>
  <si>
    <t>USD_CURVE_6M_42Y</t>
  </si>
  <si>
    <t>USD_CURVE_6M_43Y</t>
  </si>
  <si>
    <t>USD_CURVE_6M_44Y</t>
  </si>
  <si>
    <t>USD_CURVE_6M_45Y</t>
  </si>
  <si>
    <t>USD_CURVE_6M_46Y</t>
  </si>
  <si>
    <t>USD_CURVE_6M_47Y</t>
  </si>
  <si>
    <t>USD_CURVE_6M_48Y</t>
  </si>
  <si>
    <t>USD_CURVE_6M_49Y</t>
  </si>
  <si>
    <t>USD_CURVE_6M_50Y</t>
  </si>
  <si>
    <t>USD_CURVE_6M_51Y</t>
  </si>
  <si>
    <t>USD_CURVE_6M_52Y</t>
  </si>
  <si>
    <t>USD_CURVE_6M_53Y</t>
  </si>
  <si>
    <t>USD_CURVE_6M_54Y</t>
  </si>
  <si>
    <t>USD_CURVE_6M_55Y</t>
  </si>
  <si>
    <t>USD_CURVE_6M_56Y</t>
  </si>
  <si>
    <t>USD_CURVE_6M_57Y</t>
  </si>
  <si>
    <t>USD_CURVE_6M_58Y</t>
  </si>
  <si>
    <t>USD_CURVE_6M_59Y</t>
  </si>
  <si>
    <t>USD_CURVE_6M_60Y</t>
  </si>
  <si>
    <t>USDYC1Y_OND</t>
  </si>
  <si>
    <t>USDYC1Y_TND</t>
  </si>
  <si>
    <t>USDYC1Y_SND</t>
  </si>
  <si>
    <t>USDYC1Y1X13F</t>
  </si>
  <si>
    <t>USDYC1Y2X14F</t>
  </si>
  <si>
    <t>USDYC1Y3X15F</t>
  </si>
  <si>
    <t>USDYC1Y4X16F</t>
  </si>
  <si>
    <t>USDYC1Y5X17F</t>
  </si>
  <si>
    <t>USDYC1Y6X18F</t>
  </si>
  <si>
    <t>USDYC1Y7X19F</t>
  </si>
  <si>
    <t>USDYC1Y8X20F</t>
  </si>
  <si>
    <t>USDYC1Y9X21F</t>
  </si>
  <si>
    <t>USDYC1Y10X22F</t>
  </si>
  <si>
    <t>USDYC1Y11X23F</t>
  </si>
  <si>
    <t>USDYC1Y12X24F</t>
  </si>
  <si>
    <t>USDYC1Y13X25F</t>
  </si>
  <si>
    <t>USDYC1Y14X26F</t>
  </si>
  <si>
    <t>USDYC1Y15X27F</t>
  </si>
  <si>
    <t>USDYC1Y16X28F</t>
  </si>
  <si>
    <t>USDYC1Y17X29F</t>
  </si>
  <si>
    <t>USDYC1Y18X30F</t>
  </si>
  <si>
    <t>USD_CURVE_12M_1Y</t>
  </si>
  <si>
    <t>USD_CURVE_12M_2Y</t>
  </si>
  <si>
    <t>USD_CURVE_12M_3Y</t>
  </si>
  <si>
    <t>USD_CURVE_12M_4Y</t>
  </si>
  <si>
    <t>USD_CURVE_12M_5Y</t>
  </si>
  <si>
    <t>USD_CURVE_12M_6Y</t>
  </si>
  <si>
    <t>USD_CURVE_12M_7Y</t>
  </si>
  <si>
    <t>USD_CURVE_12M_8Y</t>
  </si>
  <si>
    <t>USD_CURVE_12M_9Y</t>
  </si>
  <si>
    <t>USD_CURVE_12M_10Y</t>
  </si>
  <si>
    <t>USD_CURVE_12M_11Y</t>
  </si>
  <si>
    <t>USD_CURVE_12M_12Y</t>
  </si>
  <si>
    <t>USD_CURVE_12M_13Y</t>
  </si>
  <si>
    <t>USD_CURVE_12M_14Y</t>
  </si>
  <si>
    <t>USD_CURVE_12M_15Y</t>
  </si>
  <si>
    <t>USD_CURVE_12M_16Y</t>
  </si>
  <si>
    <t>USD_CURVE_12M_17Y</t>
  </si>
  <si>
    <t>USD_CURVE_12M_18Y</t>
  </si>
  <si>
    <t>USD_CURVE_12M_19Y</t>
  </si>
  <si>
    <t>USD_CURVE_12M_20Y</t>
  </si>
  <si>
    <t>USD_CURVE_12M_21Y</t>
  </si>
  <si>
    <t>USD_CURVE_12M_22Y</t>
  </si>
  <si>
    <t>USD_CURVE_12M_23Y</t>
  </si>
  <si>
    <t>USD_CURVE_12M_24Y</t>
  </si>
  <si>
    <t>USD_CURVE_12M_25Y</t>
  </si>
  <si>
    <t>USD_CURVE_12M_26Y</t>
  </si>
  <si>
    <t>USD_CURVE_12M_27Y</t>
  </si>
  <si>
    <t>USD_CURVE_12M_28Y</t>
  </si>
  <si>
    <t>USD_CURVE_12M_29Y</t>
  </si>
  <si>
    <t>USD_CURVE_12M_30Y</t>
  </si>
  <si>
    <t>USD_CURVE_12M_31Y</t>
  </si>
  <si>
    <t>USD_CURVE_12M_32Y</t>
  </si>
  <si>
    <t>USD_CURVE_12M_33Y</t>
  </si>
  <si>
    <t>USD_CURVE_12M_34Y</t>
  </si>
  <si>
    <t>USD_CURVE_12M_35Y</t>
  </si>
  <si>
    <t>USD_CURVE_12M_36Y</t>
  </si>
  <si>
    <t>USD_CURVE_12M_37Y</t>
  </si>
  <si>
    <t>USD_CURVE_12M_38Y</t>
  </si>
  <si>
    <t>USD_CURVE_12M_39Y</t>
  </si>
  <si>
    <t>USD_CURVE_12M_40Y</t>
  </si>
  <si>
    <t>USD_CURVE_12M_41Y</t>
  </si>
  <si>
    <t>USD_CURVE_12M_42Y</t>
  </si>
  <si>
    <t>USD_CURVE_12M_43Y</t>
  </si>
  <si>
    <t>USD_CURVE_12M_44Y</t>
  </si>
  <si>
    <t>USD_CURVE_12M_45Y</t>
  </si>
  <si>
    <t>USD_CURVE_12M_46Y</t>
  </si>
  <si>
    <t>USD_CURVE_12M_47Y</t>
  </si>
  <si>
    <t>USD_CURVE_12M_48Y</t>
  </si>
  <si>
    <t>USD_CURVE_12M_49Y</t>
  </si>
  <si>
    <t>USD_CURVE_12M_50Y</t>
  </si>
  <si>
    <t>USD_CURVE_12M_51Y</t>
  </si>
  <si>
    <t>USD_CURVE_12M_52Y</t>
  </si>
  <si>
    <t>USD_CURVE_12M_53Y</t>
  </si>
  <si>
    <t>USD_CURVE_12M_54Y</t>
  </si>
  <si>
    <t>USD_CURVE_12M_55Y</t>
  </si>
  <si>
    <t>USD_CURVE_12M_56Y</t>
  </si>
  <si>
    <t>USD_CURVE_12M_57Y</t>
  </si>
  <si>
    <t>USD_CURVE_12M_58Y</t>
  </si>
  <si>
    <t>USD_CURVE_12M_59Y</t>
  </si>
  <si>
    <t>USD_CURVE_12M_60Y</t>
  </si>
  <si>
    <t>USD_CURVEDEP1M_1WD</t>
  </si>
  <si>
    <t>USD_CURVEDEP1M_2WD</t>
  </si>
  <si>
    <t>USD_CURVEDEP1M_3WD</t>
  </si>
  <si>
    <t>USD_CURVEDEP1M_1MD</t>
  </si>
  <si>
    <t>USD_CURVEDEP1M_2MD</t>
  </si>
  <si>
    <t>USD_CURVEDEP1M_3MD</t>
  </si>
  <si>
    <t>USD_CURVEDEP1M_4MD</t>
  </si>
  <si>
    <t>USD_CURVEDEP1M_5MD</t>
  </si>
  <si>
    <t>USD_CURVEDEP1M_6MD</t>
  </si>
  <si>
    <t>USD_CURVEDEP1M_7MD</t>
  </si>
  <si>
    <t>USD_CURVEDEP1M_8MD</t>
  </si>
  <si>
    <t>USD_CURVEDEP1M_9MD</t>
  </si>
  <si>
    <t>USD_CURVEDEP1M_10MD</t>
  </si>
  <si>
    <t>USD_CURVEDEP1M_11MD</t>
  </si>
  <si>
    <t>USD_CURVEDEP1M_1YD</t>
  </si>
  <si>
    <t>USD_CURVEDEP3M_SWD</t>
  </si>
  <si>
    <t>USD_CURVEDEP3M_2WD</t>
  </si>
  <si>
    <t>USD_CURVEDEP3M_3WD</t>
  </si>
  <si>
    <t>USD_CURVEDEP3M_1MD</t>
  </si>
  <si>
    <t>USD_CURVEDEP3M_2MD</t>
  </si>
  <si>
    <t>USD_CURVEDEP3M_3MD</t>
  </si>
  <si>
    <t>USD_CURVEDEP3M_4MD</t>
  </si>
  <si>
    <t>USD_CURVEDEP3M_5MD</t>
  </si>
  <si>
    <t>USD_CURVEDEP3M_6MD</t>
  </si>
  <si>
    <t>USD_CURVEDEP3M_7MD</t>
  </si>
  <si>
    <t>USD_CURVEDEP3M_8MD</t>
  </si>
  <si>
    <t>USD_CURVEDEP3M_9MD</t>
  </si>
  <si>
    <t>USD_CURVEDEP3M_10MD</t>
  </si>
  <si>
    <t>USD_CURVEDEP3M_11MD</t>
  </si>
  <si>
    <t>USD_CURVEDEP3M_1YD</t>
  </si>
  <si>
    <t>USD_CURVEDEP6M_SWD</t>
  </si>
  <si>
    <t>USD_CURVEDEP6M_2WD</t>
  </si>
  <si>
    <t>USD_CURVEDEP6M_3WD</t>
  </si>
  <si>
    <t>USD_CURVEDEP6M_1MD</t>
  </si>
  <si>
    <t>USD_CURVEDEP6M_2MD</t>
  </si>
  <si>
    <t>USD_CURVEDEP6M_3MD</t>
  </si>
  <si>
    <t>USD_CURVEDEP6M_4MD</t>
  </si>
  <si>
    <t>USD_CURVEDEP6M_5MD</t>
  </si>
  <si>
    <t>USD_CURVEDEP6M_6MD</t>
  </si>
  <si>
    <t>USD_CURVEDEP6M_7MD</t>
  </si>
  <si>
    <t>USD_CURVEDEP6M_8MD</t>
  </si>
  <si>
    <t>USD_CURVEDEP6M_9MD</t>
  </si>
  <si>
    <t>USD_CURVEDEP6M_10MD</t>
  </si>
  <si>
    <t>USD_CURVEDEP6M_11MD</t>
  </si>
  <si>
    <t>USD_CURVEDEP6M_1YD</t>
  </si>
  <si>
    <t>USD_CURVEDEP12M_SWD</t>
  </si>
  <si>
    <t>USD_CURVEDEP12M_2WD</t>
  </si>
  <si>
    <t>USD_CURVEDEP12M_3WD</t>
  </si>
  <si>
    <t>USD_CURVEDEP12M_1MD</t>
  </si>
  <si>
    <t>USD_CURVEDEP12M_2MD</t>
  </si>
  <si>
    <t>USD_CURVEDEP12M_3MD</t>
  </si>
  <si>
    <t>USD_CURVEDEP12M_4MD</t>
  </si>
  <si>
    <t>USD_CURVEDEP12M_5MD</t>
  </si>
  <si>
    <t>USD_CURVEDEP12M_6MD</t>
  </si>
  <si>
    <t>USD_CURVEDEP12M_7MD</t>
  </si>
  <si>
    <t>USD_CURVEDEP12M_8MD</t>
  </si>
  <si>
    <t>USD_CURVEDEP12M_9MD</t>
  </si>
  <si>
    <t>USD_CURVEDEP12M_10MD</t>
  </si>
  <si>
    <t>USD_CURVEDEP12M_11MD</t>
  </si>
  <si>
    <t>USD_CURVEDEP12M_1YD</t>
  </si>
  <si>
    <t>Actual/360</t>
  </si>
  <si>
    <t>USD_CURVE_DEPSTD_SN</t>
  </si>
  <si>
    <t>USD_CURVE_DEPSTD_2W</t>
  </si>
  <si>
    <t>USD_CURVE_DEPSTD_3W</t>
  </si>
  <si>
    <t>USD_CURVE_DEPSTD_1M</t>
  </si>
  <si>
    <t>USD_CURVE_DEPSTD_2M</t>
  </si>
  <si>
    <t>USD_CURVE_DEPSTD_3M</t>
  </si>
  <si>
    <t>USD_CURVE_DEPSTD_4M</t>
  </si>
  <si>
    <t>USD_CURVE_DEPSTD_5M</t>
  </si>
  <si>
    <t>USD_CURVE_DEPSTD_6M</t>
  </si>
  <si>
    <t>USD_CURVE_DEPSTD_7M</t>
  </si>
  <si>
    <t>USD_CURVE_DEPSTD_8M</t>
  </si>
  <si>
    <t>USD_CURVE_DEPSTD_9M</t>
  </si>
  <si>
    <t>USD_CURVE_DEPSTD_10M</t>
  </si>
  <si>
    <t>USD_CURVE_DEPSTD_11M</t>
  </si>
  <si>
    <t>USD_CURVE_DEPSTD_1Y</t>
  </si>
  <si>
    <t>USD_CURVE_DEPSTD_1W</t>
  </si>
  <si>
    <t>USDXOND=</t>
  </si>
  <si>
    <t>USDXTND=</t>
  </si>
  <si>
    <t>USDXSND=</t>
  </si>
  <si>
    <t>USD_CURVE_DEP1M_1W</t>
  </si>
  <si>
    <t>USD_CURVE_DEP1M_2W</t>
  </si>
  <si>
    <t>USD_CURVE_DEP1M_3W</t>
  </si>
  <si>
    <t>USD_CURVE_DEP1M_1M</t>
  </si>
  <si>
    <t>USD_CURVE_DEP1M_2M</t>
  </si>
  <si>
    <t>USD_CURVE_DEP1M_3M</t>
  </si>
  <si>
    <t>USD_CURVE_DEP1M_4M</t>
  </si>
  <si>
    <t>USD_CURVE_DEP1M_5M</t>
  </si>
  <si>
    <t>USD_CURVE_DEP1M_6M</t>
  </si>
  <si>
    <t>USD_CURVE_DEP1M_7M</t>
  </si>
  <si>
    <t>USD_CURVE_DEP1M_8M</t>
  </si>
  <si>
    <t>USD_CURVE_DEP1M_9M</t>
  </si>
  <si>
    <t>USD_CURVE_DEP3M_1W</t>
  </si>
  <si>
    <t>USD_CURVE_DEP3M_2W</t>
  </si>
  <si>
    <t>USD_CURVE_DEP3M_3W</t>
  </si>
  <si>
    <t>USD_CURVE_DEP3M_1M</t>
  </si>
  <si>
    <t>USD_CURVE_DEP3M_2M</t>
  </si>
  <si>
    <t>USD_CURVE_DEP3M_3M</t>
  </si>
  <si>
    <t>USD_CURVE_DEP3M_4M</t>
  </si>
  <si>
    <t>USD_CURVE_DEP3M_5M</t>
  </si>
  <si>
    <t>USD_CURVE_DEP3M_6M</t>
  </si>
  <si>
    <t>USD_CURVE_DEP3M_7M</t>
  </si>
  <si>
    <t>USD_CURVE_DEP3M_8M</t>
  </si>
  <si>
    <t>USD_CURVE_DEP3M_9M</t>
  </si>
  <si>
    <t>USD_CURVE_DEP6M_1W</t>
  </si>
  <si>
    <t>USD_CURVE_DEP6M_2W</t>
  </si>
  <si>
    <t>USD_CURVE_DEP6M_3W</t>
  </si>
  <si>
    <t>USD_CURVE_DEP6M_1M</t>
  </si>
  <si>
    <t>USD_CURVE_DEP6M_2M</t>
  </si>
  <si>
    <t>USD_CURVE_DEP6M_3M</t>
  </si>
  <si>
    <t>USD_CURVE_DEP6M_4M</t>
  </si>
  <si>
    <t>USD_CURVE_DEP6M_5M</t>
  </si>
  <si>
    <t>USD_CURVE_DEP6M_6M</t>
  </si>
  <si>
    <t>USD_CURVE_DEP6M_7M</t>
  </si>
  <si>
    <t>USD_CURVE_DEP6M_8M</t>
  </si>
  <si>
    <t>USD_CURVE_DEP6M_9M</t>
  </si>
  <si>
    <t>USD_CURVE_DEP12M_1W</t>
  </si>
  <si>
    <t>USD_CURVE_DEP12M_2W</t>
  </si>
  <si>
    <t>USD_CURVE_DEP12M_3W</t>
  </si>
  <si>
    <t>USD_CURVE_DEP12M_1M</t>
  </si>
  <si>
    <t>USD_CURVE_DEP12M_2M</t>
  </si>
  <si>
    <t>USD_CURVE_DEP12M_3M</t>
  </si>
  <si>
    <t>USD_CURVE_DEP12M_4M</t>
  </si>
  <si>
    <t>USD_CURVE_DEP12M_5M</t>
  </si>
  <si>
    <t>USD_CURVE_DEP12M_6M</t>
  </si>
  <si>
    <t>USD_CURVE_DEP12M_7M</t>
  </si>
  <si>
    <t>USD_CURVE_DEP12M_8M</t>
  </si>
  <si>
    <t>USD_CURVE_DEP12M_9M</t>
  </si>
  <si>
    <t>USDXSWD=</t>
  </si>
  <si>
    <t>USDX2WD=</t>
  </si>
  <si>
    <t>USDX3WD=</t>
  </si>
  <si>
    <t>USDX1MD=</t>
  </si>
  <si>
    <t>USDX2MD=</t>
  </si>
  <si>
    <t>USDX3MD=</t>
  </si>
  <si>
    <t>USDX4MD=</t>
  </si>
  <si>
    <t>USDX5MD=</t>
  </si>
  <si>
    <t>USDX6MD=</t>
  </si>
  <si>
    <t>USDX7MD=</t>
  </si>
  <si>
    <t>USDX8MD=</t>
  </si>
  <si>
    <t>USDX9MD=</t>
  </si>
  <si>
    <t>USDXSTUBD=</t>
  </si>
  <si>
    <t>USD_CURVE_OIS_1W</t>
  </si>
  <si>
    <t>USD_CURVE_OIS_2W</t>
  </si>
  <si>
    <t>USD_CURVE_OIS_3W</t>
  </si>
  <si>
    <t>USD_CURVE_OIS_1M</t>
  </si>
  <si>
    <t>USD_CURVE_OIS_2M</t>
  </si>
  <si>
    <t>USD_CURVE_OIS_3M</t>
  </si>
  <si>
    <t>USD_CURVE_OIS_4M</t>
  </si>
  <si>
    <t>USD_CURVE_OIS_5M</t>
  </si>
  <si>
    <t>USD_CURVE_OIS_6M</t>
  </si>
  <si>
    <t>USD_CURVE_OIS_7M</t>
  </si>
  <si>
    <t>USD_CURVE_OIS_8M</t>
  </si>
  <si>
    <t>USD_CURVE_OIS_9M</t>
  </si>
  <si>
    <t>USD_CURVE_OIS_10M</t>
  </si>
  <si>
    <t>USD_CURVE_OIS_11M</t>
  </si>
  <si>
    <t>USD_CURVE_OIS_1Y</t>
  </si>
  <si>
    <t>USD_CURVE_OIS_2Y</t>
  </si>
  <si>
    <t>USD_CURVE_OIS_3Y</t>
  </si>
  <si>
    <t>USD_CURVE_OIS_4Y</t>
  </si>
  <si>
    <t>USD_CURVE_OIS_5Y</t>
  </si>
  <si>
    <t>USD_CURVE_OIS_6Y</t>
  </si>
  <si>
    <t>USD_CURVE_OIS_7Y</t>
  </si>
  <si>
    <t>USD_CURVE_OIS_8Y</t>
  </si>
  <si>
    <t>USD_CURVE_OIS_9Y</t>
  </si>
  <si>
    <t>USD_CURVE_OIS_10Y</t>
  </si>
  <si>
    <t>USD_CURVE_OIS_11Y</t>
  </si>
  <si>
    <t>USD_CURVE_OIS_12Y</t>
  </si>
  <si>
    <t>USD_CURVE_OIS_13Y</t>
  </si>
  <si>
    <t>USD_CURVE_OIS_14Y</t>
  </si>
  <si>
    <t>USD_CURVE_OIS_15Y</t>
  </si>
  <si>
    <t>USD_CURVE_OIS_16Y</t>
  </si>
  <si>
    <t>USD_CURVE_OIS_17Y</t>
  </si>
  <si>
    <t>USD_CURVE_OIS_18Y</t>
  </si>
  <si>
    <t>USD_CURVE_OIS_19Y</t>
  </si>
  <si>
    <t>USD_CURVE_OIS_20Y</t>
  </si>
  <si>
    <t>USD_CURVE_OIS_21Y</t>
  </si>
  <si>
    <t>USD_CURVE_OIS_22Y</t>
  </si>
  <si>
    <t>USD_CURVE_OIS_23Y</t>
  </si>
  <si>
    <t>USD_CURVE_OIS_24Y</t>
  </si>
  <si>
    <t>USD_CURVE_OIS_25Y</t>
  </si>
  <si>
    <t>USD_CURVE_OIS_26Y</t>
  </si>
  <si>
    <t>USD_CURVE_OIS_27Y</t>
  </si>
  <si>
    <t>USD_CURVE_OIS_28Y</t>
  </si>
  <si>
    <t>USD_CURVE_OIS_29Y</t>
  </si>
  <si>
    <t>USD_CURVE_OIS_30Y</t>
  </si>
  <si>
    <t>USD_CURVE_OIS_40Y</t>
  </si>
  <si>
    <t>USD_CURVE_OIS_50Y</t>
  </si>
  <si>
    <t>USD_CURVE_OIS_60Y</t>
  </si>
  <si>
    <t>USD_CURVE_OIS_31Y</t>
  </si>
  <si>
    <t>USD_CURVE_OIS_32Y</t>
  </si>
  <si>
    <t>USD_CURVE_OIS_33Y</t>
  </si>
  <si>
    <t>USD_CURVE_OIS_34Y</t>
  </si>
  <si>
    <t>USD_CURVE_OIS_35Y</t>
  </si>
  <si>
    <t>USD_CURVE_OIS_36Y</t>
  </si>
  <si>
    <t>USD_CURVE_OIS_37Y</t>
  </si>
  <si>
    <t>USD_CURVE_OIS_38Y</t>
  </si>
  <si>
    <t>USD_CURVE_OIS_39Y</t>
  </si>
  <si>
    <t>USD_CURVE_OIS_41Y</t>
  </si>
  <si>
    <t>USD_CURVE_OIS_42Y</t>
  </si>
  <si>
    <t>USD_CURVE_OIS_43Y</t>
  </si>
  <si>
    <t>USD_CURVE_OIS_44Y</t>
  </si>
  <si>
    <t>USD_CURVE_OIS_45Y</t>
  </si>
  <si>
    <t>USD_CURVE_OIS_46Y</t>
  </si>
  <si>
    <t>USD_CURVE_OIS_47Y</t>
  </si>
  <si>
    <t>USD_CURVE_OIS_48Y</t>
  </si>
  <si>
    <t>USD_CURVE_OIS_49Y</t>
  </si>
  <si>
    <t>USD_CURVE_OIS_51Y</t>
  </si>
  <si>
    <t>USD_CURVE_OIS_52Y</t>
  </si>
  <si>
    <t>USD_CURVE_OIS_53Y</t>
  </si>
  <si>
    <t>USD_CURVE_OIS_54Y</t>
  </si>
  <si>
    <t>USD_CURVE_OIS_55Y</t>
  </si>
  <si>
    <t>USD_CURVE_OIS_56Y</t>
  </si>
  <si>
    <t>USD_CURVE_OIS_57Y</t>
  </si>
  <si>
    <t>USD_CURVE_OIS_58Y</t>
  </si>
  <si>
    <t>USD_CURVE_OIS_59Y</t>
  </si>
  <si>
    <t>STD</t>
  </si>
  <si>
    <t>OIS</t>
  </si>
  <si>
    <t>USD_CURVE_OIS_2Y3M</t>
  </si>
  <si>
    <t>USD_CURVE_OIS_2Y6M</t>
  </si>
  <si>
    <t>USD_CURVE_OIS_2Y9M</t>
  </si>
  <si>
    <t>USD_CURVE_OIS_1Y3M</t>
  </si>
  <si>
    <t>USD_CURVE_OIS_1Y6M</t>
  </si>
  <si>
    <t>USD_CURVE_OIS_1Y9M</t>
  </si>
  <si>
    <t>USD_CURVE_OIS_15M</t>
  </si>
  <si>
    <t>USD_CURVE_OIS_18M</t>
  </si>
  <si>
    <t>USD_CURVE_OIS_21M</t>
  </si>
  <si>
    <t>USD_CURVE_OIS_30M</t>
  </si>
  <si>
    <t>USD_CURVE_OIS_33M</t>
  </si>
  <si>
    <t>USD_CURVE_OIS_27M</t>
  </si>
  <si>
    <t>roll days</t>
  </si>
  <si>
    <t>tenor index</t>
  </si>
  <si>
    <t>3M index</t>
  </si>
  <si>
    <t>USDFedFunds</t>
  </si>
  <si>
    <t>Trigger</t>
  </si>
  <si>
    <t>Libor Calendar</t>
  </si>
  <si>
    <t>Local Calendar</t>
  </si>
  <si>
    <t>HolidayCheck</t>
  </si>
  <si>
    <t>UnitedKingdom::Exchange</t>
  </si>
  <si>
    <t>UnitedStates::Settlement</t>
  </si>
  <si>
    <t>On Fixing Date</t>
  </si>
  <si>
    <t>Join Calendar Rule</t>
  </si>
  <si>
    <t>Join Calendar</t>
  </si>
  <si>
    <t>JoinHolidays</t>
  </si>
  <si>
    <t>Contribution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</si>
</sst>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d\,\ d\-mmm\-yyyy"/>
    <numFmt numFmtId="165" formatCode="0.0000%"/>
    <numFmt numFmtId="166" formatCode="ddd\,\ d\-mmm\-yyyy\,\ hh:mm:ss"/>
    <numFmt numFmtId="167" formatCode="0.0000"/>
    <numFmt numFmtId="168" formatCode="0.0"/>
    <numFmt numFmtId="169" formatCode="ddd\,\ dd\-mmm\-yyyy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210">
    <xf numFmtId="0" fontId="0" fillId="0" borderId="0" xfId="0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quotePrefix="1" applyFont="1"/>
    <xf numFmtId="0" fontId="4" fillId="0" borderId="1" xfId="0" applyFont="1" applyBorder="1"/>
    <xf numFmtId="0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NumberFormat="1" applyFont="1" applyFill="1" applyBorder="1" applyAlignment="1"/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6" xfId="0" applyNumberFormat="1" applyFont="1" applyFill="1" applyBorder="1" applyAlignment="1">
      <alignment horizontal="center"/>
    </xf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/>
    <xf numFmtId="0" fontId="4" fillId="3" borderId="8" xfId="0" applyNumberFormat="1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0" borderId="6" xfId="0" applyFont="1" applyBorder="1"/>
    <xf numFmtId="167" fontId="4" fillId="0" borderId="0" xfId="0" applyNumberFormat="1" applyFont="1"/>
    <xf numFmtId="0" fontId="4" fillId="3" borderId="5" xfId="0" applyNumberFormat="1" applyFont="1" applyFill="1" applyBorder="1" applyAlignment="1">
      <alignment horizontal="center"/>
    </xf>
    <xf numFmtId="167" fontId="4" fillId="0" borderId="6" xfId="0" applyNumberFormat="1" applyFont="1" applyBorder="1"/>
    <xf numFmtId="164" fontId="4" fillId="0" borderId="0" xfId="0" applyNumberFormat="1" applyFont="1"/>
    <xf numFmtId="0" fontId="4" fillId="3" borderId="8" xfId="0" applyNumberFormat="1" applyFont="1" applyFill="1" applyBorder="1" applyAlignment="1">
      <alignment horizontal="center"/>
    </xf>
    <xf numFmtId="164" fontId="4" fillId="0" borderId="3" xfId="0" applyNumberFormat="1" applyFont="1" applyBorder="1"/>
    <xf numFmtId="0" fontId="4" fillId="0" borderId="3" xfId="0" applyFont="1" applyBorder="1"/>
    <xf numFmtId="164" fontId="4" fillId="0" borderId="4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0" fontId="4" fillId="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4" fontId="4" fillId="0" borderId="6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3" borderId="10" xfId="0" applyNumberFormat="1" applyFont="1" applyFill="1" applyBorder="1" applyAlignment="1"/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3" borderId="11" xfId="0" applyNumberFormat="1" applyFont="1" applyFill="1" applyBorder="1" applyAlignment="1">
      <alignment horizontal="center"/>
    </xf>
    <xf numFmtId="0" fontId="4" fillId="3" borderId="11" xfId="0" applyFont="1" applyFill="1" applyBorder="1" applyAlignment="1"/>
    <xf numFmtId="0" fontId="4" fillId="3" borderId="12" xfId="0" applyFont="1" applyFill="1" applyBorder="1" applyAlignment="1"/>
    <xf numFmtId="0" fontId="5" fillId="0" borderId="13" xfId="0" applyFont="1" applyBorder="1" applyAlignment="1">
      <alignment horizontal="center"/>
    </xf>
    <xf numFmtId="0" fontId="5" fillId="0" borderId="13" xfId="0" applyFont="1" applyBorder="1" applyAlignment="1"/>
    <xf numFmtId="165" fontId="4" fillId="0" borderId="3" xfId="0" applyNumberFormat="1" applyFont="1" applyBorder="1"/>
    <xf numFmtId="165" fontId="4" fillId="0" borderId="3" xfId="0" applyNumberFormat="1" applyFont="1" applyFill="1" applyBorder="1"/>
    <xf numFmtId="165" fontId="4" fillId="0" borderId="4" xfId="0" applyNumberFormat="1" applyFont="1" applyBorder="1"/>
    <xf numFmtId="0" fontId="4" fillId="0" borderId="0" xfId="0" applyFont="1" applyBorder="1"/>
    <xf numFmtId="10" fontId="4" fillId="0" borderId="1" xfId="0" applyNumberFormat="1" applyFont="1" applyBorder="1"/>
    <xf numFmtId="10" fontId="4" fillId="0" borderId="3" xfId="0" applyNumberFormat="1" applyFont="1" applyFill="1" applyBorder="1"/>
    <xf numFmtId="10" fontId="4" fillId="0" borderId="4" xfId="0" applyNumberFormat="1" applyFont="1" applyBorder="1"/>
    <xf numFmtId="165" fontId="4" fillId="0" borderId="1" xfId="0" applyNumberFormat="1" applyFont="1" applyBorder="1"/>
    <xf numFmtId="0" fontId="5" fillId="0" borderId="14" xfId="0" applyFont="1" applyBorder="1" applyAlignment="1"/>
    <xf numFmtId="165" fontId="4" fillId="0" borderId="6" xfId="0" applyNumberFormat="1" applyFont="1" applyBorder="1"/>
    <xf numFmtId="165" fontId="4" fillId="0" borderId="6" xfId="0" applyNumberFormat="1" applyFont="1" applyFill="1" applyBorder="1"/>
    <xf numFmtId="165" fontId="4" fillId="0" borderId="7" xfId="0" applyNumberFormat="1" applyFont="1" applyBorder="1"/>
    <xf numFmtId="10" fontId="4" fillId="0" borderId="5" xfId="0" applyNumberFormat="1" applyFont="1" applyBorder="1"/>
    <xf numFmtId="10" fontId="4" fillId="0" borderId="6" xfId="0" applyNumberFormat="1" applyFont="1" applyFill="1" applyBorder="1"/>
    <xf numFmtId="10" fontId="4" fillId="0" borderId="7" xfId="0" applyNumberFormat="1" applyFont="1" applyBorder="1"/>
    <xf numFmtId="165" fontId="4" fillId="0" borderId="5" xfId="0" applyNumberFormat="1" applyFont="1" applyBorder="1"/>
    <xf numFmtId="0" fontId="5" fillId="0" borderId="15" xfId="0" applyFont="1" applyBorder="1" applyAlignment="1"/>
    <xf numFmtId="165" fontId="4" fillId="0" borderId="0" xfId="0" applyNumberFormat="1" applyFont="1" applyBorder="1"/>
    <xf numFmtId="165" fontId="4" fillId="0" borderId="0" xfId="0" applyNumberFormat="1" applyFont="1" applyFill="1" applyBorder="1"/>
    <xf numFmtId="165" fontId="4" fillId="0" borderId="9" xfId="0" applyNumberFormat="1" applyFont="1" applyBorder="1"/>
    <xf numFmtId="10" fontId="4" fillId="0" borderId="8" xfId="0" applyNumberFormat="1" applyFont="1" applyBorder="1"/>
    <xf numFmtId="10" fontId="4" fillId="0" borderId="0" xfId="0" applyNumberFormat="1" applyFont="1" applyFill="1" applyBorder="1"/>
    <xf numFmtId="10" fontId="4" fillId="0" borderId="9" xfId="0" applyNumberFormat="1" applyFont="1" applyBorder="1"/>
    <xf numFmtId="165" fontId="4" fillId="0" borderId="8" xfId="0" applyNumberFormat="1" applyFont="1" applyBorder="1"/>
    <xf numFmtId="10" fontId="4" fillId="0" borderId="8" xfId="0" applyNumberFormat="1" applyFont="1" applyFill="1" applyBorder="1"/>
    <xf numFmtId="10" fontId="4" fillId="0" borderId="0" xfId="0" applyNumberFormat="1" applyFont="1" applyBorder="1"/>
    <xf numFmtId="165" fontId="4" fillId="0" borderId="7" xfId="0" applyNumberFormat="1" applyFont="1" applyFill="1" applyBorder="1"/>
    <xf numFmtId="10" fontId="4" fillId="0" borderId="6" xfId="0" applyNumberFormat="1" applyFont="1" applyBorder="1"/>
    <xf numFmtId="165" fontId="4" fillId="0" borderId="9" xfId="0" applyNumberFormat="1" applyFont="1" applyFill="1" applyBorder="1"/>
    <xf numFmtId="10" fontId="4" fillId="0" borderId="9" xfId="0" applyNumberFormat="1" applyFont="1" applyFill="1" applyBorder="1"/>
    <xf numFmtId="167" fontId="4" fillId="0" borderId="1" xfId="0" applyNumberFormat="1" applyFont="1" applyBorder="1"/>
    <xf numFmtId="167" fontId="4" fillId="0" borderId="3" xfId="0" applyNumberFormat="1" applyFont="1" applyFill="1" applyBorder="1"/>
    <xf numFmtId="167" fontId="4" fillId="0" borderId="4" xfId="0" applyNumberFormat="1" applyFont="1" applyFill="1" applyBorder="1"/>
    <xf numFmtId="2" fontId="4" fillId="0" borderId="1" xfId="0" applyNumberFormat="1" applyFont="1" applyBorder="1"/>
    <xf numFmtId="2" fontId="4" fillId="0" borderId="3" xfId="0" applyNumberFormat="1" applyFont="1" applyFill="1" applyBorder="1"/>
    <xf numFmtId="2" fontId="4" fillId="0" borderId="4" xfId="0" applyNumberFormat="1" applyFont="1" applyFill="1" applyBorder="1"/>
    <xf numFmtId="167" fontId="4" fillId="0" borderId="8" xfId="0" applyNumberFormat="1" applyFont="1" applyBorder="1"/>
    <xf numFmtId="167" fontId="4" fillId="0" borderId="0" xfId="0" applyNumberFormat="1" applyFont="1" applyFill="1" applyBorder="1"/>
    <xf numFmtId="167" fontId="4" fillId="0" borderId="9" xfId="0" applyNumberFormat="1" applyFont="1" applyFill="1" applyBorder="1"/>
    <xf numFmtId="2" fontId="4" fillId="0" borderId="8" xfId="0" applyNumberFormat="1" applyFont="1" applyBorder="1"/>
    <xf numFmtId="2" fontId="4" fillId="0" borderId="0" xfId="0" applyNumberFormat="1" applyFont="1" applyFill="1" applyBorder="1"/>
    <xf numFmtId="2" fontId="4" fillId="0" borderId="9" xfId="0" applyNumberFormat="1" applyFont="1" applyFill="1" applyBorder="1"/>
    <xf numFmtId="2" fontId="4" fillId="0" borderId="0" xfId="0" applyNumberFormat="1" applyFont="1" applyBorder="1"/>
    <xf numFmtId="167" fontId="4" fillId="0" borderId="6" xfId="0" applyNumberFormat="1" applyFont="1" applyFill="1" applyBorder="1"/>
    <xf numFmtId="2" fontId="4" fillId="0" borderId="5" xfId="0" applyNumberFormat="1" applyFont="1" applyBorder="1"/>
    <xf numFmtId="2" fontId="4" fillId="0" borderId="6" xfId="0" applyNumberFormat="1" applyFont="1" applyFill="1" applyBorder="1"/>
    <xf numFmtId="2" fontId="4" fillId="0" borderId="6" xfId="0" applyNumberFormat="1" applyFont="1" applyBorder="1"/>
    <xf numFmtId="2" fontId="4" fillId="0" borderId="7" xfId="0" applyNumberFormat="1" applyFont="1" applyFill="1" applyBorder="1"/>
    <xf numFmtId="165" fontId="4" fillId="0" borderId="3" xfId="2" applyNumberFormat="1" applyFont="1" applyFill="1" applyBorder="1"/>
    <xf numFmtId="165" fontId="4" fillId="0" borderId="3" xfId="2" applyNumberFormat="1" applyFont="1" applyBorder="1"/>
    <xf numFmtId="10" fontId="4" fillId="0" borderId="3" xfId="0" applyNumberFormat="1" applyFont="1" applyBorder="1"/>
    <xf numFmtId="165" fontId="4" fillId="0" borderId="6" xfId="2" applyNumberFormat="1" applyFont="1" applyFill="1" applyBorder="1"/>
    <xf numFmtId="165" fontId="4" fillId="0" borderId="6" xfId="2" applyNumberFormat="1" applyFont="1" applyBorder="1"/>
    <xf numFmtId="165" fontId="4" fillId="0" borderId="4" xfId="0" applyNumberFormat="1" applyFont="1" applyFill="1" applyBorder="1"/>
    <xf numFmtId="2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5" fontId="4" fillId="0" borderId="0" xfId="0" applyNumberFormat="1" applyFont="1"/>
    <xf numFmtId="0" fontId="6" fillId="0" borderId="0" xfId="0" applyFont="1" applyAlignment="1">
      <alignment horizontal="center"/>
    </xf>
    <xf numFmtId="0" fontId="7" fillId="5" borderId="0" xfId="1" applyFont="1" applyFill="1" applyAlignment="1">
      <alignment horizontal="left"/>
    </xf>
    <xf numFmtId="0" fontId="4" fillId="5" borderId="0" xfId="1" applyFont="1" applyFill="1"/>
    <xf numFmtId="0" fontId="4" fillId="3" borderId="16" xfId="0" applyFont="1" applyFill="1" applyBorder="1"/>
    <xf numFmtId="0" fontId="4" fillId="3" borderId="0" xfId="0" applyFont="1" applyFill="1" applyBorder="1"/>
    <xf numFmtId="0" fontId="4" fillId="3" borderId="17" xfId="0" applyFont="1" applyFill="1" applyBorder="1"/>
    <xf numFmtId="0" fontId="5" fillId="5" borderId="2" xfId="0" applyFont="1" applyFill="1" applyBorder="1"/>
    <xf numFmtId="166" fontId="4" fillId="0" borderId="12" xfId="0" applyNumberFormat="1" applyFont="1" applyFill="1" applyBorder="1" applyAlignment="1" applyProtection="1">
      <alignment horizontal="center"/>
    </xf>
    <xf numFmtId="0" fontId="4" fillId="3" borderId="18" xfId="0" applyFont="1" applyFill="1" applyBorder="1"/>
    <xf numFmtId="0" fontId="4" fillId="3" borderId="19" xfId="0" applyFont="1" applyFill="1" applyBorder="1"/>
    <xf numFmtId="0" fontId="4" fillId="3" borderId="20" xfId="0" applyFont="1" applyFill="1" applyBorder="1"/>
    <xf numFmtId="0" fontId="4" fillId="0" borderId="2" xfId="0" applyNumberFormat="1" applyFont="1" applyBorder="1" applyAlignment="1">
      <alignment horizontal="center"/>
    </xf>
    <xf numFmtId="0" fontId="5" fillId="5" borderId="2" xfId="0" applyFont="1" applyFill="1" applyBorder="1" applyProtection="1"/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Protection="1"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/>
    <xf numFmtId="169" fontId="4" fillId="3" borderId="8" xfId="0" applyNumberFormat="1" applyFont="1" applyFill="1" applyBorder="1" applyAlignment="1"/>
    <xf numFmtId="169" fontId="4" fillId="3" borderId="5" xfId="0" applyNumberFormat="1" applyFont="1" applyFill="1" applyBorder="1" applyAlignment="1"/>
    <xf numFmtId="0" fontId="5" fillId="0" borderId="2" xfId="0" applyFont="1" applyBorder="1" applyAlignment="1">
      <alignment horizontal="center"/>
    </xf>
    <xf numFmtId="165" fontId="4" fillId="0" borderId="1" xfId="0" applyNumberFormat="1" applyFont="1" applyFill="1" applyBorder="1"/>
    <xf numFmtId="165" fontId="4" fillId="0" borderId="5" xfId="0" applyNumberFormat="1" applyFont="1" applyFill="1" applyBorder="1"/>
    <xf numFmtId="165" fontId="4" fillId="0" borderId="8" xfId="0" applyNumberFormat="1" applyFont="1" applyFill="1" applyBorder="1"/>
    <xf numFmtId="167" fontId="4" fillId="0" borderId="1" xfId="0" applyNumberFormat="1" applyFont="1" applyFill="1" applyBorder="1"/>
    <xf numFmtId="167" fontId="4" fillId="0" borderId="8" xfId="0" applyNumberFormat="1" applyFont="1" applyFill="1" applyBorder="1"/>
    <xf numFmtId="167" fontId="4" fillId="0" borderId="5" xfId="0" applyNumberFormat="1" applyFont="1" applyFill="1" applyBorder="1"/>
    <xf numFmtId="165" fontId="4" fillId="0" borderId="1" xfId="2" applyNumberFormat="1" applyFont="1" applyFill="1" applyBorder="1"/>
    <xf numFmtId="165" fontId="4" fillId="0" borderId="4" xfId="2" applyNumberFormat="1" applyFont="1" applyBorder="1"/>
    <xf numFmtId="165" fontId="4" fillId="0" borderId="5" xfId="2" applyNumberFormat="1" applyFont="1" applyFill="1" applyBorder="1"/>
    <xf numFmtId="165" fontId="4" fillId="0" borderId="7" xfId="2" applyNumberFormat="1" applyFont="1" applyBorder="1"/>
    <xf numFmtId="0" fontId="4" fillId="0" borderId="12" xfId="0" applyFont="1" applyFill="1" applyBorder="1"/>
    <xf numFmtId="0" fontId="4" fillId="0" borderId="10" xfId="0" applyFont="1" applyFill="1" applyBorder="1"/>
    <xf numFmtId="167" fontId="4" fillId="0" borderId="11" xfId="2" applyNumberFormat="1" applyFont="1" applyFill="1" applyBorder="1"/>
    <xf numFmtId="0" fontId="4" fillId="0" borderId="1" xfId="0" applyFont="1" applyFill="1" applyBorder="1"/>
    <xf numFmtId="167" fontId="4" fillId="0" borderId="3" xfId="2" applyNumberFormat="1" applyFont="1" applyFill="1" applyBorder="1"/>
    <xf numFmtId="0" fontId="4" fillId="0" borderId="4" xfId="0" applyFont="1" applyFill="1" applyBorder="1"/>
    <xf numFmtId="0" fontId="4" fillId="0" borderId="8" xfId="0" applyFont="1" applyFill="1" applyBorder="1"/>
    <xf numFmtId="167" fontId="4" fillId="0" borderId="0" xfId="2" applyNumberFormat="1" applyFont="1" applyFill="1" applyBorder="1"/>
    <xf numFmtId="0" fontId="4" fillId="0" borderId="9" xfId="0" applyFont="1" applyFill="1" applyBorder="1"/>
    <xf numFmtId="0" fontId="4" fillId="0" borderId="5" xfId="0" applyFont="1" applyFill="1" applyBorder="1"/>
    <xf numFmtId="167" fontId="4" fillId="0" borderId="6" xfId="2" applyNumberFormat="1" applyFont="1" applyFill="1" applyBorder="1"/>
    <xf numFmtId="0" fontId="4" fillId="0" borderId="7" xfId="0" applyFont="1" applyFill="1" applyBorder="1"/>
    <xf numFmtId="0" fontId="5" fillId="0" borderId="10" xfId="0" applyFont="1" applyFill="1" applyBorder="1" applyAlignment="1">
      <alignment horizontal="centerContinuous"/>
    </xf>
    <xf numFmtId="0" fontId="4" fillId="0" borderId="11" xfId="0" applyFont="1" applyFill="1" applyBorder="1" applyAlignment="1">
      <alignment horizontal="centerContinuous"/>
    </xf>
    <xf numFmtId="0" fontId="5" fillId="0" borderId="12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left"/>
    </xf>
    <xf numFmtId="10" fontId="4" fillId="0" borderId="8" xfId="2" applyNumberFormat="1" applyFont="1" applyBorder="1"/>
    <xf numFmtId="10" fontId="4" fillId="0" borderId="0" xfId="2" applyNumberFormat="1" applyFont="1" applyBorder="1"/>
    <xf numFmtId="10" fontId="4" fillId="0" borderId="9" xfId="2" applyNumberFormat="1" applyFont="1" applyFill="1" applyBorder="1"/>
    <xf numFmtId="10" fontId="4" fillId="0" borderId="4" xfId="2" applyNumberFormat="1" applyFont="1" applyFill="1" applyBorder="1"/>
    <xf numFmtId="10" fontId="4" fillId="0" borderId="5" xfId="2" applyNumberFormat="1" applyFont="1" applyBorder="1"/>
    <xf numFmtId="10" fontId="4" fillId="0" borderId="6" xfId="2" applyNumberFormat="1" applyFont="1" applyBorder="1"/>
    <xf numFmtId="10" fontId="4" fillId="0" borderId="7" xfId="2" applyNumberFormat="1" applyFont="1" applyFill="1" applyBorder="1"/>
    <xf numFmtId="165" fontId="4" fillId="0" borderId="6" xfId="0" applyNumberFormat="1" applyFont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165" fontId="4" fillId="0" borderId="7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left"/>
    </xf>
    <xf numFmtId="169" fontId="4" fillId="3" borderId="1" xfId="0" applyNumberFormat="1" applyFont="1" applyFill="1" applyBorder="1" applyAlignment="1"/>
    <xf numFmtId="167" fontId="4" fillId="0" borderId="4" xfId="0" applyNumberFormat="1" applyFont="1" applyBorder="1"/>
    <xf numFmtId="167" fontId="4" fillId="0" borderId="7" xfId="0" applyNumberFormat="1" applyFont="1" applyBorder="1"/>
    <xf numFmtId="10" fontId="4" fillId="0" borderId="1" xfId="2" applyNumberFormat="1" applyFont="1" applyFill="1" applyBorder="1"/>
    <xf numFmtId="10" fontId="4" fillId="0" borderId="3" xfId="2" applyNumberFormat="1" applyFont="1" applyFill="1" applyBorder="1"/>
    <xf numFmtId="10" fontId="4" fillId="0" borderId="5" xfId="2" applyNumberFormat="1" applyFont="1" applyFill="1" applyBorder="1"/>
    <xf numFmtId="10" fontId="4" fillId="0" borderId="6" xfId="2" applyNumberFormat="1" applyFont="1" applyFill="1" applyBorder="1"/>
    <xf numFmtId="0" fontId="4" fillId="0" borderId="2" xfId="0" applyFont="1" applyBorder="1" applyAlignment="1" applyProtection="1">
      <alignment horizontal="center"/>
      <protection locked="0"/>
    </xf>
    <xf numFmtId="164" fontId="4" fillId="0" borderId="1" xfId="0" applyNumberFormat="1" applyFont="1" applyBorder="1"/>
    <xf numFmtId="164" fontId="4" fillId="0" borderId="5" xfId="0" applyNumberFormat="1" applyFont="1" applyBorder="1"/>
    <xf numFmtId="0" fontId="5" fillId="0" borderId="11" xfId="0" applyFont="1" applyFill="1" applyBorder="1" applyAlignment="1">
      <alignment horizontal="centerContinuous"/>
    </xf>
    <xf numFmtId="0" fontId="4" fillId="0" borderId="11" xfId="0" applyFont="1" applyFill="1" applyBorder="1"/>
    <xf numFmtId="0" fontId="4" fillId="0" borderId="3" xfId="0" applyFont="1" applyFill="1" applyBorder="1"/>
    <xf numFmtId="0" fontId="4" fillId="0" borderId="0" xfId="0" applyFont="1" applyFill="1" applyBorder="1"/>
    <xf numFmtId="0" fontId="4" fillId="0" borderId="6" xfId="0" applyFont="1" applyFill="1" applyBorder="1"/>
    <xf numFmtId="0" fontId="5" fillId="7" borderId="24" xfId="0" applyFont="1" applyFill="1" applyBorder="1" applyAlignment="1">
      <alignment horizontal="centerContinuous" vertical="center"/>
    </xf>
    <xf numFmtId="0" fontId="5" fillId="7" borderId="25" xfId="0" applyFont="1" applyFill="1" applyBorder="1" applyAlignment="1">
      <alignment horizontal="centerContinuous" vertical="center"/>
    </xf>
    <xf numFmtId="0" fontId="5" fillId="7" borderId="26" xfId="0" applyFont="1" applyFill="1" applyBorder="1" applyAlignment="1">
      <alignment horizontal="centerContinuous" vertical="center"/>
    </xf>
    <xf numFmtId="167" fontId="4" fillId="0" borderId="24" xfId="0" applyNumberFormat="1" applyFont="1" applyBorder="1"/>
    <xf numFmtId="167" fontId="4" fillId="0" borderId="26" xfId="0" applyNumberFormat="1" applyFont="1" applyBorder="1"/>
    <xf numFmtId="167" fontId="4" fillId="0" borderId="0" xfId="0" applyNumberFormat="1" applyFont="1" applyBorder="1"/>
    <xf numFmtId="167" fontId="4" fillId="0" borderId="17" xfId="0" applyNumberFormat="1" applyFont="1" applyBorder="1"/>
    <xf numFmtId="167" fontId="4" fillId="0" borderId="16" xfId="0" applyNumberFormat="1" applyFont="1" applyBorder="1"/>
    <xf numFmtId="167" fontId="4" fillId="0" borderId="18" xfId="0" applyNumberFormat="1" applyFont="1" applyBorder="1"/>
    <xf numFmtId="167" fontId="4" fillId="0" borderId="20" xfId="0" applyNumberFormat="1" applyFont="1" applyBorder="1"/>
    <xf numFmtId="167" fontId="4" fillId="0" borderId="19" xfId="0" applyNumberFormat="1" applyFont="1" applyBorder="1"/>
    <xf numFmtId="0" fontId="5" fillId="7" borderId="27" xfId="0" applyFont="1" applyFill="1" applyBorder="1"/>
    <xf numFmtId="0" fontId="5" fillId="7" borderId="28" xfId="0" applyFont="1" applyFill="1" applyBorder="1"/>
    <xf numFmtId="0" fontId="5" fillId="7" borderId="29" xfId="0" applyFont="1" applyFill="1" applyBorder="1"/>
    <xf numFmtId="0" fontId="8" fillId="6" borderId="21" xfId="0" applyFont="1" applyFill="1" applyBorder="1" applyAlignment="1">
      <alignment horizontal="center"/>
    </xf>
    <xf numFmtId="0" fontId="8" fillId="6" borderId="22" xfId="0" applyFont="1" applyFill="1" applyBorder="1" applyAlignment="1">
      <alignment horizontal="center"/>
    </xf>
    <xf numFmtId="0" fontId="8" fillId="6" borderId="23" xfId="0" applyFont="1" applyFill="1" applyBorder="1" applyAlignment="1">
      <alignment horizontal="center"/>
    </xf>
    <xf numFmtId="0" fontId="5" fillId="3" borderId="10" xfId="0" applyNumberFormat="1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3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2.2899585520000003</v>
        <stp/>
        <stp>_x0011_USD_CURVE_OIS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1" s="9"/>
      </tp>
      <tp>
        <v>2.5239587970000001</v>
        <stp/>
        <stp>_x0011_USD_CURVE_OIS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1" s="9"/>
      </tp>
      <tp>
        <v>2.7448017840000003</v>
        <stp/>
        <stp>_x0011_USD_CURVE_STD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2" s="9"/>
      </tp>
      <tp>
        <v>2.5444869910000003</v>
        <stp/>
        <stp>_x0011_USD_CURVE_STD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2" s="9"/>
      </tp>
      <tp>
        <v>2.2400000000000002</v>
        <stp/>
        <stp>_x0011_USD_CURVE_OIS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0" s="9"/>
      </tp>
      <tp>
        <v>2.5129288610000002</v>
        <stp/>
        <stp>_x0011_USD_CURVE_OIS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0" s="9"/>
      </tp>
      <tp>
        <v>2.7549999999999999</v>
        <stp/>
        <stp>_x0011_USD_CURVE_STD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3" s="9"/>
      </tp>
      <tp>
        <v>2.585</v>
        <stp/>
        <stp>_x0011_USD_CURVE_STD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3" s="9"/>
      </tp>
      <tp>
        <v>2.1822737720000003</v>
        <stp/>
        <stp>_x0011_USD_CURVE_OIS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9" s="9"/>
      </tp>
      <tp>
        <v>2.5004347940000002</v>
        <stp/>
        <stp>_x0011_USD_CURVE_OIS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9" s="9"/>
      </tp>
      <tp>
        <v>2.7615704180000002</v>
        <stp/>
        <stp>_x0011_USD_CURVE_STD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4" s="9"/>
      </tp>
      <tp>
        <v>2.609213504</v>
        <stp/>
        <stp>_x0011_USD_CURVE_STD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4" s="9"/>
      </tp>
      <tp>
        <v>0.28600000000000003</v>
        <stp/>
        <stp>_x0011_USD_CURVE_OIS_11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1" s="9"/>
      </tp>
      <tp>
        <v>2.109</v>
        <stp/>
        <stp>_x0011_USD_CURVE_OIS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8" s="9"/>
      </tp>
      <tp>
        <v>2.4860000000000002</v>
        <stp/>
        <stp>_x0011_USD_CURVE_OIS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8" s="9"/>
      </tp>
      <tp>
        <v>2.57</v>
        <stp/>
        <stp>_x0011_USD_CURVE_OIS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8" s="9"/>
      </tp>
      <tp>
        <v>2.5859999999999999</v>
        <stp/>
        <stp>_x0011_USD_CURVE_OIS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8" s="9"/>
      </tp>
      <tp>
        <v>2.5680000000000001</v>
        <stp/>
        <stp>_x0011_USD_CURVE_OIS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8" s="9"/>
      </tp>
      <tp>
        <v>2.5532267700000002</v>
        <stp/>
        <stp>_x0011_USD_CURVE_OIS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8" s="9"/>
      </tp>
      <tp>
        <v>2.7679381200000002</v>
        <stp/>
        <stp>_x0011_USD_CURVE_STD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5" s="9"/>
      </tp>
      <tp>
        <v>2.6329492610000003</v>
        <stp/>
        <stp>_x0011_USD_CURVE_STD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5" s="9"/>
      </tp>
      <tp>
        <v>0.25800000000000001</v>
        <stp/>
        <stp>_x0011_USD_CURVE_OIS_10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9"/>
      </tp>
      <tp>
        <v>2.4268516920000001</v>
        <stp/>
        <stp>_x0011_USD_CURVE_OIS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5" s="9"/>
      </tp>
      <tp>
        <v>2.5591817640000003</v>
        <stp/>
        <stp>_x0011_USD_CURVE_OIS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5" s="9"/>
      </tp>
      <tp>
        <v>2.7704580490000001</v>
        <stp/>
        <stp>_x0011_USD_CURVE_STD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8" s="9"/>
      </tp>
      <tp>
        <v>2.786</v>
        <stp/>
        <stp>_x0011_USD_CURVE_STD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8" s="9"/>
      </tp>
      <tp>
        <v>2.8040000000000003</v>
        <stp/>
        <stp>_x0011_USD_CURVE_STD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8" s="9"/>
      </tp>
      <tp>
        <v>2.786</v>
        <stp/>
        <stp>_x0011_USD_CURVE_STD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8" s="9"/>
      </tp>
      <tp>
        <v>2.7010000000000001</v>
        <stp/>
        <stp>_x0011_USD_CURVE_STD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8" s="9"/>
      </tp>
      <tp>
        <v>2.3359999999999999</v>
        <stp/>
        <stp>_x0011_USD_CURVE_STD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8" s="9"/>
      </tp>
      <tp>
        <v>2.400153108</v>
        <stp/>
        <stp>_x0011_USD_CURVE_OIS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4" s="9"/>
      </tp>
      <tp>
        <v>2.5514520640000002</v>
        <stp/>
        <stp>_x0011_USD_CURVE_OIS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4" s="9"/>
      </tp>
      <tp>
        <v>2.7124216860000003</v>
        <stp/>
        <stp>_x0011_USD_CURVE_STD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9" s="9"/>
      </tp>
      <tp>
        <v>2.3990390290000003</v>
        <stp/>
        <stp>_x0011_USD_CURVE_STD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9" s="9"/>
      </tp>
      <tp>
        <v>2.250446546</v>
        <stp/>
        <stp>_x0010_USD_CURVE_12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9"/>
      </tp>
      <tp>
        <v>2.1065984280000003</v>
        <stp/>
        <stp>_x0010_USD_CURVE_12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9"/>
      </tp>
      <tp>
        <v>1.9262166190000001</v>
        <stp/>
        <stp>_x0010_USD_CURVE_12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9"/>
      </tp>
      <tp>
        <v>1.7100885220000002</v>
        <stp/>
        <stp>_x0010_USD_CURVE_12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9"/>
      </tp>
      <tp>
        <v>1.4406763930000002</v>
        <stp/>
        <stp>_x0010_USD_CURVE_12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9"/>
      </tp>
      <tp>
        <v>1.0968244920000001</v>
        <stp/>
        <stp>_x0010_USD_CURVE_12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7" s="9"/>
      </tp>
      <tp>
        <v>0.73460000000000003</v>
        <stp/>
        <stp>_x0010_USD_CURVE_12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9"/>
      </tp>
      <tp>
        <v>2.4615947500000002</v>
        <stp/>
        <stp>_x0010_USD_CURVE_12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9"/>
      </tp>
      <tp>
        <v>2.3665248750000001</v>
        <stp/>
        <stp>_x0010_USD_CURVE_12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9"/>
      </tp>
      <tp>
        <v>2.3690000000000002</v>
        <stp/>
        <stp>_x0011_USD_CURVE_OIS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3" s="9"/>
      </tp>
      <tp>
        <v>2.5500000000000003</v>
        <stp/>
        <stp>_x0011_USD_CURVE_OIS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3" s="9"/>
      </tp>
      <tp>
        <v>2.7234843940000002</v>
        <stp/>
        <stp>_x0011_USD_CURVE_STD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0" s="9"/>
      </tp>
      <tp>
        <v>2.4609999999999999</v>
        <stp/>
        <stp>_x0011_USD_CURVE_STD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0" s="9"/>
      </tp>
      <tp>
        <v>2.3324768410000001</v>
        <stp/>
        <stp>_x0011_USD_CURVE_OIS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2" s="9"/>
      </tp>
      <tp>
        <v>2.533934576</v>
        <stp/>
        <stp>_x0011_USD_CURVE_OIS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2" s="9"/>
      </tp>
      <tp>
        <v>2.7342494690000003</v>
        <stp/>
        <stp>_x0011_USD_CURVE_STD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1" s="9"/>
      </tp>
      <tp>
        <v>2.503327917</v>
        <stp/>
        <stp>_x0011_USD_CURVE_STD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1" s="9"/>
      </tp>
      <tp>
        <v>2.4692775980000001</v>
        <stp/>
        <stp>_x0011_USD_CURVE_OIS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7" s="9"/>
      </tp>
      <tp>
        <v>2.5720778930000003</v>
        <stp/>
        <stp>_x0011_USD_CURVE_OIS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7" s="9"/>
      </tp>
      <tp>
        <v>2.4615947500000002</v>
        <stp/>
        <stp>_x0010_USD_CURVE_12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9"/>
      </tp>
      <tp>
        <v>2.3665248750000001</v>
        <stp/>
        <stp>_x0010_USD_CURVE_12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9"/>
      </tp>
      <tp>
        <v>1.9262166190000001</v>
        <stp/>
        <stp>_x0010_USD_CURVE_12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9"/>
      </tp>
      <tp>
        <v>1.7100885220000002</v>
        <stp/>
        <stp>_x0010_USD_CURVE_12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9"/>
      </tp>
      <tp>
        <v>2.250446546</v>
        <stp/>
        <stp>_x0010_USD_CURVE_12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9"/>
      </tp>
      <tp>
        <v>2.1065984280000003</v>
        <stp/>
        <stp>_x0010_USD_CURVE_12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9"/>
      </tp>
      <tp>
        <v>0.73460000000000003</v>
        <stp/>
        <stp>_x0010_USD_CURVE_12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3" s="9"/>
      </tp>
      <tp>
        <v>1.4406763930000002</v>
        <stp/>
        <stp>_x0010_USD_CURVE_12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9"/>
      </tp>
      <tp>
        <v>1.0968244920000001</v>
        <stp/>
        <stp>_x0010_USD_CURVE_12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7" s="9"/>
      </tp>
      <tp>
        <v>2.4497829440000003</v>
        <stp/>
        <stp>_x0011_USD_CURVE_OIS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6" s="9"/>
      </tp>
      <tp>
        <v>2.566071317</v>
        <stp/>
        <stp>_x0011_USD_CURVE_OIS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6" s="9"/>
      </tp>
      <tp>
        <v>2.774117908</v>
        <stp/>
        <stp>_x0011_USD_CURVE_STD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6" s="9"/>
      </tp>
      <tp>
        <v>2.656240468</v>
        <stp/>
        <stp>_x0011_USD_CURVE_STD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6" s="9"/>
      </tp>
      <tp>
        <v>2.7801788999999997</v>
        <stp/>
        <stp>_x0011_USD_CURVE_STD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7" s="9"/>
      </tp>
      <tp>
        <v>2.6788473510000004</v>
        <stp/>
        <stp>_x0011_USD_CURVE_STD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7" s="9"/>
      </tp>
      <tp>
        <v>2.5720778930000003</v>
        <stp/>
        <stp>_x0011_USD_CURVE_OIS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7" s="9"/>
      </tp>
      <tp>
        <v>2.4692775980000001</v>
        <stp/>
        <stp>_x0011_USD_CURVE_OIS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7" s="9"/>
      </tp>
      <tp>
        <v>2.566071317</v>
        <stp/>
        <stp>_x0011_USD_CURVE_OIS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6" s="9"/>
      </tp>
      <tp>
        <v>2.4497829440000003</v>
        <stp/>
        <stp>_x0011_USD_CURVE_OIS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6" s="9"/>
      </tp>
    </main>
    <main first="pldatasource.rtgetrtdserver">
      <tp>
        <v>2.656240468</v>
        <stp/>
        <stp>_x0011_USD_CURVE_STD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9"/>
      </tp>
      <tp>
        <v>2.774117908</v>
        <stp/>
        <stp>_x0011_USD_CURVE_STD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9"/>
      </tp>
      <tp>
        <v>2.6788473510000004</v>
        <stp/>
        <stp>_x0011_USD_CURVE_STD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9"/>
      </tp>
      <tp>
        <v>2.7801788999999997</v>
        <stp/>
        <stp>_x0011_USD_CURVE_STD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7" s="9"/>
      </tp>
      <tp>
        <v>2.5004347940000002</v>
        <stp/>
        <stp>_x0011_USD_CURVE_OIS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9" s="9"/>
      </tp>
      <tp>
        <v>2.1822737720000003</v>
        <stp/>
        <stp>_x0011_USD_CURVE_OIS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9" s="9"/>
      </tp>
      <tp>
        <v>0.28600000000000003</v>
        <stp/>
        <stp>_x0011_USD_CURVE_OIS_11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9"/>
      </tp>
      <tp>
        <v>2.609213504</v>
        <stp/>
        <stp>_x0011_USD_CURVE_STD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9"/>
      </tp>
      <tp>
        <v>2.7615704180000002</v>
        <stp/>
        <stp>_x0011_USD_CURVE_STD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9"/>
      </tp>
      <tp>
        <v>2.57</v>
        <stp/>
        <stp>_x0011_USD_CURVE_OIS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8" s="9"/>
      </tp>
      <tp>
        <v>2.4860000000000002</v>
        <stp/>
        <stp>_x0011_USD_CURVE_OIS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8" s="9"/>
      </tp>
      <tp>
        <v>2.109</v>
        <stp/>
        <stp>_x0011_USD_CURVE_OIS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8" s="9"/>
      </tp>
      <tp>
        <v>2.5532267700000002</v>
        <stp/>
        <stp>_x0011_USD_CURVE_OIS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8" s="9"/>
      </tp>
      <tp>
        <v>2.5680000000000001</v>
        <stp/>
        <stp>_x0011_USD_CURVE_OIS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8" s="9"/>
      </tp>
      <tp>
        <v>2.5859999999999999</v>
        <stp/>
        <stp>_x0011_USD_CURVE_OIS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8" s="9"/>
      </tp>
      <tp>
        <v>0.25800000000000001</v>
        <stp/>
        <stp>_x0011_USD_CURVE_OIS_10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9"/>
      </tp>
    </main>
    <main first="pldatasource.rtgetrtdserver">
      <tp>
        <v>2.6329492610000003</v>
        <stp/>
        <stp>_x0011_USD_CURVE_STD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9"/>
      </tp>
      <tp>
        <v>2.7679381200000002</v>
        <stp/>
        <stp>_x0011_USD_CURVE_STD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9"/>
      </tp>
      <tp>
        <v>2.5239587970000001</v>
        <stp/>
        <stp>_x0011_USD_CURVE_OIS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1" s="9"/>
      </tp>
      <tp>
        <v>2.2899585520000003</v>
        <stp/>
        <stp>_x0011_USD_CURVE_OIS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1" s="9"/>
      </tp>
      <tp>
        <v>2.5444869910000003</v>
        <stp/>
        <stp>_x0011_USD_CURVE_STD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9"/>
      </tp>
      <tp>
        <v>2.7448017840000003</v>
        <stp/>
        <stp>_x0011_USD_CURVE_STD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9"/>
      </tp>
      <tp>
        <v>2.5129288610000002</v>
        <stp/>
        <stp>_x0011_USD_CURVE_OIS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0" s="9"/>
      </tp>
      <tp>
        <v>2.2400000000000002</v>
        <stp/>
        <stp>_x0011_USD_CURVE_OIS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0" s="9"/>
      </tp>
      <tp>
        <v>2.585</v>
        <stp/>
        <stp>_x0011_USD_CURVE_STD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9"/>
      </tp>
      <tp>
        <v>2.7549999999999999</v>
        <stp/>
        <stp>_x0011_USD_CURVE_STD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9"/>
      </tp>
      <tp>
        <v>2.5500000000000003</v>
        <stp/>
        <stp>_x0011_USD_CURVE_OIS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3" s="9"/>
      </tp>
      <tp>
        <v>2.3690000000000002</v>
        <stp/>
        <stp>_x0011_USD_CURVE_OIS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3" s="9"/>
      </tp>
      <tp>
        <v>2.4609999999999999</v>
        <stp/>
        <stp>_x0011_USD_CURVE_STD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0" s="9"/>
      </tp>
      <tp>
        <v>2.7234843940000002</v>
        <stp/>
        <stp>_x0011_USD_CURVE_STD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9"/>
      </tp>
      <tp>
        <v>2.533934576</v>
        <stp/>
        <stp>_x0011_USD_CURVE_OIS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2" s="9"/>
      </tp>
      <tp>
        <v>2.3324768410000001</v>
        <stp/>
        <stp>_x0011_USD_CURVE_OIS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2" s="9"/>
      </tp>
      <tp>
        <v>2.503327917</v>
        <stp/>
        <stp>_x0011_USD_CURVE_STD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9"/>
      </tp>
      <tp>
        <v>2.7342494690000003</v>
        <stp/>
        <stp>_x0011_USD_CURVE_STD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9"/>
      </tp>
      <tp>
        <v>2.5591817640000003</v>
        <stp/>
        <stp>_x0011_USD_CURVE_OIS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5" s="9"/>
      </tp>
      <tp>
        <v>2.4268516920000001</v>
        <stp/>
        <stp>_x0011_USD_CURVE_OIS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5" s="9"/>
      </tp>
    </main>
    <main first="pldatasource.rtgetrtdserver">
      <tp>
        <v>2.8040000000000003</v>
        <stp/>
        <stp>_x0011_USD_CURVE_STD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9"/>
      </tp>
      <tp>
        <v>2.786</v>
        <stp/>
        <stp>_x0011_USD_CURVE_STD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8" s="9"/>
      </tp>
      <tp>
        <v>2.7704580490000001</v>
        <stp/>
        <stp>_x0011_USD_CURVE_STD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8" s="9"/>
      </tp>
      <tp>
        <v>2.3359999999999999</v>
        <stp/>
        <stp>_x0011_USD_CURVE_STD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8" s="9"/>
      </tp>
      <tp>
        <v>2.7010000000000001</v>
        <stp/>
        <stp>_x0011_USD_CURVE_STD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9"/>
      </tp>
      <tp>
        <v>2.786</v>
        <stp/>
        <stp>_x0011_USD_CURVE_STD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8" s="9"/>
      </tp>
      <tp>
        <v>2.5514520640000002</v>
        <stp/>
        <stp>_x0011_USD_CURVE_OIS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4" s="9"/>
      </tp>
      <tp>
        <v>2.400153108</v>
        <stp/>
        <stp>_x0011_USD_CURVE_OIS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4" s="9"/>
      </tp>
      <tp>
        <v>2.3990390290000003</v>
        <stp/>
        <stp>_x0011_USD_CURVE_STD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9" s="9"/>
      </tp>
      <tp>
        <v>2.7124216860000003</v>
        <stp/>
        <stp>_x0011_USD_CURVE_STD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9"/>
      </tp>
      <tp>
        <v>2.9478233830000002</v>
        <stp/>
        <stp>_x0011_USD_CURVE_12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>
        <v>2.6108617970000001</v>
        <stp/>
        <stp>_x0011_USD_CURVE_12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7"/>
      </tp>
      <tp>
        <v>3.0233140450000002</v>
        <stp/>
        <stp>_x0011_USD_CURVE_12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>
        <v>2.933193535</v>
        <stp/>
        <stp>_x0011_USD_CURVE_12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>
        <v>2.538909028</v>
        <stp/>
        <stp>_x0011_USD_CURVE_12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7"/>
      </tp>
      <tp>
        <v>3.0066968599999999</v>
        <stp/>
        <stp>_x0011_USD_CURVE_12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8" s="7"/>
      </tp>
      <tp>
        <v>3.0232994080000002</v>
        <stp/>
        <stp>_x0011_USD_CURVE_12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8" s="7"/>
      </tp>
      <tp>
        <v>3.0413174760000001</v>
        <stp/>
        <stp>_x0011_USD_CURVE_12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>
        <v>2.9705064730000004</v>
        <stp/>
        <stp>_x0011_USD_CURVE_12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>
        <v>2.7268809260000002</v>
        <stp/>
        <stp>_x0011_USD_CURVE_12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>
        <v>2.9600184890000003</v>
        <stp/>
        <stp>_x0011_USD_CURVE_12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>
        <v>2.674083682</v>
        <stp/>
        <stp>_x0011_USD_CURVE_12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7"/>
      </tp>
      <tp>
        <v>2.9885005930000004</v>
        <stp/>
        <stp>_x0011_USD_CURVE_12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>
        <v>2.808270625</v>
        <stp/>
        <stp>_x0011_USD_CURVE_12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>
        <v>0.18647388100000001</v>
        <stp/>
        <stp>_x0012_USD_CURVE_DEP1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0.259461844</v>
        <stp/>
        <stp>_x0012_USD_CURVE_DEP3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0.41312553500000004</v>
        <stp/>
        <stp>_x0012_USD_CURVE_DEP6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0.26630000000000004</v>
        <stp/>
        <stp>_x0012_USD_CURVE_DEP3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0.18496501000000001</v>
        <stp/>
        <stp>_x0012_USD_CURVE_DEP1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0.3982</v>
        <stp/>
        <stp>_x0012_USD_CURVE_DEP6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0.18617701</v>
        <stp/>
        <stp>_x0012_USD_CURVE_DEP1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0.25985933</v>
        <stp/>
        <stp>_x0012_USD_CURVE_DEP3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0.41170183600000004</v>
        <stp/>
        <stp>_x0012_USD_CURVE_DEP6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0.27607593499999999</v>
        <stp/>
        <stp>_x0012_USD_CURVE_DEP3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0.18900705000000001</v>
        <stp/>
        <stp>_x0012_USD_CURVE_DEP1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" s="7"/>
      </tp>
      <tp>
        <v>0.39300000000000002</v>
        <stp/>
        <stp>_x0012_USD_CURVE_DEP6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0.1867</v>
        <stp/>
        <stp>_x0012_USD_CURVE_DEP1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0.25922075900000002</v>
        <stp/>
        <stp>_x0012_USD_CURVE_DEP3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0.41397297999999999</v>
        <stp/>
        <stp>_x0012_USD_CURVE_DEP6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0.26080000000000003</v>
        <stp/>
        <stp>_x0012_USD_CURVE_DEP3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0.18560000000000001</v>
        <stp/>
        <stp>_x0012_USD_CURVE_DEP1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0.40829999900000002</v>
        <stp/>
        <stp>_x0012_USD_CURVE_DEP6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0.31738966000000002</v>
        <stp/>
        <stp>_x0012_USD_CURVE_DEP3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6" s="7"/>
      </tp>
      <tp>
        <v>0.23002207300000002</v>
        <stp/>
        <stp>_x0012_USD_CURVE_DEP1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6" s="7"/>
      </tp>
      <tp>
        <v>0.41460000000000002</v>
        <stp/>
        <stp>_x0012_USD_CURVE_DEP6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2.9798973020000004</v>
        <stp/>
        <stp>_x0011_USD_CURVE_12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>
        <v>2.7707007930000001</v>
        <stp/>
        <stp>_x0011_USD_CURVE_12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>
        <v>0.33807382000000002</v>
        <stp/>
        <stp>_x0012_USD_CURVE_DEP3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7" s="7"/>
      </tp>
      <tp>
        <v>0.24832545</v>
        <stp/>
        <stp>_x0012_USD_CURVE_DEP1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7" s="7"/>
      </tp>
      <tp>
        <v>0.42878851000000001</v>
        <stp/>
        <stp>_x0012_USD_CURVE_DEP6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0.28294070300000002</v>
        <stp/>
        <stp>_x0012_USD_CURVE_DEP3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0.19848213100000001</v>
        <stp/>
        <stp>_x0012_USD_CURVE_DEP1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4" s="7"/>
      </tp>
      <tp>
        <v>0.3896</v>
        <stp/>
        <stp>_x0012_USD_CURVE_DEP6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0.29619057200000004</v>
        <stp/>
        <stp>_x0012_USD_CURVE_DEP3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>
        <v>0.21167678400000001</v>
        <stp/>
        <stp>_x0012_USD_CURVE_DEP1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5" s="7"/>
      </tp>
      <tp>
        <v>0.40030000000000004</v>
        <stp/>
        <stp>_x0012_USD_CURVE_DEP6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0.36250247400000002</v>
        <stp/>
        <stp>_x0012_USD_CURVE_DEP3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8" s="7"/>
      </tp>
      <tp>
        <v>0.27059720200000004</v>
        <stp/>
        <stp>_x0012_USD_CURVE_DEP1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8" s="7"/>
      </tp>
      <tp>
        <v>0.45386448500000004</v>
        <stp/>
        <stp>_x0012_USD_CURVE_DEP6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8" s="7"/>
      </tp>
      <tp>
        <v>0.39004318999999998</v>
        <stp/>
        <stp>_x0012_USD_CURVE_DEP3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9" s="7"/>
      </tp>
      <tp>
        <v>0.29582848300000003</v>
        <stp/>
        <stp>_x0012_USD_CURVE_DEP1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9" s="7"/>
      </tp>
      <tp>
        <v>0.480999591</v>
        <stp/>
        <stp>_x0012_USD_CURVE_DEP6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9" s="7"/>
      </tp>
      <tp>
        <v>3.0044397580000002</v>
        <stp/>
        <stp>_x0011_USD_CURVE_12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>
        <v>2.869725066</v>
        <stp/>
        <stp>_x0011_USD_CURVE_12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>
        <v>0.45386448500000004</v>
        <stp/>
        <stp>_x0012_USD_CURVE_DEP6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0.27059720200000004</v>
        <stp/>
        <stp>_x0012_USD_CURVE_DEP1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8" s="7"/>
      </tp>
      <tp>
        <v>0.36250247400000002</v>
        <stp/>
        <stp>_x0012_USD_CURVE_DEP3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  <tp>
        <v>0.480999591</v>
        <stp/>
        <stp>_x0012_USD_CURVE_DEP6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0.29582848300000003</v>
        <stp/>
        <stp>_x0012_USD_CURVE_DEP1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9" s="7"/>
      </tp>
      <tp>
        <v>0.39004318999999998</v>
        <stp/>
        <stp>_x0012_USD_CURVE_DEP3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9" s="7"/>
      </tp>
      <tp>
        <v>0.41397297999999999</v>
        <stp/>
        <stp>_x0012_USD_CURVE_DEP6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0.25922075900000002</v>
        <stp/>
        <stp>_x0012_USD_CURVE_DEP3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0.1867</v>
        <stp/>
        <stp>_x0012_USD_CURVE_DEP1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>
        <v>0.40829999900000002</v>
        <stp/>
        <stp>_x0012_USD_CURVE_DEP6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0.18560000000000001</v>
        <stp/>
        <stp>_x0012_USD_CURVE_DEP1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0.26080000000000003</v>
        <stp/>
        <stp>_x0012_USD_CURVE_DEP3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0.41312553500000004</v>
        <stp/>
        <stp>_x0012_USD_CURVE_DEP6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0.259461844</v>
        <stp/>
        <stp>_x0012_USD_CURVE_DEP3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0.18647388100000001</v>
        <stp/>
        <stp>_x0012_USD_CURVE_DEP1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0.3982</v>
        <stp/>
        <stp>_x0012_USD_CURVE_DEP6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0.18496501000000001</v>
        <stp/>
        <stp>_x0012_USD_CURVE_DEP1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0.26630000000000004</v>
        <stp/>
        <stp>_x0012_USD_CURVE_DEP3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0.41170183600000004</v>
        <stp/>
        <stp>_x0012_USD_CURVE_DEP6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0.25985933</v>
        <stp/>
        <stp>_x0012_USD_CURVE_DEP3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0.18617701</v>
        <stp/>
        <stp>_x0012_USD_CURVE_DEP1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0.39300000000000002</v>
        <stp/>
        <stp>_x0012_USD_CURVE_DEP6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0.18900705000000001</v>
        <stp/>
        <stp>_x0012_USD_CURVE_DEP1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0.27607593499999999</v>
        <stp/>
        <stp>_x0012_USD_CURVE_DEP3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0.3896</v>
        <stp/>
        <stp>_x0012_USD_CURVE_DEP6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0.19848213100000001</v>
        <stp/>
        <stp>_x0012_USD_CURVE_DEP1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0.28294070300000002</v>
        <stp/>
        <stp>_x0012_USD_CURVE_DEP3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0.40030000000000004</v>
        <stp/>
        <stp>_x0012_USD_CURVE_DEP6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0.21167678400000001</v>
        <stp/>
        <stp>_x0012_USD_CURVE_DEP1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5" s="7"/>
      </tp>
      <tp>
        <v>0.29619057200000004</v>
        <stp/>
        <stp>_x0012_USD_CURVE_DEP3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0.41460000000000002</v>
        <stp/>
        <stp>_x0012_USD_CURVE_DEP6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0.23002207300000002</v>
        <stp/>
        <stp>_x0012_USD_CURVE_DEP1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6" s="7"/>
      </tp>
      <tp>
        <v>0.31738966000000002</v>
        <stp/>
        <stp>_x0012_USD_CURVE_DEP3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0.42878851000000001</v>
        <stp/>
        <stp>_x0012_USD_CURVE_DEP6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0.24832545</v>
        <stp/>
        <stp>_x0012_USD_CURVE_DEP1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7" s="7"/>
      </tp>
      <tp>
        <v>0.33807382000000002</v>
        <stp/>
        <stp>_x0012_USD_CURVE_DEP3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2.996719562</v>
        <stp/>
        <stp>_x0011_USD_CURVE_12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>
        <v>2.841054271</v>
        <stp/>
        <stp>_x0011_USD_CURVE_12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>
        <v>3.0178853750000001</v>
        <stp/>
        <stp>_x0011_USD_CURVE_12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>
        <v>2.91556938</v>
        <stp/>
        <stp>_x0011_USD_CURVE_12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>
        <v>3.011515299</v>
        <stp/>
        <stp>_x0011_USD_CURVE_12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>
        <v>2.89456443</v>
        <stp/>
        <stp>_x0011_USD_CURVE_12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 t="s">
        <v>#N/A RIC Not Found</v>
        <stp/>
        <stp>_x0019_USD_CURVE_DEP1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 t="s">
        <v>#N/A RIC Not Found</v>
        <stp/>
        <stp>_x0019_USD_CURVE_DEP3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 t="s">
        <v>#N/A RIC Not Found</v>
        <stp/>
        <stp>_x0019_USD_CURVE_DEP6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0.24970785400000001</v>
        <stp/>
        <stp>_x0019_USD_CURVE_DEP1M_#20151216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3" s="7"/>
      </tp>
      <tp>
        <v>0.33960795600000004</v>
        <stp/>
        <stp>_x0019_USD_CURVE_DEP3M_#20151216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3" s="7"/>
      </tp>
      <tp>
        <v>0.43014228300000001</v>
        <stp/>
        <stp>_x0019_USD_CURVE_DEP6M_#20151216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</main>
    <main first="pldatasource.rtgetrtdserver">
      <tp>
        <v>0.24970785400000001</v>
        <stp/>
        <stp>_x0019_USD_CURVE_DEP1M_#20151216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3" s="7"/>
      </tp>
      <tp>
        <v>0.33960795600000004</v>
        <stp/>
        <stp>_x0019_USD_CURVE_DEP3M_#20151216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3" s="7"/>
      </tp>
      <tp>
        <v>0.43014228300000001</v>
        <stp/>
        <stp>_x0019_USD_CURVE_DEP6M_#20151216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3" s="7"/>
      </tp>
      <tp t="s">
        <v>#N/A RIC Not Found</v>
        <stp/>
        <stp>_x0019_USD_CURVE_DEP1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4" s="7"/>
      </tp>
      <tp t="s">
        <v>#N/A RIC Not Found</v>
        <stp/>
        <stp>_x0019_USD_CURVE_DEP3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 t="s">
        <v>#N/A RIC Not Found</v>
        <stp/>
        <stp>_x0019_USD_CURVE_DEP6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2.91556938</v>
        <stp/>
        <stp>_x0011_USD_CURVE_12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>
        <v>3.0178853750000001</v>
        <stp/>
        <stp>_x0011_USD_CURVE_12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7" s="7"/>
      </tp>
    </main>
    <main first="pldatasource.rtgetrtdserver">
      <tp>
        <v>2.89456443</v>
        <stp/>
        <stp>_x0011_USD_CURVE_12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>
        <v>3.011515299</v>
        <stp/>
        <stp>_x0011_USD_CURVE_12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</main>
    <main first="pldatasource.rtgetrtdserver">
      <tp>
        <v>2.3665248750000001</v>
        <stp/>
        <stp>_x0010_USD_CURVE_12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>
        <v>2.4615947500000002</v>
        <stp/>
        <stp>_x0010_USD_CURVE_12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>
        <v>2.1065984280000003</v>
        <stp/>
        <stp>_x0010_USD_CURVE_12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>
        <v>2.250446546</v>
        <stp/>
        <stp>_x0010_USD_CURVE_12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>
        <v>1.7100885220000002</v>
        <stp/>
        <stp>_x0010_USD_CURVE_12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>
        <v>1.9262166190000001</v>
        <stp/>
        <stp>_x0010_USD_CURVE_12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>
        <v>1.0968244920000001</v>
        <stp/>
        <stp>_x0010_USD_CURVE_12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7" s="7"/>
      </tp>
      <tp>
        <v>1.4406763930000002</v>
        <stp/>
        <stp>_x0010_USD_CURVE_12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>
        <v>0.73460000000000003</v>
        <stp/>
        <stp>_x0010_USD_CURVE_12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</main>
    <main first="pldatasource.rtgetrtdserver">
      <tp t="s">
        <v>#N/A RIC Not Found</v>
        <stp/>
        <stp>_x0012_USD_CURVE_FUT3M_V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 t="s">
        <v>#N/A RIC Not Found</v>
        <stp/>
        <stp>_x0012_USD_CURVE_FUT1M_V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7"/>
      </tp>
      <tp t="s">
        <v>#N/A RIC Not Found</v>
        <stp/>
        <stp>_x0012_USD_CURVE_FUT6M_V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99.583792403000004</v>
        <stp/>
        <stp>_x0012_USD_CURVE_FUT3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>
        <v>98.871407444000013</v>
        <stp/>
        <stp>_x0012_USD_CURVE_FUT1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6" s="7"/>
      </tp>
      <tp>
        <v>99.681201161000004</v>
        <stp/>
        <stp>_x0012_USD_CURVE_FUT1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7" s="7"/>
      </tp>
      <tp>
        <v>98.743351108000013</v>
        <stp/>
        <stp>_x0012_USD_CURVE_FUT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6" s="7"/>
      </tp>
      <tp>
        <v>99.51529320600001</v>
        <stp/>
        <stp>_x0012_USD_CURVE_FUT6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98.656249841000005</v>
        <stp/>
        <stp>_x0012_USD_CURVE_FUT6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 t="s">
        <v>#N/A RIC Not Found</v>
        <stp/>
        <stp>_x0012_USD_CURVE_FUT3M_Q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 t="s">
        <v>#N/A RIC Not Found</v>
        <stp/>
        <stp>_x0012_USD_CURVE_FUT1M_Q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6" s="7"/>
      </tp>
      <tp t="s">
        <v>#N/A RIC Not Found</v>
        <stp/>
        <stp>_x0012_USD_CURVE_FUT6M_Q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99.405352901000001</v>
        <stp/>
        <stp>_x0012_USD_CURVE_FUT3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7"/>
      </tp>
      <tp>
        <v>98.677620136000002</v>
        <stp/>
        <stp>_x0012_USD_CURVE_FUT1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7" s="7"/>
      </tp>
      <tp>
        <v>99.517211439000008</v>
        <stp/>
        <stp>_x0012_USD_CURVE_FUT1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7"/>
      </tp>
      <tp>
        <v>98.52691488100001</v>
        <stp/>
        <stp>_x0012_USD_CURVE_FUT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7" s="7"/>
      </tp>
      <tp>
        <v>99.321864781000002</v>
        <stp/>
        <stp>_x0012_USD_CURVE_FUT6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98.454443733000005</v>
        <stp/>
        <stp>_x0012_USD_CURVE_FUT6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 t="s">
        <v>#N/A RIC Not Found</v>
        <stp/>
        <stp>_x0012_USD_CURVE_FUT3M_X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 t="s">
        <v>#N/A RIC Not Found</v>
        <stp/>
        <stp>_x0012_USD_CURVE_FUT1M_X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7"/>
      </tp>
      <tp t="s">
        <v>#N/A RIC Not Found</v>
        <stp/>
        <stp>_x0012_USD_CURVE_FUT6M_X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 t="s">
        <v>#N/A RIC Not Found</v>
        <stp/>
        <stp>_x0012_USD_CURVE_FUT1M_F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7"/>
      </tp>
      <tp t="s">
        <v>#N/A RIC Not Found</v>
        <stp/>
        <stp>_x0012_USD_CURVE_FUT3M_F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1" s="7"/>
      </tp>
      <tp t="s">
        <v>#N/A RIC Not Found</v>
        <stp/>
        <stp>_x0012_USD_CURVE_FUT6M_F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 t="s">
        <v>#N/A RIC Not Found</v>
        <stp/>
        <stp>_x0012_USD_CURVE_FUT1M_G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7"/>
      </tp>
      <tp t="s">
        <v>#N/A RIC Not Found</v>
        <stp/>
        <stp>_x0012_USD_CURVE_FUT3M_G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2" s="7"/>
      </tp>
      <tp t="s">
        <v>#N/A RIC Not Found</v>
        <stp/>
        <stp>_x0012_USD_CURVE_FUT6M_G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 t="s">
        <v>#N/A RIC Not Found</v>
        <stp/>
        <stp>_x0012_USD_CURVE_FUT3M_N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 t="s">
        <v>#N/A RIC Not Found</v>
        <stp/>
        <stp>_x0012_USD_CURVE_FUT1M_N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5" s="7"/>
      </tp>
      <tp t="s">
        <v>#N/A RIC Not Found</v>
        <stp/>
        <stp>_x0012_USD_CURVE_FUT6M_N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 t="s">
        <v>#N/A RIC Not Found</v>
        <stp/>
        <stp>_x0012_USD_CURVE_FUT1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9" s="7"/>
      </tp>
      <tp>
        <v>99.707762467000009</v>
        <stp/>
        <stp>_x0012_USD_CURVE_FUT3M_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>
        <v>99.098826156000001</v>
        <stp/>
        <stp>_x0012_USD_CURVE_FUT1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5" s="7"/>
      </tp>
      <tp>
        <v>99.795165164000011</v>
        <stp/>
        <stp>_x0012_USD_CURVE_FUT1M_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4" s="7"/>
      </tp>
      <tp t="s">
        <v>#N/A RIC Not Found</v>
        <stp/>
        <stp>_x0012_USD_CURVE_FUT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9" s="7"/>
      </tp>
      <tp>
        <v>98.980040131999999</v>
        <stp/>
        <stp>_x0012_USD_CURVE_FUT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5" s="7"/>
      </tp>
      <tp>
        <v>99.616427639000008</v>
        <stp/>
        <stp>_x0012_USD_CURVE_FUT6M_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98.902210999999994</v>
        <stp/>
        <stp>_x0012_USD_CURVE_FUT6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 t="s">
        <v>#N/A RIC Not Found</v>
        <stp/>
        <stp>_x0012_USD_CURVE_FUT6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 t="s">
        <v>#N/A RIC Not Found</v>
        <stp/>
        <stp>_x0012_USD_CURVE_FUT1M_J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4" s="7"/>
      </tp>
      <tp t="s">
        <v>#N/A RIC Not Found</v>
        <stp/>
        <stp>_x0012_USD_CURVE_FUT3M_J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4" s="7"/>
      </tp>
      <tp t="s">
        <v>#N/A RIC Not Found</v>
        <stp/>
        <stp>_x0012_USD_CURVE_FUT6M_J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 t="s">
        <v>#N/A RIC Not Found</v>
        <stp/>
        <stp>_x0012_USD_CURVE_FUT3M_K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 t="s">
        <v>#N/A RIC Not Found</v>
        <stp/>
        <stp>_x0012_USD_CURVE_FUT1M_K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7"/>
      </tp>
      <tp t="s">
        <v>#N/A RIC Not Found</v>
        <stp/>
        <stp>_x0012_USD_CURVE_FUT6M_K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98.510771769000002</v>
        <stp/>
        <stp>_x0012_USD_CURVE_FUT1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8" s="7"/>
      </tp>
      <tp>
        <v>99.324199973000006</v>
        <stp/>
        <stp>_x0012_USD_CURVE_FUT1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3" s="7"/>
      </tp>
      <tp>
        <v>98.345738179999998</v>
        <stp/>
        <stp>_x0012_USD_CURVE_FUT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8" s="7"/>
      </tp>
      <tp>
        <v>99.202450404000004</v>
        <stp/>
        <stp>_x0012_USD_CURVE_FUT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3" s="7"/>
      </tp>
      <tp>
        <v>99.138842449999999</v>
        <stp/>
        <stp>_x0012_USD_CURVE_FUT6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98.288058753000001</v>
        <stp/>
        <stp>_x0012_USD_CURVE_FUT6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 t="s">
        <v>#N/A RIC Not Found</v>
        <stp/>
        <stp>_x0012_USD_CURVE_FUT6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7"/>
      </tp>
      <tp>
        <v>98.902210999999994</v>
        <stp/>
        <stp>_x0012_USD_CURVE_FUT6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7"/>
      </tp>
      <tp>
        <v>99.616427639000008</v>
        <stp/>
        <stp>_x0012_USD_CURVE_FUT6M_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98.980040131999999</v>
        <stp/>
        <stp>_x0012_USD_CURVE_FUT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>
        <v>99.795165164000011</v>
        <stp/>
        <stp>_x0012_USD_CURVE_FUT1M_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 t="s">
        <v>#N/A RIC Not Found</v>
        <stp/>
        <stp>_x0012_USD_CURVE_FUT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>
        <v>99.098826156000001</v>
        <stp/>
        <stp>_x0012_USD_CURVE_FUT1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5" s="7"/>
      </tp>
      <tp t="s">
        <v>#N/A RIC Not Found</v>
        <stp/>
        <stp>_x0012_USD_CURVE_FUT1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9" s="7"/>
      </tp>
      <tp>
        <v>99.707762467000009</v>
        <stp/>
        <stp>_x0012_USD_CURVE_FUT3M_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 t="s">
        <v>#N/A RIC Not Found</v>
        <stp/>
        <stp>_x0012_USD_CURVE_FUT6M_N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 t="s">
        <v>#N/A RIC Not Found</v>
        <stp/>
        <stp>_x0012_USD_CURVE_FUT1M_N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 t="s">
        <v>#N/A RIC Not Found</v>
        <stp/>
        <stp>_x0012_USD_CURVE_FUT3M_N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98.288058753000001</v>
        <stp/>
        <stp>_x0012_USD_CURVE_FUT6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7"/>
      </tp>
      <tp>
        <v>99.138842449999999</v>
        <stp/>
        <stp>_x0012_USD_CURVE_FUT6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7"/>
      </tp>
      <tp>
        <v>99.202450404000004</v>
        <stp/>
        <stp>_x0012_USD_CURVE_FUT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98.345738179999998</v>
        <stp/>
        <stp>_x0012_USD_CURVE_FUT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>
        <v>99.324199973000006</v>
        <stp/>
        <stp>_x0012_USD_CURVE_FUT1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3" s="7"/>
      </tp>
      <tp>
        <v>98.510771769000002</v>
        <stp/>
        <stp>_x0012_USD_CURVE_FUT1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8" s="7"/>
      </tp>
      <tp t="s">
        <v>#N/A RIC Not Found</v>
        <stp/>
        <stp>_x0012_USD_CURVE_FUT6M_J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7"/>
      </tp>
      <tp t="s">
        <v>#N/A RIC Not Found</v>
        <stp/>
        <stp>_x0012_USD_CURVE_FUT3M_J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 t="s">
        <v>#N/A RIC Not Found</v>
        <stp/>
        <stp>_x0012_USD_CURVE_FUT1M_J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4" s="7"/>
      </tp>
      <tp t="s">
        <v>#N/A RIC Not Found</v>
        <stp/>
        <stp>_x0012_USD_CURVE_FUT6M_K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 t="s">
        <v>#N/A RIC Not Found</v>
        <stp/>
        <stp>_x0012_USD_CURVE_FUT1M_K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 t="s">
        <v>#N/A RIC Not Found</v>
        <stp/>
        <stp>_x0012_USD_CURVE_FUT3M_K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 t="s">
        <v>#N/A RIC Not Found</v>
        <stp/>
        <stp>_x0012_USD_CURVE_FUT6M_F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7"/>
      </tp>
      <tp t="s">
        <v>#N/A RIC Not Found</v>
        <stp/>
        <stp>_x0012_USD_CURVE_FUT3M_F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 t="s">
        <v>#N/A RIC Not Found</v>
        <stp/>
        <stp>_x0012_USD_CURVE_FUT1M_F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1" s="7"/>
      </tp>
      <tp t="s">
        <v>#N/A RIC Not Found</v>
        <stp/>
        <stp>_x0012_USD_CURVE_FUT6M_G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7"/>
      </tp>
      <tp t="s">
        <v>#N/A RIC Not Found</v>
        <stp/>
        <stp>_x0012_USD_CURVE_FUT3M_G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 t="s">
        <v>#N/A RIC Not Found</v>
        <stp/>
        <stp>_x0012_USD_CURVE_FUT1M_G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7"/>
      </tp>
      <tp t="s">
        <v>#N/A RIC Not Found</v>
        <stp/>
        <stp>_x0012_USD_CURVE_FUT6M_X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 t="s">
        <v>#N/A RIC Not Found</v>
        <stp/>
        <stp>_x0012_USD_CURVE_FUT1M_X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 t="s">
        <v>#N/A RIC Not Found</v>
        <stp/>
        <stp>_x0012_USD_CURVE_FUT3M_X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98.454443733000005</v>
        <stp/>
        <stp>_x0012_USD_CURVE_FUT6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7"/>
      </tp>
      <tp>
        <v>99.321864781000002</v>
        <stp/>
        <stp>_x0012_USD_CURVE_FUT6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7"/>
      </tp>
      <tp>
        <v>98.52691488100001</v>
        <stp/>
        <stp>_x0012_USD_CURVE_FUT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99.517211439000008</v>
        <stp/>
        <stp>_x0012_USD_CURVE_FUT1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7"/>
      </tp>
      <tp>
        <v>98.677620136000002</v>
        <stp/>
        <stp>_x0012_USD_CURVE_FUT1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7" s="7"/>
      </tp>
      <tp>
        <v>99.405352901000001</v>
        <stp/>
        <stp>_x0012_USD_CURVE_FUT3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98.656249841000005</v>
        <stp/>
        <stp>_x0012_USD_CURVE_FUT6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7"/>
      </tp>
      <tp>
        <v>99.51529320600001</v>
        <stp/>
        <stp>_x0012_USD_CURVE_FUT6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7"/>
      </tp>
      <tp>
        <v>98.743351108000013</v>
        <stp/>
        <stp>_x0012_USD_CURVE_FUT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>
        <v>99.681201161000004</v>
        <stp/>
        <stp>_x0012_USD_CURVE_FUT1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7"/>
      </tp>
      <tp>
        <v>98.871407444000013</v>
        <stp/>
        <stp>_x0012_USD_CURVE_FUT1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6" s="7"/>
      </tp>
      <tp>
        <v>99.583792403000004</v>
        <stp/>
        <stp>_x0012_USD_CURVE_FUT3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 t="s">
        <v>#N/A RIC Not Found</v>
        <stp/>
        <stp>_x0012_USD_CURVE_FUT6M_V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7"/>
      </tp>
      <tp t="s">
        <v>#N/A RIC Not Found</v>
        <stp/>
        <stp>_x0012_USD_CURVE_FUT1M_V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7"/>
      </tp>
      <tp t="s">
        <v>#N/A RIC Not Found</v>
        <stp/>
        <stp>_x0012_USD_CURVE_FUT3M_V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 t="s">
        <v>#N/A RIC Not Found</v>
        <stp/>
        <stp>_x0012_USD_CURVE_FUT6M_Q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6" s="7"/>
      </tp>
      <tp t="s">
        <v>#N/A RIC Not Found</v>
        <stp/>
        <stp>_x0012_USD_CURVE_FUT1M_Q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7"/>
      </tp>
      <tp t="s">
        <v>#N/A RIC Not Found</v>
        <stp/>
        <stp>_x0012_USD_CURVE_FUT3M_Q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</main>
    <main first="pldatasource.rtgetrtdserver">
      <tp>
        <v>2.7268809260000002</v>
        <stp/>
        <stp>_x0011_USD_CURVE_12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>
        <v>2.9705064730000004</v>
        <stp/>
        <stp>_x0011_USD_CURVE_12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</main>
    <main first="pldatasource.rtgetrtdserver">
      <tp>
        <v>2.674083682</v>
        <stp/>
        <stp>_x0011_USD_CURVE_12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7"/>
      </tp>
      <tp>
        <v>2.9600184890000003</v>
        <stp/>
        <stp>_x0011_USD_CURVE_12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</main>
    <main first="pldatasource.rtgetrtdserver">
      <tp>
        <v>2.6108617970000001</v>
        <stp/>
        <stp>_x0011_USD_CURVE_12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7"/>
      </tp>
      <tp>
        <v>2.9478233830000002</v>
        <stp/>
        <stp>_x0011_USD_CURVE_12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</main>
    <main first="pldatasource.rtgetrtdserver">
      <tp>
        <v>2.538909028</v>
        <stp/>
        <stp>_x0011_USD_CURVE_12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7"/>
      </tp>
      <tp>
        <v>2.933193535</v>
        <stp/>
        <stp>_x0011_USD_CURVE_12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>
        <v>3.0233140450000002</v>
        <stp/>
        <stp>_x0011_USD_CURVE_12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8" s="7"/>
      </tp>
      <tp>
        <v>3.0413174760000001</v>
        <stp/>
        <stp>_x0011_USD_CURVE_12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>
        <v>3.0232994080000002</v>
        <stp/>
        <stp>_x0011_USD_CURVE_12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8" s="7"/>
      </tp>
      <tp>
        <v>3.0066968599999999</v>
        <stp/>
        <stp>_x0011_USD_CURVE_12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8" s="7"/>
      </tp>
    </main>
    <main first="pldatasource.rtgetrtdserver">
      <tp>
        <v>1.7100885220000002</v>
        <stp/>
        <stp>_x0010_USD_CURVE_12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7"/>
      </tp>
      <tp>
        <v>1.9262166190000001</v>
        <stp/>
        <stp>_x0010_USD_CURVE_12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7"/>
      </tp>
      <tp>
        <v>2.1065984280000003</v>
        <stp/>
        <stp>_x0010_USD_CURVE_12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7"/>
      </tp>
      <tp>
        <v>2.250446546</v>
        <stp/>
        <stp>_x0010_USD_CURVE_12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7"/>
      </tp>
      <tp>
        <v>0.73460000000000003</v>
        <stp/>
        <stp>_x0010_USD_CURVE_12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3" s="7"/>
      </tp>
      <tp>
        <v>1.0968244920000001</v>
        <stp/>
        <stp>_x0010_USD_CURVE_12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7" s="7"/>
      </tp>
      <tp>
        <v>1.4406763930000002</v>
        <stp/>
        <stp>_x0010_USD_CURVE_12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7"/>
      </tp>
      <tp>
        <v>2.3665248750000001</v>
        <stp/>
        <stp>_x0010_USD_CURVE_12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7"/>
      </tp>
      <tp>
        <v>2.4615947500000002</v>
        <stp/>
        <stp>_x0010_USD_CURVE_12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7"/>
      </tp>
      <tp>
        <v>2.869725066</v>
        <stp/>
        <stp>_x0011_USD_CURVE_12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>
        <v>3.0044397580000002</v>
        <stp/>
        <stp>_x0011_USD_CURVE_12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</main>
    <main first="pldatasource.rtgetrtdserver">
      <tp t="s">
        <v>#N/A RIC Not Found</v>
        <stp/>
        <stp>_x001A_USD_CURVE_DEP12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2.841054271</v>
        <stp/>
        <stp>_x0011_USD_CURVE_12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>
        <v>2.996719562</v>
        <stp/>
        <stp>_x0011_USD_CURVE_12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</main>
    <main first="pldatasource.rtgetrtdserver">
      <tp>
        <v>0.64092625999999997</v>
        <stp/>
        <stp>_x001A_USD_CURVE_DEP12M_#20151216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2.808270625</v>
        <stp/>
        <stp>_x0011_USD_CURVE_12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>
        <v>2.9885005930000004</v>
        <stp/>
        <stp>_x0011_USD_CURVE_12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</main>
    <main first="pldatasource.rtgetrtdserver">
      <tp>
        <v>0.64092625999999997</v>
        <stp/>
        <stp>_x001A_USD_CURVE_DEP12M_#20151216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3" s="7"/>
      </tp>
      <tp>
        <v>2.7707007930000001</v>
        <stp/>
        <stp>_x0011_USD_CURVE_12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>
        <v>2.9798973020000004</v>
        <stp/>
        <stp>_x0011_USD_CURVE_12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</main>
    <main first="pldatasource.rtgetrtdserver">
      <tp t="s">
        <v>#N/A RIC Not Found</v>
        <stp/>
        <stp>_x001A_USD_CURVE_DEP12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>
        <v>0.25800000000000001</v>
        <stp/>
        <stp>_x0011_USD_CURVE_OIS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7"/>
      </tp>
      <tp>
        <v>2.5532267700000002</v>
        <stp/>
        <stp>_x0011_USD_CURVE_OIS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8" s="7"/>
      </tp>
      <tp>
        <v>2.5859999999999999</v>
        <stp/>
        <stp>_x0011_USD_CURVE_OIS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8" s="7"/>
      </tp>
      <tp>
        <v>2.5680000000000001</v>
        <stp/>
        <stp>_x0011_USD_CURVE_OIS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8" s="7"/>
      </tp>
      <tp>
        <v>2.4860000000000002</v>
        <stp/>
        <stp>_x0011_USD_CURVE_OIS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8" s="7"/>
      </tp>
      <tp>
        <v>2.57</v>
        <stp/>
        <stp>_x0011_USD_CURVE_OIS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8" s="7"/>
      </tp>
      <tp>
        <v>2.109</v>
        <stp/>
        <stp>_x0011_USD_CURVE_OIS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8" s="7"/>
      </tp>
      <tp>
        <v>1.946</v>
        <stp/>
        <stp>_x0010_USD_CURVE_OIS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6" s="7"/>
      </tp>
      <tp>
        <v>2.0460000000000003</v>
        <stp/>
        <stp>_x0010_USD_CURVE_OIS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7" s="7"/>
      </tp>
      <tp>
        <v>0.67600000000000005</v>
        <stp/>
        <stp>_x0010_USD_CURVE_OIS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7" s="7"/>
      </tp>
      <tp>
        <v>1.0150000000000001</v>
        <stp/>
        <stp>_x0010_USD_CURVE_OIS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1" s="7"/>
      </tp>
      <tp>
        <v>0.314</v>
        <stp/>
        <stp>_x0010_USD_CURVE_OIS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2" s="7"/>
        <tr r="AJ73" s="7"/>
      </tp>
      <tp>
        <v>1.6839999999999999</v>
        <stp/>
        <stp>_x0010_USD_CURVE_OIS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4" s="7"/>
      </tp>
      <tp>
        <v>1.819</v>
        <stp/>
        <stp>_x0010_USD_CURVE_OIS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5" s="7"/>
      </tp>
      <tp>
        <v>1.2869999999999999</v>
        <stp/>
        <stp>_x0010_USD_CURVE_OIS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2" s="7"/>
      </tp>
      <tp>
        <v>1.4970000000000001</v>
        <stp/>
        <stp>_x0010_USD_CURVE_OIS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3" s="7"/>
      </tp>
      <tp>
        <v>0.58199999999999996</v>
        <stp/>
        <stp>_x0011_USD_CURVE_OIS_21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6" s="7"/>
      </tp>
      <tp>
        <v>0.28600000000000003</v>
        <stp/>
        <stp>_x0011_USD_CURVE_OIS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7"/>
      </tp>
      <tp>
        <v>2.5004347940000002</v>
        <stp/>
        <stp>_x0011_USD_CURVE_OIS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9" s="7"/>
      </tp>
      <tp>
        <v>2.1822737720000003</v>
        <stp/>
        <stp>_x0011_USD_CURVE_OIS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9" s="7"/>
      </tp>
    </main>
    <main first="pldatasource.rtgetrtdserver">
      <tp>
        <v>0.13</v>
        <stp/>
        <stp>_x0010_USD_CURVE_OIS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" s="7"/>
      </tp>
      <tp>
        <v>0.13</v>
        <stp/>
        <stp>_x0010_USD_CURVE_OIS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7"/>
      </tp>
      <tp>
        <v>0.13</v>
        <stp/>
        <stp>_x0010_USD_CURVE_OIS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7"/>
      </tp>
      <tp>
        <v>2.5129288610000002</v>
        <stp/>
        <stp>_x0011_USD_CURVE_OIS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0" s="7"/>
      </tp>
      <tp>
        <v>2.2400000000000002</v>
        <stp/>
        <stp>_x0011_USD_CURVE_OIS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0" s="7"/>
      </tp>
    </main>
    <main first="pldatasource.rtgetrtdserver">
      <tp>
        <v>2.5239587970000001</v>
        <stp/>
        <stp>_x0011_USD_CURVE_OIS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1" s="7"/>
      </tp>
      <tp>
        <v>2.2899585520000003</v>
        <stp/>
        <stp>_x0011_USD_CURVE_OIS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1" s="7"/>
      </tp>
    </main>
    <main first="pldatasource.rtgetrtdserver">
      <tp>
        <v>2.533934576</v>
        <stp/>
        <stp>_x0011_USD_CURVE_OIS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2" s="7"/>
      </tp>
      <tp>
        <v>2.3324768410000001</v>
        <stp/>
        <stp>_x0011_USD_CURVE_OIS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2" s="7"/>
      </tp>
    </main>
    <main first="pldatasource.rtgetrtdserver">
      <tp>
        <v>2.8890043940000001</v>
        <stp/>
        <stp>_x0010_USD_CURVE_6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2.6696169160000003</v>
        <stp/>
        <stp>_x0010_USD_CURVE_1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2.786</v>
        <stp/>
        <stp>_x0010_USD_CURVE_3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2.6315053260000001</v>
        <stp/>
        <stp>_x0010_USD_CURVE_1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2.762501114</v>
        <stp/>
        <stp>_x0010_USD_CURVE_3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2.8395079130000003</v>
        <stp/>
        <stp>_x0010_USD_CURVE_6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2.6396452110000004</v>
        <stp/>
        <stp>_x0010_USD_CURVE_1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2.7693413230000004</v>
        <stp/>
        <stp>_x0010_USD_CURVE_3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2.8291500050000002</v>
        <stp/>
        <stp>_x0010_USD_CURVE_6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2.6469996310000004</v>
        <stp/>
        <stp>_x0010_USD_CURVE_1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2.746819436</v>
        <stp/>
        <stp>_x0010_USD_CURVE_3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2.8171584320000003</v>
        <stp/>
        <stp>_x0010_USD_CURVE_6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2.6536232720000004</v>
        <stp/>
        <stp>_x0010_USD_CURVE_1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2.7549999999999999</v>
        <stp/>
        <stp>_x0010_USD_CURVE_3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2.8029632480000002</v>
        <stp/>
        <stp>_x0010_USD_CURVE_6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2.5856728360000001</v>
        <stp/>
        <stp>_x0010_USD_CURVE_1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2.7272280270000002</v>
        <stp/>
        <stp>_x0010_USD_CURVE_3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2.8717383410000004</v>
        <stp/>
        <stp>_x0010_USD_CURVE_6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2.5997615350000003</v>
        <stp/>
        <stp>_x0010_USD_CURVE_1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2.7376229910000003</v>
        <stp/>
        <stp>_x0010_USD_CURVE_3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2.8646646900000001</v>
        <stp/>
        <stp>_x0010_USD_CURVE_6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2.611815719</v>
        <stp/>
        <stp>_x0010_USD_CURVE_1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2.7010000000000001</v>
        <stp/>
        <stp>_x0010_USD_CURVE_3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2.856982962</v>
        <stp/>
        <stp>_x0010_USD_CURVE_6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2.622272068</v>
        <stp/>
        <stp>_x0010_USD_CURVE_1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2.715193438</v>
        <stp/>
        <stp>_x0010_USD_CURVE_3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2.848714341</v>
        <stp/>
        <stp>_x0010_USD_CURVE_6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2.8839703390000002</v>
        <stp/>
        <stp>_x0010_USD_CURVE_6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2.8781657350000001</v>
        <stp/>
        <stp>_x0010_USD_CURVE_6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2.6595666900000001</v>
        <stp/>
        <stp>_x0010_USD_CURVE_1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2.6649229920000002</v>
        <stp/>
        <stp>_x0010_USD_CURVE_1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2.7755271590000001</v>
        <stp/>
        <stp>_x0010_USD_CURVE_3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2.7811171730000002</v>
        <stp/>
        <stp>_x0010_USD_CURVE_3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2.4369189470000001</v>
        <stp/>
        <stp>_x0010_USD_CURVE_1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2.615256638</v>
        <stp/>
        <stp>_x0010_USD_CURVE_3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2.607215751</v>
        <stp/>
        <stp>_x0010_USD_CURVE_6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2.4717522160000001</v>
        <stp/>
        <stp>_x0010_USD_CURVE_1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2.6416901910000004</v>
        <stp/>
        <stp>_x0010_USD_CURVE_3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2.5568246139999999</v>
        <stp/>
        <stp>_x0010_USD_CURVE_6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>
        <v>2.5017047400000001</v>
        <stp/>
        <stp>_x0010_USD_CURVE_1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2.5502232790000003</v>
        <stp/>
        <stp>_x0010_USD_CURVE_3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2.4967158330000001</v>
        <stp/>
        <stp>_x0010_USD_CURVE_6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>
        <v>2.5276477800000001</v>
        <stp/>
        <stp>_x0010_USD_CURVE_1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2.585</v>
        <stp/>
        <stp>_x0010_USD_CURVE_3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2.4277501690000003</v>
        <stp/>
        <stp>_x0010_USD_CURVE_6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>
        <v>2.2158049770000003</v>
        <stp/>
        <stp>_x0010_USD_CURVE_1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2.4609999999999999</v>
        <stp/>
        <stp>_x0010_USD_CURVE_3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>
        <v>2.74294824</v>
        <stp/>
        <stp>_x0010_USD_CURVE_6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2.2854476640000003</v>
        <stp/>
        <stp>_x0010_USD_CURVE_1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2.5097156650000003</v>
        <stp/>
        <stp>_x0010_USD_CURVE_3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2.7159493610000003</v>
        <stp/>
        <stp>_x0010_USD_CURVE_6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2.3457937060000003</v>
        <stp/>
        <stp>_x0010_USD_CURVE_1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2.3359999999999999</v>
        <stp/>
        <stp>_x0010_USD_CURVE_3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>
        <v>2.6849041440000003</v>
        <stp/>
        <stp>_x0010_USD_CURVE_6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2.3958304500000001</v>
        <stp/>
        <stp>_x0010_USD_CURVE_1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2.402863354</v>
        <stp/>
        <stp>_x0010_USD_CURVE_3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>
        <v>2.6490695730000002</v>
        <stp/>
        <stp>_x0010_USD_CURVE_6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2.7861458950000002</v>
        <stp/>
        <stp>_x0010_USD_CURVE_6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2.7663104990000003</v>
        <stp/>
        <stp>_x0010_USD_CURVE_6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2.5500972399999999</v>
        <stp/>
        <stp>_x0010_USD_CURVE_1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2.5692530570000001</v>
        <stp/>
        <stp>_x0010_USD_CURVE_1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2.664671169</v>
        <stp/>
        <stp>_x0010_USD_CURVE_3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2.6842815830000002</v>
        <stp/>
        <stp>_x0010_USD_CURVE_3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2.8724036050000001</v>
        <stp/>
        <stp>_x0010_USD_CURVE_6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8" s="7"/>
      </tp>
      <tp>
        <v>2.65294629</v>
        <stp/>
        <stp>_x0010_USD_CURVE_1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8" s="7"/>
      </tp>
      <tp>
        <v>2.769411786</v>
        <stp/>
        <stp>_x0010_USD_CURVE_3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8" s="7"/>
      </tp>
      <tp>
        <v>2.8889980410000002</v>
        <stp/>
        <stp>_x0010_USD_CURVE_6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7"/>
      </tp>
      <tp>
        <v>2.6696251430000002</v>
        <stp/>
        <stp>_x0010_USD_CURVE_1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7"/>
      </tp>
      <tp>
        <v>2.786</v>
        <stp/>
        <stp>_x0010_USD_CURVE_3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7"/>
      </tp>
      <tp>
        <v>2.9070058830000001</v>
        <stp/>
        <stp>_x0010_USD_CURVE_6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2.6876145020000002</v>
        <stp/>
        <stp>_x0010_USD_CURVE_1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2.8040000000000003</v>
        <stp/>
        <stp>_x0010_USD_CURVE_3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0.39900000000000002</v>
        <stp/>
        <stp>_x0011_USD_CURVE_OIS_15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4" s="7"/>
      </tp>
      <tp>
        <v>2.5500000000000003</v>
        <stp/>
        <stp>_x0011_USD_CURVE_OIS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3" s="7"/>
      </tp>
      <tp>
        <v>2.3690000000000002</v>
        <stp/>
        <stp>_x0011_USD_CURVE_OIS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3" s="7"/>
      </tp>
    </main>
    <main first="pldatasource.rtgetrtdserver">
      <tp>
        <v>2.5514520640000002</v>
        <stp/>
        <stp>_x0011_USD_CURVE_OIS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4" s="7"/>
      </tp>
      <tp>
        <v>2.400153108</v>
        <stp/>
        <stp>_x0011_USD_CURVE_OIS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4" s="7"/>
      </tp>
      <tp>
        <v>2.5591817640000003</v>
        <stp/>
        <stp>_x0011_USD_CURVE_OIS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5" s="7"/>
      </tp>
      <tp>
        <v>2.4268516920000001</v>
        <stp/>
        <stp>_x0011_USD_CURVE_OIS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5" s="7"/>
      </tp>
      <tp>
        <v>0.48699999999999999</v>
        <stp/>
        <stp>_x0011_USD_CURVE_OIS_18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5" s="7"/>
      </tp>
      <tp>
        <v>2.566071317</v>
        <stp/>
        <stp>_x0011_USD_CURVE_OIS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6" s="7"/>
      </tp>
      <tp>
        <v>2.4497829440000003</v>
        <stp/>
        <stp>_x0011_USD_CURVE_OIS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6" s="7"/>
      </tp>
      <tp>
        <v>2.5720778930000003</v>
        <stp/>
        <stp>_x0011_USD_CURVE_OIS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7" s="7"/>
      </tp>
      <tp>
        <v>2.4692775980000001</v>
        <stp/>
        <stp>_x0011_USD_CURVE_OIS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7" s="7"/>
      </tp>
    </main>
    <main first="pldatasource.rtgetrtdserver">
      <tp>
        <v>2.7861458950000002</v>
        <stp/>
        <stp>_x0010_USD_CURVE_6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>
        <v>2.7663104990000003</v>
        <stp/>
        <stp>_x0010_USD_CURVE_6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>
        <v>2.664671169</v>
        <stp/>
        <stp>_x0010_USD_CURVE_3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2.6842815830000002</v>
        <stp/>
        <stp>_x0010_USD_CURVE_3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2.5500972399999999</v>
        <stp/>
        <stp>_x0010_USD_CURVE_1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2.5692530570000001</v>
        <stp/>
        <stp>_x0010_USD_CURVE_1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2.5017047400000001</v>
        <stp/>
        <stp>_x0010_USD_CURVE_1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2.5502232790000003</v>
        <stp/>
        <stp>_x0010_USD_CURVE_3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2.4967158330000001</v>
        <stp/>
        <stp>_x0010_USD_CURVE_6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7"/>
      </tp>
      <tp>
        <v>2.5276477800000001</v>
        <stp/>
        <stp>_x0010_USD_CURVE_1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2.585</v>
        <stp/>
        <stp>_x0010_USD_CURVE_3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2.4277501690000003</v>
        <stp/>
        <stp>_x0010_USD_CURVE_6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7"/>
      </tp>
      <tp>
        <v>2.4369189470000001</v>
        <stp/>
        <stp>_x0010_USD_CURVE_1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2.615256638</v>
        <stp/>
        <stp>_x0010_USD_CURVE_3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2.607215751</v>
        <stp/>
        <stp>_x0010_USD_CURVE_6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>
        <v>2.4717522160000001</v>
        <stp/>
        <stp>_x0010_USD_CURVE_1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2.6416901910000004</v>
        <stp/>
        <stp>_x0010_USD_CURVE_3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2.5568246139999999</v>
        <stp/>
        <stp>_x0010_USD_CURVE_6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7"/>
      </tp>
      <tp>
        <v>2.3457937060000003</v>
        <stp/>
        <stp>_x0010_USD_CURVE_1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>
        <v>2.3359999999999999</v>
        <stp/>
        <stp>_x0010_USD_CURVE_3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>
        <v>2.6849041440000003</v>
        <stp/>
        <stp>_x0010_USD_CURVE_6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>
        <v>2.3958304500000001</v>
        <stp/>
        <stp>_x0010_USD_CURVE_1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2.402863354</v>
        <stp/>
        <stp>_x0010_USD_CURVE_3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>
        <v>2.6490695730000002</v>
        <stp/>
        <stp>_x0010_USD_CURVE_6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>
        <v>2.2158049770000003</v>
        <stp/>
        <stp>_x0010_USD_CURVE_1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>
        <v>2.4609999999999999</v>
        <stp/>
        <stp>_x0010_USD_CURVE_3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>
        <v>2.74294824</v>
        <stp/>
        <stp>_x0010_USD_CURVE_6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>
        <v>2.2854476640000003</v>
        <stp/>
        <stp>_x0010_USD_CURVE_1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>
        <v>2.5097156650000003</v>
        <stp/>
        <stp>_x0010_USD_CURVE_3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2.7159493610000003</v>
        <stp/>
        <stp>_x0010_USD_CURVE_6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>
        <v>2.8839703390000002</v>
        <stp/>
        <stp>_x0010_USD_CURVE_6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>
        <v>2.8781657350000001</v>
        <stp/>
        <stp>_x0010_USD_CURVE_6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>
        <v>2.7755271590000001</v>
        <stp/>
        <stp>_x0010_USD_CURVE_3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2.7811171730000002</v>
        <stp/>
        <stp>_x0010_USD_CURVE_3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2.6595666900000001</v>
        <stp/>
        <stp>_x0010_USD_CURVE_1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2.6649229920000002</v>
        <stp/>
        <stp>_x0010_USD_CURVE_1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2.6469996310000004</v>
        <stp/>
        <stp>_x0010_USD_CURVE_1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2.746819436</v>
        <stp/>
        <stp>_x0010_USD_CURVE_3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2.8171584320000003</v>
        <stp/>
        <stp>_x0010_USD_CURVE_6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>
        <v>2.6536232720000004</v>
        <stp/>
        <stp>_x0010_USD_CURVE_1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  <tp>
        <v>2.7549999999999999</v>
        <stp/>
        <stp>_x0010_USD_CURVE_3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2.8029632480000002</v>
        <stp/>
        <stp>_x0010_USD_CURVE_6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>
        <v>2.6315053260000001</v>
        <stp/>
        <stp>_x0010_USD_CURVE_1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2.762501114</v>
        <stp/>
        <stp>_x0010_USD_CURVE_3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2.8395079130000003</v>
        <stp/>
        <stp>_x0010_USD_CURVE_6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>
        <v>2.6396452110000004</v>
        <stp/>
        <stp>_x0010_USD_CURVE_1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2.7693413230000004</v>
        <stp/>
        <stp>_x0010_USD_CURVE_3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2.8291500050000002</v>
        <stp/>
        <stp>_x0010_USD_CURVE_6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>
        <v>2.611815719</v>
        <stp/>
        <stp>_x0010_USD_CURVE_1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2.7010000000000001</v>
        <stp/>
        <stp>_x0010_USD_CURVE_3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2.856982962</v>
        <stp/>
        <stp>_x0010_USD_CURVE_6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>
        <v>2.622272068</v>
        <stp/>
        <stp>_x0010_USD_CURVE_1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2.715193438</v>
        <stp/>
        <stp>_x0010_USD_CURVE_3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2.848714341</v>
        <stp/>
        <stp>_x0010_USD_CURVE_6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>
        <v>2.5856728360000001</v>
        <stp/>
        <stp>_x0010_USD_CURVE_1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2.7272280270000002</v>
        <stp/>
        <stp>_x0010_USD_CURVE_3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2.8717383410000004</v>
        <stp/>
        <stp>_x0010_USD_CURVE_6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>
        <v>2.5997615350000003</v>
        <stp/>
        <stp>_x0010_USD_CURVE_1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2.7376229910000003</v>
        <stp/>
        <stp>_x0010_USD_CURVE_3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2.8646646900000001</v>
        <stp/>
        <stp>_x0010_USD_CURVE_6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>
        <v>2.8890043940000001</v>
        <stp/>
        <stp>_x0010_USD_CURVE_6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>
        <v>2.786</v>
        <stp/>
        <stp>_x0010_USD_CURVE_3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2.6696169160000003</v>
        <stp/>
        <stp>_x0010_USD_CURVE_1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2.9070058830000001</v>
        <stp/>
        <stp>_x0010_USD_CURVE_6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>
        <v>2.8040000000000003</v>
        <stp/>
        <stp>_x0010_USD_CURVE_3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2.6876145020000002</v>
        <stp/>
        <stp>_x0010_USD_CURVE_1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2.8889980410000002</v>
        <stp/>
        <stp>_x0010_USD_CURVE_6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8" s="7"/>
      </tp>
      <tp>
        <v>2.786</v>
        <stp/>
        <stp>_x0010_USD_CURVE_3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7"/>
      </tp>
      <tp>
        <v>2.6696251430000002</v>
        <stp/>
        <stp>_x0010_USD_CURVE_1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7"/>
      </tp>
      <tp>
        <v>2.8724036050000001</v>
        <stp/>
        <stp>_x0010_USD_CURVE_6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8" s="7"/>
      </tp>
      <tp>
        <v>2.769411786</v>
        <stp/>
        <stp>_x0010_USD_CURVE_3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8" s="7"/>
      </tp>
      <tp>
        <v>2.65294629</v>
        <stp/>
        <stp>_x0010_USD_CURVE_1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8" s="7"/>
      </tp>
    </main>
    <main first="pldatasource.rtgetrtdserver">
      <tp>
        <v>0.13</v>
        <stp/>
        <stp>_x0010_USD_CURVE_OIS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7"/>
      </tp>
      <tp>
        <v>0.13</v>
        <stp/>
        <stp>_x0010_USD_CURVE_OIS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7"/>
      </tp>
      <tp>
        <v>0.13</v>
        <stp/>
        <stp>_x0010_USD_CURVE_OIS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" s="7"/>
      </tp>
      <tp>
        <v>0.314</v>
        <stp/>
        <stp>_x0010_USD_CURVE_OIS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7"/>
        <tr r="AK73" s="7"/>
      </tp>
      <tp>
        <v>0.67600000000000005</v>
        <stp/>
        <stp>_x0010_USD_CURVE_OIS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7" s="7"/>
      </tp>
      <tp>
        <v>1.0150000000000001</v>
        <stp/>
        <stp>_x0010_USD_CURVE_OIS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1" s="7"/>
      </tp>
      <tp>
        <v>1.2869999999999999</v>
        <stp/>
        <stp>_x0010_USD_CURVE_OIS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2" s="7"/>
      </tp>
      <tp>
        <v>1.4970000000000001</v>
        <stp/>
        <stp>_x0010_USD_CURVE_OIS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3" s="7"/>
      </tp>
      <tp>
        <v>1.6839999999999999</v>
        <stp/>
        <stp>_x0010_USD_CURVE_OIS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4" s="7"/>
      </tp>
      <tp>
        <v>1.819</v>
        <stp/>
        <stp>_x0010_USD_CURVE_OIS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5" s="7"/>
      </tp>
      <tp>
        <v>1.946</v>
        <stp/>
        <stp>_x0010_USD_CURVE_OIS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6" s="7"/>
      </tp>
      <tp>
        <v>2.0460000000000003</v>
        <stp/>
        <stp>_x0010_USD_CURVE_OIS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7" s="7"/>
      </tp>
      <tp>
        <v>0.48699999999999999</v>
        <stp/>
        <stp>_x0011_USD_CURVE_OIS_18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5" s="7"/>
      </tp>
      <tp>
        <v>2.4497829440000003</v>
        <stp/>
        <stp>_x0011_USD_CURVE_OIS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6" s="7"/>
      </tp>
      <tp>
        <v>2.566071317</v>
        <stp/>
        <stp>_x0011_USD_CURVE_OIS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6" s="7"/>
      </tp>
      <tp>
        <v>2.4692775980000001</v>
        <stp/>
        <stp>_x0011_USD_CURVE_OIS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7" s="7"/>
      </tp>
      <tp>
        <v>2.5720778930000003</v>
        <stp/>
        <stp>_x0011_USD_CURVE_OIS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7" s="7"/>
      </tp>
      <tp>
        <v>0.215</v>
        <stp/>
        <stp>_x0010_USD_CURVE_OIS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7"/>
      </tp>
      <tp>
        <v>0.24</v>
        <stp/>
        <stp>_x0010_USD_CURVE_OIS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7"/>
      </tp>
      <tp>
        <v>0.13500000000000001</v>
        <stp/>
        <stp>_x0010_USD_CURVE_OIS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7"/>
      </tp>
      <tp>
        <v>0.14100000000000001</v>
        <stp/>
        <stp>_x0010_USD_CURVE_OIS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7"/>
      </tp>
      <tp>
        <v>0.13200000000000001</v>
        <stp/>
        <stp>_x0010_USD_CURVE_OIS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7"/>
      </tp>
      <tp>
        <v>0.17899999999999999</v>
        <stp/>
        <stp>_x0010_USD_CURVE_OIS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7"/>
      </tp>
      <tp>
        <v>0.193</v>
        <stp/>
        <stp>_x0010_USD_CURVE_OIS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7"/>
      </tp>
      <tp>
        <v>0.14599999999999999</v>
        <stp/>
        <stp>_x0010_USD_CURVE_OIS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7"/>
      </tp>
      <tp>
        <v>0.16200000000000001</v>
        <stp/>
        <stp>_x0010_USD_CURVE_OIS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7"/>
      </tp>
      <tp>
        <v>2.2400000000000002</v>
        <stp/>
        <stp>_x0011_USD_CURVE_OIS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0" s="7"/>
      </tp>
      <tp>
        <v>2.5129288610000002</v>
        <stp/>
        <stp>_x0011_USD_CURVE_OIS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0" s="7"/>
      </tp>
      <tp>
        <v>2.2899585520000003</v>
        <stp/>
        <stp>_x0011_USD_CURVE_OIS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1" s="7"/>
      </tp>
      <tp>
        <v>2.5239587970000001</v>
        <stp/>
        <stp>_x0011_USD_CURVE_OIS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1" s="7"/>
      </tp>
      <tp>
        <v>0.25800000000000001</v>
        <stp/>
        <stp>_x0011_USD_CURVE_OIS_10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7"/>
      </tp>
      <tp>
        <v>2.5680000000000001</v>
        <stp/>
        <stp>_x0011_USD_CURVE_OIS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8" s="7"/>
      </tp>
      <tp>
        <v>2.5859999999999999</v>
        <stp/>
        <stp>_x0011_USD_CURVE_OIS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8" s="7"/>
      </tp>
      <tp>
        <v>2.5532267700000002</v>
        <stp/>
        <stp>_x0011_USD_CURVE_OIS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8" s="7"/>
      </tp>
      <tp>
        <v>2.109</v>
        <stp/>
        <stp>_x0011_USD_CURVE_OIS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8" s="7"/>
      </tp>
      <tp>
        <v>2.57</v>
        <stp/>
        <stp>_x0011_USD_CURVE_OIS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8" s="7"/>
      </tp>
      <tp>
        <v>2.4860000000000002</v>
        <stp/>
        <stp>_x0011_USD_CURVE_OIS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8" s="7"/>
      </tp>
      <tp>
        <v>0.28600000000000003</v>
        <stp/>
        <stp>_x0011_USD_CURVE_OIS_11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1" s="7"/>
      </tp>
      <tp>
        <v>0.58199999999999996</v>
        <stp/>
        <stp>_x0011_USD_CURVE_OIS_21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6" s="7"/>
      </tp>
      <tp>
        <v>2.1822737720000003</v>
        <stp/>
        <stp>_x0011_USD_CURVE_OIS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9" s="7"/>
      </tp>
      <tp>
        <v>2.5004347940000002</v>
        <stp/>
        <stp>_x0011_USD_CURVE_OIS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9" s="7"/>
      </tp>
      <tp>
        <v>0.13200000000000001</v>
        <stp/>
        <stp>_x0010_USD_CURVE_OIS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7"/>
      </tp>
      <tp>
        <v>0.13500000000000001</v>
        <stp/>
        <stp>_x0010_USD_CURVE_OIS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7"/>
      </tp>
      <tp>
        <v>0.14100000000000001</v>
        <stp/>
        <stp>_x0010_USD_CURVE_OIS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7"/>
      </tp>
      <tp>
        <v>0.14599999999999999</v>
        <stp/>
        <stp>_x0010_USD_CURVE_OIS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7"/>
      </tp>
      <tp>
        <v>0.16200000000000001</v>
        <stp/>
        <stp>_x0010_USD_CURVE_OIS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7"/>
      </tp>
      <tp>
        <v>0.17899999999999999</v>
        <stp/>
        <stp>_x0010_USD_CURVE_OIS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7"/>
      </tp>
      <tp>
        <v>0.193</v>
        <stp/>
        <stp>_x0010_USD_CURVE_OIS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7"/>
      </tp>
      <tp>
        <v>0.215</v>
        <stp/>
        <stp>_x0010_USD_CURVE_OIS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7"/>
      </tp>
      <tp>
        <v>0.24</v>
        <stp/>
        <stp>_x0010_USD_CURVE_OIS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7"/>
      </tp>
      <tp>
        <v>2.400153108</v>
        <stp/>
        <stp>_x0011_USD_CURVE_OIS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4" s="7"/>
      </tp>
      <tp>
        <v>2.5514520640000002</v>
        <stp/>
        <stp>_x0011_USD_CURVE_OIS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4" s="7"/>
      </tp>
      <tp>
        <v>2.4268516920000001</v>
        <stp/>
        <stp>_x0011_USD_CURVE_OIS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5" s="7"/>
      </tp>
      <tp>
        <v>2.5591817640000003</v>
        <stp/>
        <stp>_x0011_USD_CURVE_OIS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5" s="7"/>
      </tp>
      <tp>
        <v>2.3324768410000001</v>
        <stp/>
        <stp>_x0011_USD_CURVE_OIS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2" s="7"/>
      </tp>
      <tp>
        <v>2.533934576</v>
        <stp/>
        <stp>_x0011_USD_CURVE_OIS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2" s="7"/>
      </tp>
      <tp>
        <v>0.39900000000000002</v>
        <stp/>
        <stp>_x0011_USD_CURVE_OIS_15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4" s="7"/>
      </tp>
      <tp>
        <v>2.3690000000000002</v>
        <stp/>
        <stp>_x0011_USD_CURVE_OIS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3" s="7"/>
      </tp>
      <tp>
        <v>2.5500000000000003</v>
        <stp/>
        <stp>_x0011_USD_CURVE_OIS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3" s="7"/>
      </tp>
      <tp>
        <v>2.674083682</v>
        <stp/>
        <stp>_x0011_USD_CURVE_12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9"/>
      </tp>
      <tp>
        <v>2.9600184890000003</v>
        <stp/>
        <stp>_x0011_USD_CURVE_12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9"/>
      </tp>
      <tp>
        <v>2.7268809260000002</v>
        <stp/>
        <stp>_x0011_USD_CURVE_12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9"/>
      </tp>
      <tp>
        <v>2.9705064730000004</v>
        <stp/>
        <stp>_x0011_USD_CURVE_12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9"/>
      </tp>
      <tp>
        <v>3.0232994080000002</v>
        <stp/>
        <stp>_x0011_USD_CURVE_12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8" s="9"/>
      </tp>
      <tp>
        <v>3.0413174760000001</v>
        <stp/>
        <stp>_x0011_USD_CURVE_12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9"/>
      </tp>
      <tp>
        <v>3.0066968599999999</v>
        <stp/>
        <stp>_x0011_USD_CURVE_12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8" s="9"/>
      </tp>
      <tp>
        <v>2.538909028</v>
        <stp/>
        <stp>_x0011_USD_CURVE_12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9"/>
      </tp>
      <tp>
        <v>3.0233140450000002</v>
        <stp/>
        <stp>_x0011_USD_CURVE_12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8" s="9"/>
      </tp>
      <tp>
        <v>2.933193535</v>
        <stp/>
        <stp>_x0011_USD_CURVE_12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9"/>
      </tp>
    </main>
    <main first="pldatasource.rtgetrtdserver">
      <tp>
        <v>2.6108617970000001</v>
        <stp/>
        <stp>_x0011_USD_CURVE_12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9"/>
      </tp>
      <tp>
        <v>2.9478233830000002</v>
        <stp/>
        <stp>_x0011_USD_CURVE_12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9"/>
      </tp>
      <tp>
        <v>1.7250000000000001</v>
        <stp/>
        <stp>_x0010_USD_CURVE_STD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3" s="9"/>
      </tp>
      <tp>
        <v>1.504</v>
        <stp/>
        <stp>_x0010_USD_CURVE_STD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2" s="9"/>
      </tp>
      <tp>
        <v>2.0489999999999999</v>
        <stp/>
        <stp>_x0010_USD_CURVE_STD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5" s="9"/>
      </tp>
      <tp>
        <v>1.9040000000000001</v>
        <stp/>
        <stp>_x0010_USD_CURVE_STD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4" s="9"/>
      </tp>
      <tp>
        <v>0.54987141000000006</v>
        <stp/>
        <stp>_x0010_USD_CURVE_STD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3" s="9"/>
      </tp>
      <tp>
        <v>1.226</v>
        <stp/>
        <stp>_x0010_USD_CURVE_STD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1" s="9"/>
      </tp>
      <tp>
        <v>0.90667293999999998</v>
        <stp/>
        <stp>_x0010_USD_CURVE_STD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7" s="9"/>
      </tp>
      <tp>
        <v>2.2600000000000002</v>
        <stp/>
        <stp>_x0010_USD_CURVE_STD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7" s="9"/>
      </tp>
      <tp>
        <v>2.165</v>
        <stp/>
        <stp>_x0010_USD_CURVE_STD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6" s="9"/>
      </tp>
      <tp>
        <v>2.841054271</v>
        <stp/>
        <stp>_x0011_USD_CURVE_12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9"/>
      </tp>
      <tp>
        <v>2.996719562</v>
        <stp/>
        <stp>_x0011_USD_CURVE_12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9"/>
      </tp>
    </main>
    <main first="pldatasource.rtgetrtdserver">
      <tp>
        <v>2.869725066</v>
        <stp/>
        <stp>_x0011_USD_CURVE_12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9"/>
      </tp>
      <tp>
        <v>3.0044397580000002</v>
        <stp/>
        <stp>_x0011_USD_CURVE_12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9"/>
      </tp>
      <tp>
        <v>0.14100000000000001</v>
        <stp/>
        <stp>_x0010_USD_CURVE_OIS_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9"/>
      </tp>
      <tp>
        <v>0.13500000000000001</v>
        <stp/>
        <stp>_x0010_USD_CURVE_OIS_2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9"/>
      </tp>
      <tp>
        <v>0.13200000000000001</v>
        <stp/>
        <stp>_x0010_USD_CURVE_OIS_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9"/>
      </tp>
      <tp>
        <v>0.193</v>
        <stp/>
        <stp>_x0010_USD_CURVE_OIS_7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9"/>
      </tp>
      <tp>
        <v>0.17899999999999999</v>
        <stp/>
        <stp>_x0010_USD_CURVE_OIS_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9"/>
      </tp>
      <tp>
        <v>0.16200000000000001</v>
        <stp/>
        <stp>_x0010_USD_CURVE_OIS_5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9"/>
      </tp>
      <tp>
        <v>0.14599999999999999</v>
        <stp/>
        <stp>_x0010_USD_CURVE_OIS_4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9"/>
      </tp>
      <tp>
        <v>0.24</v>
        <stp/>
        <stp>_x0010_USD_CURVE_OIS_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9"/>
      </tp>
      <tp>
        <v>0.215</v>
        <stp/>
        <stp>_x0010_USD_CURVE_OIS_8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9"/>
      </tp>
      <tp>
        <v>2.7707007930000001</v>
        <stp/>
        <stp>_x0011_USD_CURVE_12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9"/>
      </tp>
      <tp>
        <v>2.9798973020000004</v>
        <stp/>
        <stp>_x0011_USD_CURVE_12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9"/>
      </tp>
    </main>
    <main first="pldatasource.rtgetrtdserver">
      <tp>
        <v>2.808270625</v>
        <stp/>
        <stp>_x0011_USD_CURVE_12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9"/>
      </tp>
      <tp>
        <v>2.9885005930000004</v>
        <stp/>
        <stp>_x0011_USD_CURVE_12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9"/>
      </tp>
      <tp>
        <v>2.89456443</v>
        <stp/>
        <stp>_x0011_USD_CURVE_12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9"/>
      </tp>
      <tp>
        <v>3.011515299</v>
        <stp/>
        <stp>_x0011_USD_CURVE_12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9"/>
      </tp>
      <tp>
        <v>0.24</v>
        <stp/>
        <stp>_x0010_USD_CURVE_OIS_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9"/>
      </tp>
      <tp>
        <v>0.215</v>
        <stp/>
        <stp>_x0010_USD_CURVE_OIS_8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9"/>
      </tp>
      <tp>
        <v>0.13200000000000001</v>
        <stp/>
        <stp>_x0010_USD_CURVE_OIS_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9"/>
      </tp>
      <tp>
        <v>0.14100000000000001</v>
        <stp/>
        <stp>_x0010_USD_CURVE_OIS_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9"/>
      </tp>
      <tp>
        <v>0.13500000000000001</v>
        <stp/>
        <stp>_x0010_USD_CURVE_OIS_2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9"/>
      </tp>
      <tp>
        <v>0.16200000000000001</v>
        <stp/>
        <stp>_x0010_USD_CURVE_OIS_5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9"/>
      </tp>
      <tp>
        <v>0.14599999999999999</v>
        <stp/>
        <stp>_x0010_USD_CURVE_OIS_4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9"/>
      </tp>
      <tp>
        <v>0.193</v>
        <stp/>
        <stp>_x0010_USD_CURVE_OIS_7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9"/>
      </tp>
      <tp>
        <v>0.17899999999999999</v>
        <stp/>
        <stp>_x0010_USD_CURVE_OIS_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9"/>
      </tp>
      <tp>
        <v>2.91556938</v>
        <stp/>
        <stp>_x0011_USD_CURVE_12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9"/>
      </tp>
      <tp>
        <v>3.0178853750000001</v>
        <stp/>
        <stp>_x0011_USD_CURVE_12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7" s="9"/>
      </tp>
      <tp>
        <v>2.2600000000000002</v>
        <stp/>
        <stp>_x0010_USD_CURVE_STD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9"/>
      </tp>
      <tp>
        <v>2.165</v>
        <stp/>
        <stp>_x0010_USD_CURVE_STD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9"/>
      </tp>
      <tp>
        <v>2.0489999999999999</v>
        <stp/>
        <stp>_x0010_USD_CURVE_STD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9"/>
      </tp>
      <tp>
        <v>1.9040000000000001</v>
        <stp/>
        <stp>_x0010_USD_CURVE_STD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9"/>
      </tp>
      <tp>
        <v>1.7250000000000001</v>
        <stp/>
        <stp>_x0010_USD_CURVE_STD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9"/>
      </tp>
      <tp>
        <v>1.504</v>
        <stp/>
        <stp>_x0010_USD_CURVE_STD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9"/>
      </tp>
      <tp>
        <v>1.226</v>
        <stp/>
        <stp>_x0010_USD_CURVE_STD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9"/>
      </tp>
      <tp>
        <v>0.90667293999999998</v>
        <stp/>
        <stp>_x0010_USD_CURVE_STD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7" s="9"/>
      </tp>
      <tp>
        <v>0.54987141000000006</v>
        <stp/>
        <stp>_x0010_USD_CURVE_STD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9"/>
      </tp>
    </main>
    <main first="pldatasource.rtgetrtdserver">
      <tp>
        <v>3.011515299</v>
        <stp/>
        <stp>_x0011_USD_CURVE_12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9"/>
      </tp>
      <tp>
        <v>2.89456443</v>
        <stp/>
        <stp>_x0011_USD_CURVE_12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9"/>
      </tp>
      <tp>
        <v>0.13</v>
        <stp/>
        <stp>_x0010_USD_CURVE_OIS_1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" s="9"/>
      </tp>
      <tp>
        <v>0.13</v>
        <stp/>
        <stp>_x0010_USD_CURVE_OIS_3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9"/>
      </tp>
      <tp>
        <v>0.13</v>
        <stp/>
        <stp>_x0010_USD_CURVE_OIS_2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9"/>
      </tp>
      <tp>
        <v>3.0178853750000001</v>
        <stp/>
        <stp>_x0011_USD_CURVE_12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9"/>
      </tp>
      <tp>
        <v>2.91556938</v>
        <stp/>
        <stp>_x0011_USD_CURVE_12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9"/>
      </tp>
      <tp>
        <v>1.0150000000000001</v>
        <stp/>
        <stp>_x0010_USD_CURVE_OIS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1" s="9"/>
      </tp>
      <tp>
        <v>0.67600000000000005</v>
        <stp/>
        <stp>_x0010_USD_CURVE_OIS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7" s="9"/>
      </tp>
      <tp>
        <v>0.314</v>
        <stp/>
        <stp>_x0010_USD_CURVE_OIS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2" s="9"/>
        <tr r="AJ73" s="9"/>
      </tp>
      <tp>
        <v>1.819</v>
        <stp/>
        <stp>_x0010_USD_CURVE_OIS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5" s="9"/>
      </tp>
      <tp>
        <v>1.6839999999999999</v>
        <stp/>
        <stp>_x0010_USD_CURVE_OIS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4" s="9"/>
      </tp>
      <tp>
        <v>1.4970000000000001</v>
        <stp/>
        <stp>_x0010_USD_CURVE_OIS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3" s="9"/>
      </tp>
      <tp>
        <v>1.2869999999999999</v>
        <stp/>
        <stp>_x0010_USD_CURVE_OIS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2" s="9"/>
      </tp>
      <tp>
        <v>2.0460000000000003</v>
        <stp/>
        <stp>_x0010_USD_CURVE_OIS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7" s="9"/>
      </tp>
      <tp>
        <v>1.946</v>
        <stp/>
        <stp>_x0010_USD_CURVE_OIS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6" s="9"/>
      </tp>
      <tp>
        <v>2.8724036050000001</v>
        <stp/>
        <stp>_x0010_USD_CURVE_6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8" s="9"/>
      </tp>
      <tp>
        <v>2.65294629</v>
        <stp/>
        <stp>_x0010_USD_CURVE_1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8" s="9"/>
      </tp>
      <tp>
        <v>2.769411786</v>
        <stp/>
        <stp>_x0010_USD_CURVE_3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8" s="9"/>
      </tp>
      <tp>
        <v>2.9070058830000001</v>
        <stp/>
        <stp>_x0010_USD_CURVE_6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9"/>
      </tp>
      <tp>
        <v>2.6876145020000002</v>
        <stp/>
        <stp>_x0010_USD_CURVE_1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9"/>
      </tp>
      <tp>
        <v>2.8040000000000003</v>
        <stp/>
        <stp>_x0010_USD_CURVE_3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9"/>
      </tp>
      <tp>
        <v>2.8889980410000002</v>
        <stp/>
        <stp>_x0010_USD_CURVE_6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9"/>
      </tp>
      <tp>
        <v>2.6696251430000002</v>
        <stp/>
        <stp>_x0010_USD_CURVE_1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9"/>
      </tp>
      <tp>
        <v>2.786</v>
        <stp/>
        <stp>_x0010_USD_CURVE_3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9"/>
      </tp>
      <tp>
        <v>2.8781657350000001</v>
        <stp/>
        <stp>_x0010_USD_CURVE_6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9"/>
      </tp>
      <tp>
        <v>2.8839703390000002</v>
        <stp/>
        <stp>_x0010_USD_CURVE_6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9"/>
      </tp>
      <tp>
        <v>2.6649229920000002</v>
        <stp/>
        <stp>_x0010_USD_CURVE_1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9"/>
      </tp>
      <tp>
        <v>2.6595666900000001</v>
        <stp/>
        <stp>_x0010_USD_CURVE_1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9"/>
      </tp>
      <tp>
        <v>2.7811171730000002</v>
        <stp/>
        <stp>_x0010_USD_CURVE_3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9"/>
      </tp>
      <tp>
        <v>2.7755271590000001</v>
        <stp/>
        <stp>_x0010_USD_CURVE_3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9"/>
      </tp>
      <tp>
        <v>2.6396452110000004</v>
        <stp/>
        <stp>_x0010_USD_CURVE_1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9"/>
      </tp>
      <tp>
        <v>2.7693413230000004</v>
        <stp/>
        <stp>_x0010_USD_CURVE_3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9"/>
      </tp>
      <tp>
        <v>2.8291500050000002</v>
        <stp/>
        <stp>_x0010_USD_CURVE_6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9"/>
      </tp>
      <tp>
        <v>2.6315053260000001</v>
        <stp/>
        <stp>_x0010_USD_CURVE_1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9"/>
      </tp>
      <tp>
        <v>2.762501114</v>
        <stp/>
        <stp>_x0010_USD_CURVE_3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9"/>
      </tp>
      <tp>
        <v>2.8395079130000003</v>
        <stp/>
        <stp>_x0010_USD_CURVE_6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9"/>
      </tp>
      <tp>
        <v>2.6536232720000004</v>
        <stp/>
        <stp>_x0010_USD_CURVE_1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9"/>
      </tp>
      <tp>
        <v>2.7549999999999999</v>
        <stp/>
        <stp>_x0010_USD_CURVE_3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9"/>
      </tp>
      <tp>
        <v>2.8029632480000002</v>
        <stp/>
        <stp>_x0010_USD_CURVE_6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9"/>
      </tp>
      <tp>
        <v>2.6469996310000004</v>
        <stp/>
        <stp>_x0010_USD_CURVE_1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9"/>
      </tp>
      <tp>
        <v>2.746819436</v>
        <stp/>
        <stp>_x0010_USD_CURVE_3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9"/>
      </tp>
      <tp>
        <v>2.8171584320000003</v>
        <stp/>
        <stp>_x0010_USD_CURVE_6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9"/>
      </tp>
      <tp>
        <v>2.5997615350000003</v>
        <stp/>
        <stp>_x0010_USD_CURVE_1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9"/>
      </tp>
      <tp>
        <v>2.7376229910000003</v>
        <stp/>
        <stp>_x0010_USD_CURVE_3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9"/>
      </tp>
      <tp>
        <v>2.8646646900000001</v>
        <stp/>
        <stp>_x0010_USD_CURVE_6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9"/>
      </tp>
      <tp>
        <v>2.5856728360000001</v>
        <stp/>
        <stp>_x0010_USD_CURVE_1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9"/>
      </tp>
      <tp>
        <v>2.7272280270000002</v>
        <stp/>
        <stp>_x0010_USD_CURVE_3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9"/>
      </tp>
      <tp>
        <v>2.8717383410000004</v>
        <stp/>
        <stp>_x0010_USD_CURVE_6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9"/>
      </tp>
      <tp>
        <v>2.622272068</v>
        <stp/>
        <stp>_x0010_USD_CURVE_1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9"/>
      </tp>
      <tp>
        <v>2.715193438</v>
        <stp/>
        <stp>_x0010_USD_CURVE_3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9"/>
      </tp>
      <tp>
        <v>2.848714341</v>
        <stp/>
        <stp>_x0010_USD_CURVE_6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9"/>
      </tp>
      <tp>
        <v>2.611815719</v>
        <stp/>
        <stp>_x0010_USD_CURVE_1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9"/>
      </tp>
      <tp>
        <v>2.7010000000000001</v>
        <stp/>
        <stp>_x0010_USD_CURVE_3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9"/>
      </tp>
      <tp>
        <v>2.856982962</v>
        <stp/>
        <stp>_x0010_USD_CURVE_6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9"/>
      </tp>
      <tp>
        <v>2.8890043940000001</v>
        <stp/>
        <stp>_x0010_USD_CURVE_6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9"/>
      </tp>
      <tp>
        <v>2.6696169160000003</v>
        <stp/>
        <stp>_x0010_USD_CURVE_1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9"/>
      </tp>
      <tp>
        <v>2.786</v>
        <stp/>
        <stp>_x0010_USD_CURVE_3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9"/>
      </tp>
      <tp>
        <v>2.7663104990000003</v>
        <stp/>
        <stp>_x0010_USD_CURVE_6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9"/>
      </tp>
      <tp>
        <v>2.7861458950000002</v>
        <stp/>
        <stp>_x0010_USD_CURVE_6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9"/>
      </tp>
      <tp>
        <v>2.5692530570000001</v>
        <stp/>
        <stp>_x0010_USD_CURVE_1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9"/>
      </tp>
      <tp>
        <v>2.5500972399999999</v>
        <stp/>
        <stp>_x0010_USD_CURVE_1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9"/>
      </tp>
      <tp>
        <v>2.6842815830000002</v>
        <stp/>
        <stp>_x0010_USD_CURVE_3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9"/>
      </tp>
      <tp>
        <v>2.664671169</v>
        <stp/>
        <stp>_x0010_USD_CURVE_3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9"/>
      </tp>
      <tp>
        <v>2.4717522160000001</v>
        <stp/>
        <stp>_x0010_USD_CURVE_1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9"/>
      </tp>
      <tp>
        <v>2.6416901910000004</v>
        <stp/>
        <stp>_x0010_USD_CURVE_3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9"/>
      </tp>
      <tp>
        <v>2.5568246139999999</v>
        <stp/>
        <stp>_x0010_USD_CURVE_6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9"/>
      </tp>
      <tp>
        <v>2.4369189470000001</v>
        <stp/>
        <stp>_x0010_USD_CURVE_1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9"/>
      </tp>
      <tp>
        <v>2.615256638</v>
        <stp/>
        <stp>_x0010_USD_CURVE_3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9"/>
      </tp>
      <tp>
        <v>2.607215751</v>
        <stp/>
        <stp>_x0010_USD_CURVE_6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9"/>
      </tp>
      <tp>
        <v>2.5276477800000001</v>
        <stp/>
        <stp>_x0010_USD_CURVE_1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9"/>
      </tp>
      <tp>
        <v>2.585</v>
        <stp/>
        <stp>_x0010_USD_CURVE_3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9"/>
      </tp>
      <tp>
        <v>2.4277501690000003</v>
        <stp/>
        <stp>_x0010_USD_CURVE_6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9"/>
      </tp>
      <tp>
        <v>2.5017047400000001</v>
        <stp/>
        <stp>_x0010_USD_CURVE_1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9"/>
      </tp>
      <tp>
        <v>2.5502232790000003</v>
        <stp/>
        <stp>_x0010_USD_CURVE_3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9"/>
      </tp>
      <tp>
        <v>2.4967158330000001</v>
        <stp/>
        <stp>_x0010_USD_CURVE_6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9"/>
      </tp>
      <tp>
        <v>2.2854476640000003</v>
        <stp/>
        <stp>_x0010_USD_CURVE_1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9"/>
      </tp>
      <tp>
        <v>2.5097156650000003</v>
        <stp/>
        <stp>_x0010_USD_CURVE_3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9"/>
      </tp>
      <tp>
        <v>2.7159493610000003</v>
        <stp/>
        <stp>_x0010_USD_CURVE_6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9"/>
      </tp>
      <tp>
        <v>2.2158049770000003</v>
        <stp/>
        <stp>_x0010_USD_CURVE_1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9"/>
      </tp>
      <tp>
        <v>2.4609999999999999</v>
        <stp/>
        <stp>_x0010_USD_CURVE_3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9"/>
      </tp>
      <tp>
        <v>2.74294824</v>
        <stp/>
        <stp>_x0010_USD_CURVE_6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9"/>
      </tp>
      <tp>
        <v>2.3958304500000001</v>
        <stp/>
        <stp>_x0010_USD_CURVE_1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9"/>
      </tp>
      <tp>
        <v>2.402863354</v>
        <stp/>
        <stp>_x0010_USD_CURVE_3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9"/>
      </tp>
      <tp>
        <v>2.6490695730000002</v>
        <stp/>
        <stp>_x0010_USD_CURVE_6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9"/>
      </tp>
      <tp>
        <v>2.3457937060000003</v>
        <stp/>
        <stp>_x0010_USD_CURVE_1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9"/>
      </tp>
      <tp>
        <v>2.3359999999999999</v>
        <stp/>
        <stp>_x0010_USD_CURVE_3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9"/>
      </tp>
      <tp>
        <v>2.6849041440000003</v>
        <stp/>
        <stp>_x0010_USD_CURVE_6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9"/>
      </tp>
      <tp t="s">
        <v>#N/A RIC Not Found</v>
        <stp/>
        <stp>_x0012_USD_CURVE_FUT3M_N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9"/>
      </tp>
      <tp t="s">
        <v>#N/A RIC Not Found</v>
        <stp/>
        <stp>_x0012_USD_CURVE_FUT1M_N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5" s="9"/>
      </tp>
      <tp t="s">
        <v>#N/A RIC Not Found</v>
        <stp/>
        <stp>_x0012_USD_CURVE_FUT6M_N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9"/>
      </tp>
      <tp t="s">
        <v>#N/A RIC Not Found</v>
        <stp/>
        <stp>_x0012_USD_CURVE_FUT1M_M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5" s="9"/>
      </tp>
      <tp t="s">
        <v>#N/A RIC Not Found</v>
        <stp/>
        <stp>_x0012_USD_CURVE_FUT1M_M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9" s="9"/>
      </tp>
      <tp>
        <v>99.707762467000009</v>
        <stp/>
        <stp>_x0012_USD_CURVE_FUT3M_M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9"/>
      </tp>
      <tp t="s">
        <v>#N/A RIC Not Found</v>
        <stp/>
        <stp>_x0012_USD_CURVE_FUT3M_M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5" s="9"/>
      </tp>
      <tp>
        <v>99.795165164000011</v>
        <stp/>
        <stp>_x0012_USD_CURVE_FUT1M_M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4" s="9"/>
      </tp>
      <tp t="s">
        <v>#N/A RIC Not Found</v>
        <stp/>
        <stp>_x0012_USD_CURVE_FUT3M_M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9" s="9"/>
      </tp>
      <tp>
        <v>99.616427639000008</v>
        <stp/>
        <stp>_x0012_USD_CURVE_FUT6M_M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9"/>
      </tp>
      <tp t="s">
        <v>#N/A RIC Not Found</v>
        <stp/>
        <stp>_x0012_USD_CURVE_FUT6M_M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9"/>
      </tp>
      <tp t="s">
        <v>#N/A RIC Not Found</v>
        <stp/>
        <stp>_x0012_USD_CURVE_FUT6M_M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9"/>
      </tp>
      <tp t="s">
        <v>#N/A RIC Not Found</v>
        <stp/>
        <stp>_x0012_USD_CURVE_FUT3M_K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9"/>
      </tp>
      <tp t="s">
        <v>#N/A RIC Not Found</v>
        <stp/>
        <stp>_x0012_USD_CURVE_FUT1M_K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9"/>
      </tp>
      <tp t="s">
        <v>#N/A RIC Not Found</v>
        <stp/>
        <stp>_x0012_USD_CURVE_FUT6M_K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9"/>
      </tp>
      <tp t="s">
        <v>#N/A RIC Not Found</v>
        <stp/>
        <stp>_x0012_USD_CURVE_FUT1M_J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4" s="9"/>
      </tp>
      <tp t="s">
        <v>#N/A RIC Not Found</v>
        <stp/>
        <stp>_x0012_USD_CURVE_FUT3M_J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4" s="9"/>
      </tp>
      <tp t="s">
        <v>#N/A RIC Not Found</v>
        <stp/>
        <stp>_x0012_USD_CURVE_FUT6M_J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9"/>
      </tp>
      <tp t="s">
        <v>#N/A RIC Not Found</v>
        <stp/>
        <stp>_x0012_USD_CURVE_FUT6M_H8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9"/>
      </tp>
      <tp t="s">
        <v>#N/A RIC Not Found</v>
        <stp/>
        <stp>_x0012_USD_CURVE_FUT3M_H8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2" s="9"/>
      </tp>
      <tp t="s">
        <v>#N/A RIC Not Found</v>
        <stp/>
        <stp>_x0012_USD_CURVE_FUT1M_H8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2" s="9"/>
      </tp>
      <tp t="s">
        <v>#N/A RIC Not Found</v>
        <stp/>
        <stp>_x0012_USD_CURVE_FUT1M_H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3" s="9"/>
      </tp>
      <tp t="s">
        <v>#N/A RIC Not Found</v>
        <stp/>
        <stp>_x0012_USD_CURVE_FUT1M_H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8" s="9"/>
      </tp>
      <tp t="s">
        <v>#N/A RIC Not Found</v>
        <stp/>
        <stp>_x0012_USD_CURVE_FUT3M_H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3" s="9"/>
      </tp>
      <tp t="s">
        <v>#N/A RIC Not Found</v>
        <stp/>
        <stp>_x0012_USD_CURVE_FUT3M_H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8" s="9"/>
      </tp>
      <tp t="s">
        <v>#N/A RIC Not Found</v>
        <stp/>
        <stp>_x0012_USD_CURVE_FUT6M_H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9"/>
      </tp>
      <tp t="s">
        <v>#N/A RIC Not Found</v>
        <stp/>
        <stp>_x0012_USD_CURVE_FUT6M_H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9"/>
      </tp>
      <tp t="s">
        <v>#N/A RIC Not Found</v>
        <stp/>
        <stp>_x0012_USD_CURVE_FUT1M_G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9"/>
      </tp>
      <tp t="s">
        <v>#N/A RIC Not Found</v>
        <stp/>
        <stp>_x0012_USD_CURVE_FUT3M_G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2" s="9"/>
      </tp>
      <tp t="s">
        <v>#N/A RIC Not Found</v>
        <stp/>
        <stp>_x0012_USD_CURVE_FUT6M_G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9"/>
      </tp>
      <tp t="s">
        <v>#N/A RIC Not Found</v>
        <stp/>
        <stp>_x0012_USD_CURVE_FUT1M_F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9"/>
      </tp>
      <tp t="s">
        <v>#N/A RIC Not Found</v>
        <stp/>
        <stp>_x0012_USD_CURVE_FUT3M_F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1" s="9"/>
      </tp>
      <tp t="s">
        <v>#N/A RIC Not Found</v>
        <stp/>
        <stp>_x0012_USD_CURVE_FUT6M_F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9"/>
      </tp>
      <tp t="s">
        <v>#N/A RIC Not Found</v>
        <stp/>
        <stp>_x0012_USD_CURVE_FUT1M_Z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7" s="9"/>
      </tp>
      <tp t="s">
        <v>#N/A RIC Not Found</v>
        <stp/>
        <stp>_x0012_USD_CURVE_FUT1M_Z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1" s="9"/>
      </tp>
      <tp t="s">
        <v>#N/A RIC Not Found</v>
        <stp/>
        <stp>_x0012_USD_CURVE_FUT3M_Z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9"/>
      </tp>
      <tp t="s">
        <v>#N/A RIC Not Found</v>
        <stp/>
        <stp>_x0012_USD_CURVE_FUT3M_Z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7" s="9"/>
      </tp>
      <tp t="s">
        <v>#N/A RIC Not Found</v>
        <stp/>
        <stp>_x0012_USD_CURVE_FUT1M_Z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9"/>
      </tp>
      <tp t="s">
        <v>#N/A RIC Not Found</v>
        <stp/>
        <stp>_x0012_USD_CURVE_FUT3M_Z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1" s="9"/>
      </tp>
      <tp t="s">
        <v>#N/A RIC Not Found</v>
        <stp/>
        <stp>_x0012_USD_CURVE_FUT6M_Z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9"/>
      </tp>
      <tp t="s">
        <v>#N/A RIC Not Found</v>
        <stp/>
        <stp>_x0012_USD_CURVE_FUT6M_Z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9"/>
      </tp>
      <tp t="s">
        <v>#N/A RIC Not Found</v>
        <stp/>
        <stp>_x0012_USD_CURVE_FUT6M_Z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9"/>
      </tp>
      <tp>
        <v>3.0066968599999999</v>
        <stp/>
        <stp>_x0011_USD_CURVE_12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8" s="9"/>
      </tp>
      <tp>
        <v>3.0413174760000001</v>
        <stp/>
        <stp>_x0011_USD_CURVE_12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9"/>
      </tp>
      <tp>
        <v>3.0232994080000002</v>
        <stp/>
        <stp>_x0011_USD_CURVE_12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8" s="9"/>
      </tp>
      <tp>
        <v>2.933193535</v>
        <stp/>
        <stp>_x0011_USD_CURVE_12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9"/>
      </tp>
      <tp>
        <v>3.0233140450000002</v>
        <stp/>
        <stp>_x0011_USD_CURVE_12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9"/>
      </tp>
      <tp>
        <v>2.538909028</v>
        <stp/>
        <stp>_x0011_USD_CURVE_12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9"/>
      </tp>
      <tp t="s">
        <v>#N/A RIC Not Found</v>
        <stp/>
        <stp>_x0012_USD_CURVE_FUT3M_X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9"/>
      </tp>
      <tp t="s">
        <v>#N/A RIC Not Found</v>
        <stp/>
        <stp>_x0012_USD_CURVE_FUT1M_X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9"/>
      </tp>
      <tp t="s">
        <v>#N/A RIC Not Found</v>
        <stp/>
        <stp>_x0012_USD_CURVE_FUT6M_X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9"/>
      </tp>
      <tp t="s">
        <v>#N/A RIC Not Found</v>
        <stp/>
        <stp>_x0012_USD_CURVE_FUT3M_V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9"/>
      </tp>
      <tp t="s">
        <v>#N/A RIC Not Found</v>
        <stp/>
        <stp>_x0012_USD_CURVE_FUT1M_V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9"/>
      </tp>
      <tp t="s">
        <v>#N/A RIC Not Found</v>
        <stp/>
        <stp>_x0012_USD_CURVE_FUT6M_V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9"/>
      </tp>
      <tp t="s">
        <v>#N/A RIC Not Found</v>
        <stp/>
        <stp>_x0012_USD_CURVE_FUT1M_U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6" s="9"/>
      </tp>
      <tp t="s">
        <v>#N/A RIC Not Found</v>
        <stp/>
        <stp>_x0012_USD_CURVE_FUT1M_U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0" s="9"/>
      </tp>
      <tp t="s">
        <v>#N/A RIC Not Found</v>
        <stp/>
        <stp>_x0012_USD_CURVE_FUT3M_U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9"/>
      </tp>
      <tp t="s">
        <v>#N/A RIC Not Found</v>
        <stp/>
        <stp>_x0012_USD_CURVE_FUT3M_U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6" s="9"/>
      </tp>
      <tp t="s">
        <v>#N/A RIC Not Found</v>
        <stp/>
        <stp>_x0012_USD_CURVE_FUT1M_U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7" s="9"/>
      </tp>
      <tp t="s">
        <v>#N/A RIC Not Found</v>
        <stp/>
        <stp>_x0012_USD_CURVE_FUT3M_U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0" s="9"/>
      </tp>
      <tp t="s">
        <v>#N/A RIC Not Found</v>
        <stp/>
        <stp>_x0012_USD_CURVE_FUT6M_U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9"/>
      </tp>
      <tp t="s">
        <v>#N/A RIC Not Found</v>
        <stp/>
        <stp>_x0012_USD_CURVE_FUT6M_U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9"/>
      </tp>
      <tp t="s">
        <v>#N/A RIC Not Found</v>
        <stp/>
        <stp>_x0012_USD_CURVE_FUT6M_U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9"/>
      </tp>
      <tp t="s">
        <v>#N/A RIC Not Found</v>
        <stp/>
        <stp>_x0012_USD_CURVE_FUT3M_Q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9"/>
      </tp>
      <tp t="s">
        <v>#N/A RIC Not Found</v>
        <stp/>
        <stp>_x0012_USD_CURVE_FUT1M_Q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6" s="9"/>
      </tp>
      <tp t="s">
        <v>#N/A RIC Not Found</v>
        <stp/>
        <stp>_x0012_USD_CURVE_FUT6M_Q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9"/>
      </tp>
      <tp>
        <v>2.9478233830000002</v>
        <stp/>
        <stp>_x0011_USD_CURVE_12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9"/>
      </tp>
      <tp>
        <v>2.6108617970000001</v>
        <stp/>
        <stp>_x0011_USD_CURVE_12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9"/>
      </tp>
      <tp>
        <v>2.9600184890000003</v>
        <stp/>
        <stp>_x0011_USD_CURVE_12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9"/>
      </tp>
      <tp>
        <v>2.674083682</v>
        <stp/>
        <stp>_x0011_USD_CURVE_12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9"/>
      </tp>
      <tp>
        <v>2.8889980410000002</v>
        <stp/>
        <stp>_x0010_USD_CURVE_6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8" s="9"/>
      </tp>
      <tp>
        <v>2.786</v>
        <stp/>
        <stp>_x0010_USD_CURVE_3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9"/>
      </tp>
      <tp>
        <v>2.6696251430000002</v>
        <stp/>
        <stp>_x0010_USD_CURVE_1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9"/>
      </tp>
      <tp>
        <v>2.9070058830000001</v>
        <stp/>
        <stp>_x0010_USD_CURVE_6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9"/>
      </tp>
      <tp>
        <v>2.8040000000000003</v>
        <stp/>
        <stp>_x0010_USD_CURVE_3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9"/>
      </tp>
      <tp>
        <v>2.6876145020000002</v>
        <stp/>
        <stp>_x0010_USD_CURVE_1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9"/>
      </tp>
      <tp>
        <v>2.8724036050000001</v>
        <stp/>
        <stp>_x0010_USD_CURVE_6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8" s="9"/>
      </tp>
      <tp>
        <v>2.769411786</v>
        <stp/>
        <stp>_x0010_USD_CURVE_3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8" s="9"/>
      </tp>
      <tp>
        <v>2.65294629</v>
        <stp/>
        <stp>_x0010_USD_CURVE_1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8" s="9"/>
      </tp>
      <tp>
        <v>2.5276477800000001</v>
        <stp/>
        <stp>_x0010_USD_CURVE_1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9"/>
      </tp>
      <tp>
        <v>2.585</v>
        <stp/>
        <stp>_x0010_USD_CURVE_3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9"/>
      </tp>
      <tp>
        <v>2.4277501690000003</v>
        <stp/>
        <stp>_x0010_USD_CURVE_6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9"/>
      </tp>
      <tp>
        <v>2.5017047400000001</v>
        <stp/>
        <stp>_x0010_USD_CURVE_1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9"/>
      </tp>
      <tp>
        <v>2.5502232790000003</v>
        <stp/>
        <stp>_x0010_USD_CURVE_3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9"/>
      </tp>
      <tp>
        <v>2.4967158330000001</v>
        <stp/>
        <stp>_x0010_USD_CURVE_6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9"/>
      </tp>
      <tp>
        <v>2.4717522160000001</v>
        <stp/>
        <stp>_x0010_USD_CURVE_1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9"/>
      </tp>
      <tp>
        <v>2.6416901910000004</v>
        <stp/>
        <stp>_x0010_USD_CURVE_3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9"/>
      </tp>
      <tp>
        <v>2.5568246139999999</v>
        <stp/>
        <stp>_x0010_USD_CURVE_6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9"/>
      </tp>
      <tp>
        <v>2.4369189470000001</v>
        <stp/>
        <stp>_x0010_USD_CURVE_1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9"/>
      </tp>
      <tp>
        <v>2.615256638</v>
        <stp/>
        <stp>_x0010_USD_CURVE_3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9"/>
      </tp>
      <tp>
        <v>2.607215751</v>
        <stp/>
        <stp>_x0010_USD_CURVE_6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9"/>
      </tp>
      <tp>
        <v>2.3958304500000001</v>
        <stp/>
        <stp>_x0010_USD_CURVE_1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9"/>
      </tp>
      <tp>
        <v>2.402863354</v>
        <stp/>
        <stp>_x0010_USD_CURVE_3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9"/>
      </tp>
      <tp>
        <v>2.6490695730000002</v>
        <stp/>
        <stp>_x0010_USD_CURVE_6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9"/>
      </tp>
      <tp>
        <v>2.3457937060000003</v>
        <stp/>
        <stp>_x0010_USD_CURVE_1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9"/>
      </tp>
      <tp>
        <v>2.3359999999999999</v>
        <stp/>
        <stp>_x0010_USD_CURVE_3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9"/>
      </tp>
      <tp>
        <v>2.6849041440000003</v>
        <stp/>
        <stp>_x0010_USD_CURVE_6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9"/>
      </tp>
      <tp>
        <v>2.2854476640000003</v>
        <stp/>
        <stp>_x0010_USD_CURVE_1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9"/>
      </tp>
      <tp>
        <v>2.5097156650000003</v>
        <stp/>
        <stp>_x0010_USD_CURVE_3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9"/>
      </tp>
      <tp>
        <v>2.7159493610000003</v>
        <stp/>
        <stp>_x0010_USD_CURVE_6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9"/>
      </tp>
      <tp>
        <v>2.2158049770000003</v>
        <stp/>
        <stp>_x0010_USD_CURVE_1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9"/>
      </tp>
      <tp>
        <v>2.4609999999999999</v>
        <stp/>
        <stp>_x0010_USD_CURVE_3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9"/>
      </tp>
      <tp>
        <v>2.74294824</v>
        <stp/>
        <stp>_x0010_USD_CURVE_6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9"/>
      </tp>
      <tp>
        <v>2.7663104990000003</v>
        <stp/>
        <stp>_x0010_USD_CURVE_6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9"/>
      </tp>
      <tp>
        <v>2.7861458950000002</v>
        <stp/>
        <stp>_x0010_USD_CURVE_6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9"/>
      </tp>
      <tp>
        <v>2.6842815830000002</v>
        <stp/>
        <stp>_x0010_USD_CURVE_3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9"/>
      </tp>
      <tp>
        <v>2.664671169</v>
        <stp/>
        <stp>_x0010_USD_CURVE_3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9"/>
      </tp>
      <tp>
        <v>2.5692530570000001</v>
        <stp/>
        <stp>_x0010_USD_CURVE_1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9"/>
      </tp>
      <tp>
        <v>2.5500972399999999</v>
        <stp/>
        <stp>_x0010_USD_CURVE_1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9"/>
      </tp>
      <tp>
        <v>2.8890043940000001</v>
        <stp/>
        <stp>_x0010_USD_CURVE_6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9"/>
      </tp>
      <tp>
        <v>2.786</v>
        <stp/>
        <stp>_x0010_USD_CURVE_3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9"/>
      </tp>
      <tp>
        <v>2.6696169160000003</v>
        <stp/>
        <stp>_x0010_USD_CURVE_1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9"/>
      </tp>
      <tp>
        <v>2.6536232720000004</v>
        <stp/>
        <stp>_x0010_USD_CURVE_1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9"/>
      </tp>
      <tp>
        <v>2.7549999999999999</v>
        <stp/>
        <stp>_x0010_USD_CURVE_3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9"/>
      </tp>
      <tp>
        <v>2.8029632480000002</v>
        <stp/>
        <stp>_x0010_USD_CURVE_6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9"/>
      </tp>
      <tp>
        <v>2.6469996310000004</v>
        <stp/>
        <stp>_x0010_USD_CURVE_1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9"/>
      </tp>
      <tp>
        <v>2.746819436</v>
        <stp/>
        <stp>_x0010_USD_CURVE_3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9"/>
      </tp>
      <tp>
        <v>2.8171584320000003</v>
        <stp/>
        <stp>_x0010_USD_CURVE_6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9"/>
      </tp>
      <tp>
        <v>2.6396452110000004</v>
        <stp/>
        <stp>_x0010_USD_CURVE_1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9"/>
      </tp>
      <tp>
        <v>2.7693413230000004</v>
        <stp/>
        <stp>_x0010_USD_CURVE_3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9"/>
      </tp>
      <tp>
        <v>2.8291500050000002</v>
        <stp/>
        <stp>_x0010_USD_CURVE_6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9"/>
      </tp>
      <tp>
        <v>2.6315053260000001</v>
        <stp/>
        <stp>_x0010_USD_CURVE_1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9"/>
      </tp>
      <tp>
        <v>2.762501114</v>
        <stp/>
        <stp>_x0010_USD_CURVE_3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9"/>
      </tp>
      <tp>
        <v>2.8395079130000003</v>
        <stp/>
        <stp>_x0010_USD_CURVE_6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9"/>
      </tp>
      <tp>
        <v>2.622272068</v>
        <stp/>
        <stp>_x0010_USD_CURVE_1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9"/>
      </tp>
      <tp>
        <v>2.715193438</v>
        <stp/>
        <stp>_x0010_USD_CURVE_3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9"/>
      </tp>
      <tp>
        <v>2.848714341</v>
        <stp/>
        <stp>_x0010_USD_CURVE_6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9"/>
      </tp>
      <tp>
        <v>2.611815719</v>
        <stp/>
        <stp>_x0010_USD_CURVE_1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9"/>
      </tp>
      <tp>
        <v>2.7010000000000001</v>
        <stp/>
        <stp>_x0010_USD_CURVE_3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9"/>
      </tp>
      <tp>
        <v>2.856982962</v>
        <stp/>
        <stp>_x0010_USD_CURVE_6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9"/>
      </tp>
      <tp>
        <v>2.5997615350000003</v>
        <stp/>
        <stp>_x0010_USD_CURVE_1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9"/>
      </tp>
      <tp>
        <v>2.7376229910000003</v>
        <stp/>
        <stp>_x0010_USD_CURVE_3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9"/>
      </tp>
      <tp>
        <v>2.8646646900000001</v>
        <stp/>
        <stp>_x0010_USD_CURVE_6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9"/>
      </tp>
      <tp>
        <v>2.5856728360000001</v>
        <stp/>
        <stp>_x0010_USD_CURVE_1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9"/>
      </tp>
      <tp>
        <v>2.7272280270000002</v>
        <stp/>
        <stp>_x0010_USD_CURVE_3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9"/>
      </tp>
      <tp>
        <v>2.8717383410000004</v>
        <stp/>
        <stp>_x0010_USD_CURVE_6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9"/>
      </tp>
      <tp>
        <v>2.8781657350000001</v>
        <stp/>
        <stp>_x0010_USD_CURVE_6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9"/>
      </tp>
      <tp>
        <v>2.8839703390000002</v>
        <stp/>
        <stp>_x0010_USD_CURVE_6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9"/>
      </tp>
      <tp>
        <v>2.7811171730000002</v>
        <stp/>
        <stp>_x0010_USD_CURVE_3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9"/>
      </tp>
      <tp>
        <v>2.7755271590000001</v>
        <stp/>
        <stp>_x0010_USD_CURVE_3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9"/>
      </tp>
      <tp>
        <v>2.6649229920000002</v>
        <stp/>
        <stp>_x0010_USD_CURVE_1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9"/>
      </tp>
      <tp>
        <v>2.6595666900000001</v>
        <stp/>
        <stp>_x0010_USD_CURVE_1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9"/>
      </tp>
      <tp t="s">
        <v>#N/A RIC Not Found</v>
        <stp/>
        <stp>_x0012_USD_CURVE_FUT6M_U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9"/>
      </tp>
      <tp t="s">
        <v>#N/A RIC Not Found</v>
        <stp/>
        <stp>_x0012_USD_CURVE_FUT6M_U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9"/>
      </tp>
      <tp t="s">
        <v>#N/A RIC Not Found</v>
        <stp/>
        <stp>_x0012_USD_CURVE_FUT6M_U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9"/>
      </tp>
      <tp t="s">
        <v>#N/A RIC Not Found</v>
        <stp/>
        <stp>_x0012_USD_CURVE_FUT1M_U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9"/>
      </tp>
      <tp t="s">
        <v>#N/A RIC Not Found</v>
        <stp/>
        <stp>_x0012_USD_CURVE_FUT3M_U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9"/>
      </tp>
      <tp t="s">
        <v>#N/A RIC Not Found</v>
        <stp/>
        <stp>_x0012_USD_CURVE_FUT3M_U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9"/>
      </tp>
      <tp t="s">
        <v>#N/A RIC Not Found</v>
        <stp/>
        <stp>_x0012_USD_CURVE_FUT1M_U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0" s="9"/>
      </tp>
      <tp t="s">
        <v>#N/A RIC Not Found</v>
        <stp/>
        <stp>_x0012_USD_CURVE_FUT3M_U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9"/>
      </tp>
      <tp t="s">
        <v>#N/A RIC Not Found</v>
        <stp/>
        <stp>_x0012_USD_CURVE_FUT1M_U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6" s="9"/>
      </tp>
      <tp t="s">
        <v>#N/A RIC Not Found</v>
        <stp/>
        <stp>_x0012_USD_CURVE_FUT6M_V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9"/>
      </tp>
      <tp t="s">
        <v>#N/A RIC Not Found</v>
        <stp/>
        <stp>_x0012_USD_CURVE_FUT1M_V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9"/>
      </tp>
      <tp t="s">
        <v>#N/A RIC Not Found</v>
        <stp/>
        <stp>_x0012_USD_CURVE_FUT3M_V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9"/>
      </tp>
      <tp t="s">
        <v>#N/A RIC Not Found</v>
        <stp/>
        <stp>_x0012_USD_CURVE_FUT6M_Q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6" s="9"/>
      </tp>
      <tp t="s">
        <v>#N/A RIC Not Found</v>
        <stp/>
        <stp>_x0012_USD_CURVE_FUT1M_Q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9"/>
      </tp>
      <tp t="s">
        <v>#N/A RIC Not Found</v>
        <stp/>
        <stp>_x0012_USD_CURVE_FUT3M_Q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9"/>
      </tp>
      <tp t="s">
        <v>#N/A RIC Not Found</v>
        <stp/>
        <stp>_x0012_USD_CURVE_FUT6M_X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9"/>
      </tp>
      <tp t="s">
        <v>#N/A RIC Not Found</v>
        <stp/>
        <stp>_x0012_USD_CURVE_FUT1M_X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9"/>
      </tp>
      <tp t="s">
        <v>#N/A RIC Not Found</v>
        <stp/>
        <stp>_x0012_USD_CURVE_FUT3M_X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9"/>
      </tp>
      <tp t="s">
        <v>#N/A RIC Not Found</v>
        <stp/>
        <stp>_x0012_USD_CURVE_FUT6M_Z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9"/>
      </tp>
      <tp t="s">
        <v>#N/A RIC Not Found</v>
        <stp/>
        <stp>_x0012_USD_CURVE_FUT6M_Z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9"/>
      </tp>
      <tp t="s">
        <v>#N/A RIC Not Found</v>
        <stp/>
        <stp>_x0012_USD_CURVE_FUT6M_Z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9"/>
      </tp>
      <tp t="s">
        <v>#N/A RIC Not Found</v>
        <stp/>
        <stp>_x0012_USD_CURVE_FUT1M_Z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9"/>
      </tp>
      <tp t="s">
        <v>#N/A RIC Not Found</v>
        <stp/>
        <stp>_x0012_USD_CURVE_FUT3M_Z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9"/>
      </tp>
      <tp t="s">
        <v>#N/A RIC Not Found</v>
        <stp/>
        <stp>_x0012_USD_CURVE_FUT3M_Z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9"/>
      </tp>
      <tp t="s">
        <v>#N/A RIC Not Found</v>
        <stp/>
        <stp>_x0012_USD_CURVE_FUT1M_Z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1" s="9"/>
      </tp>
      <tp t="s">
        <v>#N/A RIC Not Found</v>
        <stp/>
        <stp>_x0012_USD_CURVE_FUT3M_Z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9"/>
      </tp>
      <tp t="s">
        <v>#N/A RIC Not Found</v>
        <stp/>
        <stp>_x0012_USD_CURVE_FUT1M_Z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7" s="9"/>
      </tp>
      <tp t="s">
        <v>#N/A RIC Not Found</v>
        <stp/>
        <stp>_x0012_USD_CURVE_FUT6M_G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9"/>
      </tp>
      <tp t="s">
        <v>#N/A RIC Not Found</v>
        <stp/>
        <stp>_x0012_USD_CURVE_FUT3M_G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9"/>
      </tp>
      <tp t="s">
        <v>#N/A RIC Not Found</v>
        <stp/>
        <stp>_x0012_USD_CURVE_FUT1M_G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9"/>
      </tp>
      <tp t="s">
        <v>#N/A RIC Not Found</v>
        <stp/>
        <stp>_x0012_USD_CURVE_FUT6M_F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9"/>
      </tp>
      <tp t="s">
        <v>#N/A RIC Not Found</v>
        <stp/>
        <stp>_x0012_USD_CURVE_FUT3M_F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9"/>
      </tp>
      <tp t="s">
        <v>#N/A RIC Not Found</v>
        <stp/>
        <stp>_x0012_USD_CURVE_FUT1M_F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1" s="9"/>
      </tp>
      <tp>
        <v>2.9705064730000004</v>
        <stp/>
        <stp>_x0011_USD_CURVE_12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9"/>
      </tp>
      <tp>
        <v>2.7268809260000002</v>
        <stp/>
        <stp>_x0011_USD_CURVE_12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9"/>
      </tp>
      <tp t="s">
        <v>#N/A RIC Not Found</v>
        <stp/>
        <stp>_x0012_USD_CURVE_FUT6M_M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9"/>
      </tp>
      <tp t="s">
        <v>#N/A RIC Not Found</v>
        <stp/>
        <stp>_x0012_USD_CURVE_FUT6M_M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9"/>
      </tp>
      <tp>
        <v>99.616427639000008</v>
        <stp/>
        <stp>_x0012_USD_CURVE_FUT6M_M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9"/>
      </tp>
      <tp>
        <v>99.795165164000011</v>
        <stp/>
        <stp>_x0012_USD_CURVE_FUT1M_M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9"/>
      </tp>
      <tp t="s">
        <v>#N/A RIC Not Found</v>
        <stp/>
        <stp>_x0012_USD_CURVE_FUT3M_M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9"/>
      </tp>
      <tp t="s">
        <v>#N/A RIC Not Found</v>
        <stp/>
        <stp>_x0012_USD_CURVE_FUT3M_M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9"/>
      </tp>
      <tp t="s">
        <v>#N/A RIC Not Found</v>
        <stp/>
        <stp>_x0012_USD_CURVE_FUT1M_M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9" s="9"/>
      </tp>
      <tp>
        <v>99.707762467000009</v>
        <stp/>
        <stp>_x0012_USD_CURVE_FUT3M_M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9"/>
      </tp>
      <tp t="s">
        <v>#N/A RIC Not Found</v>
        <stp/>
        <stp>_x0012_USD_CURVE_FUT1M_M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5" s="9"/>
      </tp>
      <tp t="s">
        <v>#N/A RIC Not Found</v>
        <stp/>
        <stp>_x0012_USD_CURVE_FUT6M_N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9"/>
      </tp>
      <tp t="s">
        <v>#N/A RIC Not Found</v>
        <stp/>
        <stp>_x0012_USD_CURVE_FUT1M_N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9"/>
      </tp>
      <tp t="s">
        <v>#N/A RIC Not Found</v>
        <stp/>
        <stp>_x0012_USD_CURVE_FUT3M_N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9"/>
      </tp>
      <tp t="s">
        <v>#N/A RIC Not Found</v>
        <stp/>
        <stp>_x0012_USD_CURVE_FUT6M_H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9"/>
      </tp>
      <tp t="s">
        <v>#N/A RIC Not Found</v>
        <stp/>
        <stp>_x0012_USD_CURVE_FUT6M_H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9"/>
      </tp>
      <tp t="s">
        <v>#N/A RIC Not Found</v>
        <stp/>
        <stp>_x0012_USD_CURVE_FUT3M_H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9"/>
      </tp>
      <tp t="s">
        <v>#N/A RIC Not Found</v>
        <stp/>
        <stp>_x0012_USD_CURVE_FUT3M_H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9"/>
      </tp>
      <tp t="s">
        <v>#N/A RIC Not Found</v>
        <stp/>
        <stp>_x0012_USD_CURVE_FUT1M_H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8" s="9"/>
      </tp>
      <tp t="s">
        <v>#N/A RIC Not Found</v>
        <stp/>
        <stp>_x0012_USD_CURVE_FUT1M_H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3" s="9"/>
      </tp>
      <tp t="s">
        <v>#N/A RIC Not Found</v>
        <stp/>
        <stp>_x0012_USD_CURVE_FUT1M_H8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2" s="9"/>
      </tp>
      <tp t="s">
        <v>#N/A RIC Not Found</v>
        <stp/>
        <stp>_x0012_USD_CURVE_FUT3M_H8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9"/>
      </tp>
      <tp t="s">
        <v>#N/A RIC Not Found</v>
        <stp/>
        <stp>_x0012_USD_CURVE_FUT6M_H8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9"/>
      </tp>
      <tp t="s">
        <v>#N/A RIC Not Found</v>
        <stp/>
        <stp>_x0012_USD_CURVE_FUT6M_K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9"/>
      </tp>
      <tp t="s">
        <v>#N/A RIC Not Found</v>
        <stp/>
        <stp>_x0012_USD_CURVE_FUT1M_K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9"/>
      </tp>
      <tp t="s">
        <v>#N/A RIC Not Found</v>
        <stp/>
        <stp>_x0012_USD_CURVE_FUT3M_K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9"/>
      </tp>
      <tp t="s">
        <v>#N/A RIC Not Found</v>
        <stp/>
        <stp>_x0012_USD_CURVE_FUT6M_J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9"/>
      </tp>
      <tp t="s">
        <v>#N/A RIC Not Found</v>
        <stp/>
        <stp>_x0012_USD_CURVE_FUT3M_J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9"/>
      </tp>
      <tp t="s">
        <v>#N/A RIC Not Found</v>
        <stp/>
        <stp>_x0012_USD_CURVE_FUT1M_J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4" s="9"/>
      </tp>
      <tp>
        <v>2.9798973020000004</v>
        <stp/>
        <stp>_x0011_USD_CURVE_12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9"/>
      </tp>
      <tp>
        <v>2.7707007930000001</v>
        <stp/>
        <stp>_x0011_USD_CURVE_12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9"/>
      </tp>
      <tp>
        <v>2.9885005930000004</v>
        <stp/>
        <stp>_x0011_USD_CURVE_12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9"/>
      </tp>
      <tp>
        <v>2.808270625</v>
        <stp/>
        <stp>_x0011_USD_CURVE_12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9"/>
      </tp>
      <tp>
        <v>2.996719562</v>
        <stp/>
        <stp>_x0011_USD_CURVE_12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9"/>
      </tp>
      <tp>
        <v>2.841054271</v>
        <stp/>
        <stp>_x0011_USD_CURVE_12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9"/>
      </tp>
      <tp>
        <v>2.0460000000000003</v>
        <stp/>
        <stp>_x0010_USD_CURVE_OIS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7" s="9"/>
      </tp>
      <tp>
        <v>1.946</v>
        <stp/>
        <stp>_x0010_USD_CURVE_OIS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6" s="9"/>
      </tp>
      <tp>
        <v>0.314</v>
        <stp/>
        <stp>_x0010_USD_CURVE_OIS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9"/>
        <tr r="AK73" s="9"/>
      </tp>
      <tp>
        <v>1.0150000000000001</v>
        <stp/>
        <stp>_x0010_USD_CURVE_OIS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1" s="9"/>
      </tp>
      <tp>
        <v>0.67600000000000005</v>
        <stp/>
        <stp>_x0010_USD_CURVE_OIS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7" s="9"/>
      </tp>
      <tp>
        <v>1.4970000000000001</v>
        <stp/>
        <stp>_x0010_USD_CURVE_OIS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3" s="9"/>
      </tp>
      <tp>
        <v>1.2869999999999999</v>
        <stp/>
        <stp>_x0010_USD_CURVE_OIS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2" s="9"/>
      </tp>
      <tp>
        <v>1.819</v>
        <stp/>
        <stp>_x0010_USD_CURVE_OIS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5" s="9"/>
      </tp>
      <tp>
        <v>1.6839999999999999</v>
        <stp/>
        <stp>_x0010_USD_CURVE_OIS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4" s="9"/>
      </tp>
      <tp>
        <v>3.0044397580000002</v>
        <stp/>
        <stp>_x0011_USD_CURVE_12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9"/>
      </tp>
      <tp>
        <v>2.869725066</v>
        <stp/>
        <stp>_x0011_USD_CURVE_12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9"/>
      </tp>
      <tp>
        <v>0.13</v>
        <stp/>
        <stp>_x0010_USD_CURVE_OIS_3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9"/>
      </tp>
      <tp>
        <v>0.13</v>
        <stp/>
        <stp>_x0010_USD_CURVE_OIS_2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9"/>
      </tp>
      <tp>
        <v>0.13</v>
        <stp/>
        <stp>_x0010_USD_CURVE_OIS_1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" s="9"/>
      </tp>
      <tp>
        <v>1.7709261740000002</v>
        <stp/>
        <stp>_x000F_USD_CURVE_1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>
        <v>1.9040000000000001</v>
        <stp/>
        <stp>_x000F_USD_CURVE_3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>
        <v>1.9865494210000001</v>
        <stp/>
        <stp>_x000F_USD_CURVE_6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7"/>
      </tp>
      <tp>
        <v>1.916848168</v>
        <stp/>
        <stp>_x000F_USD_CURVE_1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>
        <v>2.0489999999999999</v>
        <stp/>
        <stp>_x000F_USD_CURVE_3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>
        <v>2.1346147820000003</v>
        <stp/>
        <stp>_x000F_USD_CURVE_6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7"/>
      </tp>
      <tp>
        <v>1.3741718470000002</v>
        <stp/>
        <stp>_x000F_USD_CURVE_1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>
        <v>1.504</v>
        <stp/>
        <stp>_x000F_USD_CURVE_3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>
        <v>1.583419479</v>
        <stp/>
        <stp>_x000F_USD_CURVE_6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7"/>
      </tp>
      <tp>
        <v>1.5870266120000001</v>
        <stp/>
        <stp>_x000F_USD_CURVE_1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>
        <v>1.7250000000000001</v>
        <stp/>
        <stp>_x000F_USD_CURVE_3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>
        <v>1.8054866470000002</v>
        <stp/>
        <stp>_x000F_USD_CURVE_6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7"/>
      </tp>
      <tp>
        <v>0.75257074300000004</v>
        <stp/>
        <stp>_x000F_USD_CURVE_1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7"/>
      </tp>
      <tp>
        <v>0.87112720500000007</v>
        <stp/>
        <stp>_x000F_USD_CURVE_3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7"/>
      </tp>
      <tp>
        <v>0.9513751290000001</v>
        <stp/>
        <stp>_x000F_USD_CURVE_6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7" s="7"/>
      </tp>
      <tp>
        <v>1.1003478310000001</v>
        <stp/>
        <stp>_x000F_USD_CURVE_1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>
        <v>1.226</v>
        <stp/>
        <stp>_x000F_USD_CURVE_3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>
        <v>1.3053423860000002</v>
        <stp/>
        <stp>_x000F_USD_CURVE_6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7"/>
      </tp>
      <tp>
        <v>0.372</v>
        <stp/>
        <stp>_x000F_USD_CURVE_1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7"/>
      </tp>
      <tp>
        <v>0.47265380700000004</v>
        <stp/>
        <stp>_x000F_USD_CURVE_3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3" s="7"/>
      </tp>
      <tp>
        <v>0.55768565400000003</v>
        <stp/>
        <stp>_x000F_USD_CURVE_6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3" s="7"/>
      </tp>
      <tp>
        <v>2.042831134</v>
        <stp/>
        <stp>_x000F_USD_CURVE_1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>
        <v>2.165</v>
        <stp/>
        <stp>_x000F_USD_CURVE_3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>
        <v>2.252663321</v>
        <stp/>
        <stp>_x000F_USD_CURVE_6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7"/>
      </tp>
      <tp>
        <v>2.1368156119999999</v>
        <stp/>
        <stp>_x000F_USD_CURVE_1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>
        <v>2.2600000000000002</v>
        <stp/>
        <stp>_x000F_USD_CURVE_3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2.3497096640000001</v>
        <stp/>
        <stp>_x000F_USD_CURVE_6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7"/>
      </tp>
      <tp>
        <v>2.252663321</v>
        <stp/>
        <stp>_x000F_USD_CURVE_6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>
        <v>2.165</v>
        <stp/>
        <stp>_x000F_USD_CURVE_3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>
        <v>2.042831134</v>
        <stp/>
        <stp>_x000F_USD_CURVE_1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>
        <v>2.3497096640000001</v>
        <stp/>
        <stp>_x000F_USD_CURVE_6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2.2600000000000002</v>
        <stp/>
        <stp>_x000F_USD_CURVE_3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>
        <v>2.1368156119999999</v>
        <stp/>
        <stp>_x000F_USD_CURVE_1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1.583419479</v>
        <stp/>
        <stp>_x000F_USD_CURVE_6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>
        <v>1.504</v>
        <stp/>
        <stp>_x000F_USD_CURVE_3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>
        <v>1.3741718470000002</v>
        <stp/>
        <stp>_x000F_USD_CURVE_1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>
        <v>1.8054866470000002</v>
        <stp/>
        <stp>_x000F_USD_CURVE_6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>
        <v>1.7250000000000001</v>
        <stp/>
        <stp>_x000F_USD_CURVE_3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>
        <v>1.5870266120000001</v>
        <stp/>
        <stp>_x000F_USD_CURVE_1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>
        <v>1.9865494210000001</v>
        <stp/>
        <stp>_x000F_USD_CURVE_6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>
        <v>1.9040000000000001</v>
        <stp/>
        <stp>_x000F_USD_CURVE_3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>
        <v>1.7709261740000002</v>
        <stp/>
        <stp>_x000F_USD_CURVE_1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2.1346147820000003</v>
        <stp/>
        <stp>_x000F_USD_CURVE_6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>
        <v>2.0489999999999999</v>
        <stp/>
        <stp>_x000F_USD_CURVE_3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>
        <v>1.916848168</v>
        <stp/>
        <stp>_x000F_USD_CURVE_1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>
        <v>0.55768565400000003</v>
        <stp/>
        <stp>_x000F_USD_CURVE_6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3" s="7"/>
      </tp>
      <tp>
        <v>0.47265380700000004</v>
        <stp/>
        <stp>_x000F_USD_CURVE_3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7"/>
      </tp>
      <tp>
        <v>0.372</v>
        <stp/>
        <stp>_x000F_USD_CURVE_1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7"/>
      </tp>
      <tp>
        <v>0.9513751290000001</v>
        <stp/>
        <stp>_x000F_USD_CURVE_6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7"/>
      </tp>
      <tp>
        <v>0.87112720500000007</v>
        <stp/>
        <stp>_x000F_USD_CURVE_3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7"/>
      </tp>
      <tp>
        <v>0.75257074300000004</v>
        <stp/>
        <stp>_x000F_USD_CURVE_1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>
        <v>1.3053423860000002</v>
        <stp/>
        <stp>_x000F_USD_CURVE_6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>
        <v>1.226</v>
        <stp/>
        <stp>_x000F_USD_CURVE_3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>
        <v>1.1003478310000001</v>
        <stp/>
        <stp>_x000F_USD_CURVE_1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0.639999871</v>
        <stp/>
        <stp>_x0013_USD_CURVE_DEP12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7" s="7"/>
      </tp>
      <tp>
        <v>0.62830000000000008</v>
        <stp/>
        <stp>_x0013_USD_CURVE_DEP12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6" s="7"/>
      </tp>
      <tp>
        <v>0.61650000000000005</v>
        <stp/>
        <stp>_x0013_USD_CURVE_DEP12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5" s="7"/>
      </tp>
      <tp>
        <v>0.60530000000000006</v>
        <stp/>
        <stp>_x0013_USD_CURVE_DEP12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0.606692079</v>
        <stp/>
        <stp>_x0013_USD_CURVE_DEP12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0.60520000000000007</v>
        <stp/>
        <stp>_x0013_USD_CURVE_DEP12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0.60705469700000003</v>
        <stp/>
        <stp>_x0013_USD_CURVE_DEP12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0.60420000000000007</v>
        <stp/>
        <stp>_x0013_USD_CURVE_DEP12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>
        <v>0.60725788300000005</v>
        <stp/>
        <stp>_x0013_USD_CURVE_DEP12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  <tp>
        <v>0.60580000000000001</v>
        <stp/>
        <stp>_x0013_USD_CURVE_DEP12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0.67482047700000003</v>
        <stp/>
        <stp>_x0013_USD_CURVE_DEP12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0.65558208600000001</v>
        <stp/>
        <stp>_x0013_USD_CURVE_DEP12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8" s="7"/>
      </tp>
      <tp>
        <v>0.67482047700000003</v>
        <stp/>
        <stp>_x0013_USD_CURVE_DEP12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0.65558208600000001</v>
        <stp/>
        <stp>_x0013_USD_CURVE_DEP12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0.61650000000000005</v>
        <stp/>
        <stp>_x0013_USD_CURVE_DEP12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0.60530000000000006</v>
        <stp/>
        <stp>_x0013_USD_CURVE_DEP12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0.639999871</v>
        <stp/>
        <stp>_x0013_USD_CURVE_DEP12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0.62830000000000008</v>
        <stp/>
        <stp>_x0013_USD_CURVE_DEP12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0.60725788300000005</v>
        <stp/>
        <stp>_x0013_USD_CURVE_DEP12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>
        <v>0.60580000000000001</v>
        <stp/>
        <stp>_x0013_USD_CURVE_DEP12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0.606692079</v>
        <stp/>
        <stp>_x0013_USD_CURVE_DEP12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0.60520000000000007</v>
        <stp/>
        <stp>_x0013_USD_CURVE_DEP12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0.60705469700000003</v>
        <stp/>
        <stp>_x0013_USD_CURVE_DEP12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0.60420000000000007</v>
        <stp/>
        <stp>_x0013_USD_CURVE_DEP12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2.1368156119999999</v>
        <stp/>
        <stp>_x000F_USD_CURVE_1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9"/>
      </tp>
      <tp>
        <v>2.2600000000000002</v>
        <stp/>
        <stp>_x000F_USD_CURVE_3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9"/>
      </tp>
      <tp>
        <v>2.3497096640000001</v>
        <stp/>
        <stp>_x000F_USD_CURVE_6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9"/>
      </tp>
      <tp>
        <v>2.042831134</v>
        <stp/>
        <stp>_x000F_USD_CURVE_1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9"/>
      </tp>
      <tp>
        <v>2.165</v>
        <stp/>
        <stp>_x000F_USD_CURVE_3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9"/>
      </tp>
      <tp>
        <v>2.252663321</v>
        <stp/>
        <stp>_x000F_USD_CURVE_6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9"/>
      </tp>
      <tp>
        <v>1.916848168</v>
        <stp/>
        <stp>_x000F_USD_CURVE_1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9"/>
      </tp>
      <tp>
        <v>2.0489999999999999</v>
        <stp/>
        <stp>_x000F_USD_CURVE_3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9"/>
      </tp>
      <tp>
        <v>2.1346147820000003</v>
        <stp/>
        <stp>_x000F_USD_CURVE_6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9"/>
      </tp>
      <tp>
        <v>1.7709261740000002</v>
        <stp/>
        <stp>_x000F_USD_CURVE_1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9"/>
      </tp>
      <tp>
        <v>1.9040000000000001</v>
        <stp/>
        <stp>_x000F_USD_CURVE_3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9"/>
      </tp>
      <tp>
        <v>1.9865494210000001</v>
        <stp/>
        <stp>_x000F_USD_CURVE_6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9"/>
      </tp>
      <tp>
        <v>1.5870266120000001</v>
        <stp/>
        <stp>_x000F_USD_CURVE_1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9"/>
      </tp>
      <tp>
        <v>1.7250000000000001</v>
        <stp/>
        <stp>_x000F_USD_CURVE_3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9"/>
      </tp>
      <tp>
        <v>1.8054866470000002</v>
        <stp/>
        <stp>_x000F_USD_CURVE_6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9"/>
      </tp>
      <tp>
        <v>1.3741718470000002</v>
        <stp/>
        <stp>_x000F_USD_CURVE_1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9"/>
      </tp>
      <tp>
        <v>1.504</v>
        <stp/>
        <stp>_x000F_USD_CURVE_3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9"/>
      </tp>
      <tp>
        <v>1.583419479</v>
        <stp/>
        <stp>_x000F_USD_CURVE_6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9"/>
      </tp>
      <tp>
        <v>1.1003478310000001</v>
        <stp/>
        <stp>_x000F_USD_CURVE_1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9"/>
      </tp>
      <tp>
        <v>1.226</v>
        <stp/>
        <stp>_x000F_USD_CURVE_3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9"/>
      </tp>
      <tp>
        <v>1.3053423860000002</v>
        <stp/>
        <stp>_x000F_USD_CURVE_6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9"/>
      </tp>
      <tp>
        <v>0.75257074300000004</v>
        <stp/>
        <stp>_x000F_USD_CURVE_1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9"/>
      </tp>
      <tp>
        <v>0.87112720500000007</v>
        <stp/>
        <stp>_x000F_USD_CURVE_3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9"/>
      </tp>
      <tp>
        <v>0.9513751290000001</v>
        <stp/>
        <stp>_x000F_USD_CURVE_6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7" s="9"/>
      </tp>
      <tp>
        <v>0.372</v>
        <stp/>
        <stp>_x000F_USD_CURVE_1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9"/>
      </tp>
      <tp>
        <v>0.47265380700000004</v>
        <stp/>
        <stp>_x000F_USD_CURVE_3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3" s="9"/>
      </tp>
      <tp>
        <v>0.55768565400000003</v>
        <stp/>
        <stp>_x000F_USD_CURVE_6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3" s="9"/>
      </tp>
      <tp>
        <v>1.8054866470000002</v>
        <stp/>
        <stp>_x000F_USD_CURVE_6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9"/>
      </tp>
      <tp>
        <v>1.7250000000000001</v>
        <stp/>
        <stp>_x000F_USD_CURVE_3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9"/>
      </tp>
      <tp>
        <v>1.5870266120000001</v>
        <stp/>
        <stp>_x000F_USD_CURVE_1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9"/>
      </tp>
      <tp>
        <v>1.583419479</v>
        <stp/>
        <stp>_x000F_USD_CURVE_6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9"/>
      </tp>
      <tp>
        <v>1.504</v>
        <stp/>
        <stp>_x000F_USD_CURVE_3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9"/>
      </tp>
      <tp>
        <v>1.3741718470000002</v>
        <stp/>
        <stp>_x000F_USD_CURVE_1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9"/>
      </tp>
      <tp>
        <v>2.1346147820000003</v>
        <stp/>
        <stp>_x000F_USD_CURVE_6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9"/>
      </tp>
      <tp>
        <v>2.0489999999999999</v>
        <stp/>
        <stp>_x000F_USD_CURVE_3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9"/>
      </tp>
      <tp>
        <v>1.916848168</v>
        <stp/>
        <stp>_x000F_USD_CURVE_1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9"/>
      </tp>
      <tp>
        <v>1.9865494210000001</v>
        <stp/>
        <stp>_x000F_USD_CURVE_6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9"/>
      </tp>
      <tp>
        <v>1.9040000000000001</v>
        <stp/>
        <stp>_x000F_USD_CURVE_3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9"/>
      </tp>
      <tp>
        <v>1.7709261740000002</v>
        <stp/>
        <stp>_x000F_USD_CURVE_1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9"/>
      </tp>
      <tp>
        <v>0.55768565400000003</v>
        <stp/>
        <stp>_x000F_USD_CURVE_6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3" s="9"/>
      </tp>
      <tp>
        <v>0.47265380700000004</v>
        <stp/>
        <stp>_x000F_USD_CURVE_3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9"/>
      </tp>
      <tp>
        <v>0.372</v>
        <stp/>
        <stp>_x000F_USD_CURVE_1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9"/>
      </tp>
      <tp>
        <v>1.3053423860000002</v>
        <stp/>
        <stp>_x000F_USD_CURVE_6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9"/>
      </tp>
      <tp>
        <v>1.226</v>
        <stp/>
        <stp>_x000F_USD_CURVE_3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9"/>
      </tp>
      <tp>
        <v>1.1003478310000001</v>
        <stp/>
        <stp>_x000F_USD_CURVE_1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9"/>
      </tp>
      <tp>
        <v>0.9513751290000001</v>
        <stp/>
        <stp>_x000F_USD_CURVE_6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9"/>
      </tp>
      <tp>
        <v>0.87112720500000007</v>
        <stp/>
        <stp>_x000F_USD_CURVE_3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9"/>
      </tp>
      <tp>
        <v>0.75257074300000004</v>
        <stp/>
        <stp>_x000F_USD_CURVE_1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9"/>
      </tp>
      <tp>
        <v>2.3497096640000001</v>
        <stp/>
        <stp>_x000F_USD_CURVE_6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9"/>
      </tp>
      <tp>
        <v>2.2600000000000002</v>
        <stp/>
        <stp>_x000F_USD_CURVE_3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9"/>
      </tp>
      <tp>
        <v>2.1368156119999999</v>
        <stp/>
        <stp>_x000F_USD_CURVE_1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9"/>
      </tp>
      <tp>
        <v>2.252663321</v>
        <stp/>
        <stp>_x000F_USD_CURVE_6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9"/>
      </tp>
      <tp>
        <v>2.165</v>
        <stp/>
        <stp>_x000F_USD_CURVE_3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9"/>
      </tp>
      <tp>
        <v>2.042831134</v>
        <stp/>
        <stp>_x000F_USD_CURVE_1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9"/>
      </tp>
      <tp t="s">
        <v>#N/A RIC Not Found</v>
        <stp/>
        <stp>_x0013_USD_CURVE_FUT12M_V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7"/>
      </tp>
      <tp>
        <v>99.312241548000003</v>
        <stp/>
        <stp>_x0013_USD_CURVE_FUT12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7"/>
      </tp>
      <tp>
        <v>98.488375389000012</v>
        <stp/>
        <stp>_x0013_USD_CURVE_FUT12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7"/>
      </tp>
      <tp t="s">
        <v>#N/A RIC Not Found</v>
        <stp/>
        <stp>_x0013_USD_CURVE_FUT12M_Q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6" s="7"/>
      </tp>
      <tp>
        <v>99.184592824000006</v>
        <stp/>
        <stp>_x0013_USD_CURVE_FUT12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7"/>
      </tp>
      <tp>
        <v>98.377393397000006</v>
        <stp/>
        <stp>_x0013_USD_CURVE_FUT12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7"/>
      </tp>
      <tp t="s">
        <v>#N/A RIC Not Found</v>
        <stp/>
        <stp>_x0013_USD_CURVE_FUT12M_X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 t="s">
        <v>#N/A RIC Not Found</v>
        <stp/>
        <stp>_x0013_USD_CURVE_FUT12M_G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7"/>
      </tp>
      <tp t="s">
        <v>#N/A RIC Not Found</v>
        <stp/>
        <stp>_x0013_USD_CURVE_FUT12M_F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7"/>
      </tp>
      <tp t="s">
        <v>#N/A RIC Not Found</v>
        <stp/>
        <stp>_x0013_USD_CURVE_FUT12M_N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7"/>
      </tp>
      <tp>
        <v>99.394132291000005</v>
        <stp/>
        <stp>_x0013_USD_CURVE_FUT12M_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4" s="7"/>
      </tp>
      <tp>
        <v>98.713938041000006</v>
        <stp/>
        <stp>_x0013_USD_CURVE_FUT12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7"/>
      </tp>
      <tp t="s">
        <v>#N/A RIC Not Found</v>
        <stp/>
        <stp>_x0013_USD_CURVE_FUT12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 t="s">
        <v>#N/A RIC Not Found</v>
        <stp/>
        <stp>_x0013_USD_CURVE_FUT12M_K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 t="s">
        <v>#N/A RIC Not Found</v>
        <stp/>
        <stp>_x0013_USD_CURVE_FUT12M_J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7"/>
      </tp>
      <tp>
        <v>99.032206502000008</v>
        <stp/>
        <stp>_x0013_USD_CURVE_FUT12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7"/>
      </tp>
      <tp>
        <v>98.336050892000003</v>
        <stp/>
        <stp>_x0013_USD_CURVE_FUT12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 t="s">
        <v>#N/A RIC Not Found</v>
        <stp/>
        <stp>_x0013_USD_CURVE_FUT12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7"/>
      </tp>
      <tp>
        <v>98.713938041000006</v>
        <stp/>
        <stp>_x0013_USD_CURVE_FUT12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7"/>
      </tp>
      <tp>
        <v>99.394132291000005</v>
        <stp/>
        <stp>_x0013_USD_CURVE_FUT12M_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 t="s">
        <v>#N/A RIC Not Found</v>
        <stp/>
        <stp>_x0013_USD_CURVE_FUT12M_N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98.336050892000003</v>
        <stp/>
        <stp>_x0013_USD_CURVE_FUT12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7"/>
      </tp>
      <tp>
        <v>99.032206502000008</v>
        <stp/>
        <stp>_x0013_USD_CURVE_FUT12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7"/>
      </tp>
      <tp t="s">
        <v>#N/A RIC Not Found</v>
        <stp/>
        <stp>_x0013_USD_CURVE_FUT12M_K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 t="s">
        <v>#N/A RIC Not Found</v>
        <stp/>
        <stp>_x0013_USD_CURVE_FUT12M_J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7"/>
      </tp>
      <tp t="s">
        <v>#N/A RIC Not Found</v>
        <stp/>
        <stp>_x0013_USD_CURVE_FUT12M_G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7"/>
      </tp>
      <tp t="s">
        <v>#N/A RIC Not Found</v>
        <stp/>
        <stp>_x0013_USD_CURVE_FUT12M_F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7"/>
      </tp>
      <tp t="s">
        <v>#N/A RIC Not Found</v>
        <stp/>
        <stp>_x0013_USD_CURVE_FUT12M_X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>
        <v>98.377393397000006</v>
        <stp/>
        <stp>_x0013_USD_CURVE_FUT12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7"/>
      </tp>
      <tp>
        <v>99.184592824000006</v>
        <stp/>
        <stp>_x0013_USD_CURVE_FUT12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7"/>
      </tp>
      <tp>
        <v>98.488375389000012</v>
        <stp/>
        <stp>_x0013_USD_CURVE_FUT12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7"/>
      </tp>
      <tp>
        <v>99.312241548000003</v>
        <stp/>
        <stp>_x0013_USD_CURVE_FUT12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7"/>
      </tp>
      <tp t="s">
        <v>#N/A RIC Not Found</v>
        <stp/>
        <stp>_x0013_USD_CURVE_FUT12M_V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7"/>
      </tp>
      <tp t="s">
        <v>#N/A RIC Not Found</v>
        <stp/>
        <stp>_x0013_USD_CURVE_FUT12M_Q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6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4</xdr:row>
          <xdr:rowOff>9525</xdr:rowOff>
        </xdr:from>
        <xdr:to>
          <xdr:col>26</xdr:col>
          <xdr:colOff>161925</xdr:colOff>
          <xdr:row>5</xdr:row>
          <xdr:rowOff>123825</xdr:rowOff>
        </xdr:to>
        <xdr:sp macro="" textlink="">
          <xdr:nvSpPr>
            <xdr:cNvPr id="1418" name="CommandButton1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  <sheetName val="MxQuotes"/>
      <sheetName val="Swap3M_Mx"/>
    </sheetNames>
    <definedNames>
      <definedName name="TriggerCounter" refersTo="='General Settings'!$D$7"/>
    </definedNames>
    <sheetDataSet>
      <sheetData sheetId="0">
        <row r="7">
          <cell r="D7">
            <v>485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N5</v>
          </cell>
        </row>
      </sheetData>
      <sheetData sheetId="6">
        <row r="7">
          <cell r="D7" t="str">
            <v>X1S</v>
          </cell>
        </row>
      </sheetData>
      <sheetData sheetId="7">
        <row r="7">
          <cell r="D7" t="str">
            <v>3L</v>
          </cell>
        </row>
      </sheetData>
      <sheetData sheetId="8">
        <row r="7">
          <cell r="D7">
            <v>12</v>
          </cell>
        </row>
      </sheetData>
      <sheetData sheetId="9">
        <row r="7">
          <cell r="D7" t="str">
            <v>1L</v>
          </cell>
        </row>
      </sheetData>
      <sheetData sheetId="10">
        <row r="7">
          <cell r="D7" t="str">
            <v>3L</v>
          </cell>
        </row>
      </sheetData>
      <sheetData sheetId="11">
        <row r="7">
          <cell r="D7" t="str">
            <v>3L</v>
          </cell>
        </row>
      </sheetData>
      <sheetData sheetId="12"/>
      <sheetData sheetId="13"/>
      <sheetData sheetId="14">
        <row r="7">
          <cell r="D7" t="str">
            <v>USDSWD_Mx_Quote#0000</v>
          </cell>
        </row>
      </sheetData>
      <sheetData sheetId="15">
        <row r="7">
          <cell r="D7" t="str">
            <v>USD_CURVE_3M_21M_Quote#0000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22"/>
  <sheetViews>
    <sheetView workbookViewId="0">
      <selection activeCell="D16" sqref="D16"/>
    </sheetView>
  </sheetViews>
  <sheetFormatPr defaultColWidth="8" defaultRowHeight="11.25" x14ac:dyDescent="0.2"/>
  <cols>
    <col min="1" max="1" width="3.140625" style="117" customWidth="1"/>
    <col min="2" max="2" width="3.85546875" style="117" customWidth="1"/>
    <col min="3" max="3" width="28" style="117" customWidth="1"/>
    <col min="4" max="4" width="30.7109375" style="117" customWidth="1"/>
    <col min="5" max="5" width="3.42578125" style="117" customWidth="1"/>
    <col min="6" max="6" width="4.28515625" style="117" customWidth="1"/>
    <col min="7" max="16384" width="8" style="117"/>
  </cols>
  <sheetData>
    <row r="1" spans="2:22" ht="14.25" thickBot="1" x14ac:dyDescent="0.3">
      <c r="B1" s="116" t="str">
        <f>_xll.qlxlVersion(TRUE)</f>
        <v>QuantLibXL 1.5.0 - MS VC++ 9.0 - Multithreaded Dynamic Runtime library - Release Configuration - Jun 25 2014 10:33:09</v>
      </c>
    </row>
    <row r="2" spans="2:22" ht="16.5" x14ac:dyDescent="0.3">
      <c r="B2" s="204" t="s">
        <v>69</v>
      </c>
      <c r="C2" s="205"/>
      <c r="D2" s="205"/>
      <c r="E2" s="206"/>
      <c r="V2" s="117" t="s">
        <v>60</v>
      </c>
    </row>
    <row r="3" spans="2:22" x14ac:dyDescent="0.2">
      <c r="B3" s="118"/>
      <c r="C3" s="119"/>
      <c r="D3" s="119"/>
      <c r="E3" s="120"/>
    </row>
    <row r="4" spans="2:22" x14ac:dyDescent="0.2">
      <c r="B4" s="118"/>
      <c r="C4" s="121" t="s">
        <v>79</v>
      </c>
      <c r="D4" s="122" t="s">
        <v>121</v>
      </c>
      <c r="E4" s="120"/>
    </row>
    <row r="5" spans="2:22" x14ac:dyDescent="0.2">
      <c r="B5" s="118"/>
      <c r="C5" s="121" t="s">
        <v>61</v>
      </c>
      <c r="D5" s="122" t="str">
        <f>PROPER(Currency)&amp;IF(UPPER(Currency)="EUR","","L")&amp;"ibor"</f>
        <v>UsdLibor</v>
      </c>
      <c r="E5" s="120"/>
    </row>
    <row r="6" spans="2:22" x14ac:dyDescent="0.2">
      <c r="B6" s="118"/>
      <c r="C6" s="121" t="s">
        <v>668</v>
      </c>
      <c r="D6" s="122" t="s">
        <v>671</v>
      </c>
      <c r="E6" s="120"/>
    </row>
    <row r="7" spans="2:22" x14ac:dyDescent="0.2">
      <c r="B7" s="118"/>
      <c r="C7" s="121" t="s">
        <v>669</v>
      </c>
      <c r="D7" s="122" t="s">
        <v>672</v>
      </c>
      <c r="E7" s="120"/>
    </row>
    <row r="8" spans="2:22" x14ac:dyDescent="0.2">
      <c r="B8" s="118"/>
      <c r="C8" s="121" t="s">
        <v>670</v>
      </c>
      <c r="D8" s="122" t="b">
        <f>_xll.qlCalendarIsHoliday(LocalCalendar,_xll.qlCalendarAdvance(LiborCalendar,EvaluationDate,SettlementDays&amp;"D","f",FALSE,Trigger))</f>
        <v>0</v>
      </c>
      <c r="E8" s="120"/>
    </row>
    <row r="9" spans="2:22" x14ac:dyDescent="0.2">
      <c r="B9" s="118"/>
      <c r="C9" s="121" t="s">
        <v>674</v>
      </c>
      <c r="D9" s="122" t="s">
        <v>676</v>
      </c>
      <c r="E9" s="120"/>
    </row>
    <row r="10" spans="2:22" x14ac:dyDescent="0.2">
      <c r="B10" s="118"/>
      <c r="C10" s="121" t="s">
        <v>675</v>
      </c>
      <c r="D10" s="122" t="str">
        <f>D9&amp;"("&amp;LocalCalendar&amp;","&amp;LiborCalendar&amp;")"</f>
        <v>JoinHolidays(UnitedStates::Settlement,UnitedKingdom::Exchange)</v>
      </c>
      <c r="E10" s="120"/>
    </row>
    <row r="11" spans="2:22" x14ac:dyDescent="0.2">
      <c r="B11" s="118"/>
      <c r="C11" s="121" t="s">
        <v>62</v>
      </c>
      <c r="D11" s="122" t="str">
        <f>IF(D8,JoinCalendar,LiborCalendar)</f>
        <v>UnitedKingdom::Exchange</v>
      </c>
      <c r="E11" s="120"/>
      <c r="V11" s="117" t="s">
        <v>60</v>
      </c>
    </row>
    <row r="12" spans="2:22" ht="12" thickBot="1" x14ac:dyDescent="0.25">
      <c r="B12" s="123"/>
      <c r="C12" s="124"/>
      <c r="D12" s="124"/>
      <c r="E12" s="125"/>
    </row>
    <row r="13" spans="2:22" ht="12" thickBot="1" x14ac:dyDescent="0.25"/>
    <row r="14" spans="2:22" ht="16.5" x14ac:dyDescent="0.3">
      <c r="B14" s="204" t="s">
        <v>71</v>
      </c>
      <c r="C14" s="205"/>
      <c r="D14" s="205"/>
      <c r="E14" s="206"/>
    </row>
    <row r="15" spans="2:22" x14ac:dyDescent="0.2">
      <c r="B15" s="118"/>
      <c r="C15" s="119"/>
      <c r="D15" s="119"/>
      <c r="E15" s="120"/>
    </row>
    <row r="16" spans="2:22" x14ac:dyDescent="0.2">
      <c r="B16" s="118"/>
      <c r="C16" s="121" t="s">
        <v>667</v>
      </c>
      <c r="D16" s="131">
        <v>42136.650706018518</v>
      </c>
      <c r="E16" s="120"/>
    </row>
    <row r="17" spans="2:5" x14ac:dyDescent="0.2">
      <c r="B17" s="118"/>
      <c r="C17" s="121" t="s">
        <v>68</v>
      </c>
      <c r="D17" s="131">
        <f>_xll.qlSettingsEvaluationDate(Trigger)</f>
        <v>42136</v>
      </c>
      <c r="E17" s="120"/>
    </row>
    <row r="18" spans="2:5" x14ac:dyDescent="0.2">
      <c r="B18" s="118"/>
      <c r="C18" s="121" t="s">
        <v>105</v>
      </c>
      <c r="D18" s="113">
        <f>_xll.qlCalendarAdvance(Calendar,EvaluationDate,"1d","following",FALSE)</f>
        <v>42137</v>
      </c>
      <c r="E18" s="120"/>
    </row>
    <row r="19" spans="2:5" x14ac:dyDescent="0.2">
      <c r="B19" s="118"/>
      <c r="C19" s="121" t="s">
        <v>78</v>
      </c>
      <c r="D19" s="126">
        <f>_xll.qlInterestRateIndexFixingDays(IborIndexFamily&amp;"3M")</f>
        <v>2</v>
      </c>
      <c r="E19" s="120"/>
    </row>
    <row r="20" spans="2:5" x14ac:dyDescent="0.2">
      <c r="B20" s="118"/>
      <c r="C20" s="121" t="s">
        <v>67</v>
      </c>
      <c r="D20" s="113">
        <f>_xll.qlCalendarAdvance(Calendar,EvaluationDate,SettlementDays&amp;"d","following",FALSE)</f>
        <v>42138</v>
      </c>
      <c r="E20" s="120"/>
    </row>
    <row r="21" spans="2:5" x14ac:dyDescent="0.2">
      <c r="B21" s="118"/>
      <c r="C21" s="127" t="s">
        <v>70</v>
      </c>
      <c r="D21" s="182">
        <f>[1]!TriggerCounter</f>
        <v>485</v>
      </c>
      <c r="E21" s="120"/>
    </row>
    <row r="22" spans="2:5" ht="12" thickBot="1" x14ac:dyDescent="0.25">
      <c r="B22" s="123"/>
      <c r="C22" s="124"/>
      <c r="D22" s="124"/>
      <c r="E22" s="125"/>
    </row>
  </sheetData>
  <mergeCells count="2">
    <mergeCell ref="B2:E2"/>
    <mergeCell ref="B14:E14"/>
  </mergeCells>
  <phoneticPr fontId="2" type="noConversion"/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6 D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9">
      <formula1>"JoinBusinessDays,JoinHolidays"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S139"/>
  <sheetViews>
    <sheetView workbookViewId="0"/>
  </sheetViews>
  <sheetFormatPr defaultRowHeight="11.25" x14ac:dyDescent="0.2"/>
  <cols>
    <col min="1" max="1" width="17.28515625" style="3" bestFit="1" customWidth="1"/>
    <col min="2" max="7" width="28.5703125" style="3" bestFit="1" customWidth="1"/>
    <col min="8" max="8" width="6" style="3" customWidth="1"/>
    <col min="9" max="10" width="19.28515625" style="3" bestFit="1" customWidth="1"/>
    <col min="11" max="11" width="7" style="3" bestFit="1" customWidth="1"/>
    <col min="12" max="12" width="17.28515625" style="3" bestFit="1" customWidth="1"/>
    <col min="13" max="13" width="22.42578125" style="3" bestFit="1" customWidth="1"/>
    <col min="14" max="14" width="19.28515625" style="3" bestFit="1" customWidth="1"/>
    <col min="15" max="15" width="6" style="3" bestFit="1" customWidth="1"/>
    <col min="16" max="19" width="17.28515625" style="3" bestFit="1" customWidth="1"/>
    <col min="20" max="16384" width="9.140625" style="3"/>
  </cols>
  <sheetData>
    <row r="1" spans="1:10" x14ac:dyDescent="0.2">
      <c r="A1" s="1" t="s">
        <v>118</v>
      </c>
      <c r="B1" s="1" t="str">
        <f>C1</f>
        <v>USDON</v>
      </c>
      <c r="C1" s="2" t="str">
        <f>Currency&amp;"ON"</f>
        <v>USDON</v>
      </c>
      <c r="D1" s="1" t="str">
        <f>C1</f>
        <v>USDON</v>
      </c>
      <c r="E1" s="1" t="str">
        <f>C1</f>
        <v>USDON</v>
      </c>
      <c r="F1" s="2" t="str">
        <f>Currency&amp;"STD"</f>
        <v>USDSTD</v>
      </c>
      <c r="G1" s="2" t="str">
        <f>Currency&amp;"ON"</f>
        <v>USDON</v>
      </c>
      <c r="I1" s="4"/>
    </row>
    <row r="2" spans="1:10" x14ac:dyDescent="0.2">
      <c r="A2" s="1" t="s">
        <v>117</v>
      </c>
      <c r="B2" s="1" t="str">
        <f>Currency&amp;B$3&amp;$I$1</f>
        <v>USD1M</v>
      </c>
      <c r="C2" s="2" t="str">
        <f>Currency&amp;C$3</f>
        <v>USD3M</v>
      </c>
      <c r="D2" s="1" t="str">
        <f>Currency&amp;D$3&amp;$I$1</f>
        <v>USD6M</v>
      </c>
      <c r="E2" s="1" t="str">
        <f>Currency&amp;E$3&amp;$I$1</f>
        <v>USD1Y</v>
      </c>
      <c r="F2" s="2" t="str">
        <f>Currency&amp;"STD"</f>
        <v>USDSTD</v>
      </c>
      <c r="G2" s="2" t="str">
        <f>Currency&amp;"ON"</f>
        <v>USDON</v>
      </c>
    </row>
    <row r="3" spans="1:10" x14ac:dyDescent="0.2">
      <c r="A3" s="5"/>
      <c r="B3" s="6" t="s">
        <v>63</v>
      </c>
      <c r="C3" s="6" t="s">
        <v>64</v>
      </c>
      <c r="D3" s="6" t="s">
        <v>65</v>
      </c>
      <c r="E3" s="6" t="s">
        <v>0</v>
      </c>
      <c r="F3" s="6"/>
      <c r="G3" s="6"/>
      <c r="H3" s="207" t="s">
        <v>73</v>
      </c>
      <c r="I3" s="208"/>
      <c r="J3" s="209"/>
    </row>
    <row r="4" spans="1:10" ht="26.25" customHeight="1" x14ac:dyDescent="0.2">
      <c r="A4" s="7" t="s">
        <v>66</v>
      </c>
      <c r="B4" s="8" t="str">
        <f>Index1M</f>
        <v>obj_0063b#0000</v>
      </c>
      <c r="C4" s="8" t="str">
        <f>Index3M</f>
        <v>obj_005cc#0000</v>
      </c>
      <c r="D4" s="8" t="str">
        <f>Index6M</f>
        <v>obj_006b2#0000</v>
      </c>
      <c r="E4" s="8" t="str">
        <f>Index1Y</f>
        <v>obj_005a2#0000</v>
      </c>
      <c r="F4" s="8" t="str">
        <f>F13</f>
        <v>obj_005b6#0000</v>
      </c>
      <c r="G4" s="8" t="s">
        <v>666</v>
      </c>
      <c r="H4" s="7" t="s">
        <v>74</v>
      </c>
      <c r="I4" s="7" t="s">
        <v>75</v>
      </c>
      <c r="J4" s="7" t="s">
        <v>76</v>
      </c>
    </row>
    <row r="5" spans="1:10" x14ac:dyDescent="0.2">
      <c r="A5" s="9" t="s">
        <v>103</v>
      </c>
      <c r="B5" s="10" t="s">
        <v>108</v>
      </c>
      <c r="C5" s="10" t="s">
        <v>108</v>
      </c>
      <c r="D5" s="10" t="s">
        <v>108</v>
      </c>
      <c r="E5" s="11" t="s">
        <v>108</v>
      </c>
      <c r="F5" s="10" t="str">
        <f>IF(PROPER(Currency)="Eur",_xll.qlEuribor(,$A5,F$2,,EvaluationDate),_xll.qlLibor(,Currency,$A5,F$2,,EvaluationDate))</f>
        <v>obj_0059a#0000</v>
      </c>
      <c r="G5" s="10" t="str">
        <f>IF(PROPER(Currency)="Eur",_xll.qlEuribor(,$A5,G$2,,EvaluationDate),_xll.qlLibor(,Currency,$A5,G$2,,EvaluationDate))</f>
        <v>obj_005ca#0000</v>
      </c>
      <c r="H5" s="12">
        <v>1</v>
      </c>
      <c r="I5" s="13"/>
      <c r="J5" s="14"/>
    </row>
    <row r="6" spans="1:10" x14ac:dyDescent="0.2">
      <c r="A6" s="15" t="s">
        <v>104</v>
      </c>
      <c r="B6" s="16" t="str">
        <f>_xll.qlInterpolation(,B5,$H$7:$H$11,Pricing!B7:B11)</f>
        <v>obj_0073f#0386</v>
      </c>
      <c r="C6" s="16" t="str">
        <f>_xll.qlInterpolation(,C5,$H$7:$H$11,Pricing!C7:C11)</f>
        <v>obj_0073e#0386</v>
      </c>
      <c r="D6" s="16" t="str">
        <f>_xll.qlInterpolation(,D5,$H$7:$H$11,Pricing!D7:D11)</f>
        <v>obj_00740#0386</v>
      </c>
      <c r="E6" s="17" t="str">
        <f>_xll.qlInterpolation(,E5,$H$7:$H$11,Pricing!E7:E11)</f>
        <v>obj_0073d#0386</v>
      </c>
      <c r="F6" s="16" t="str">
        <f>IF(PROPER(Currency)="Eur",_xll.qlEuribor(,$A6,F$2,,EvaluationDate),_xll.qlLibor(,Currency,$A6,F$2,,EvaluationDate))</f>
        <v>obj_005ae#0000</v>
      </c>
      <c r="G6" s="17" t="str">
        <f>IF(PROPER(Currency)="Eur",_xll.qlEuribor(,$A6,G$2,,EvaluationDate),_xll.qlLibor(,Currency,$A6,G$2,,EvaluationDate))</f>
        <v>obj_00593#0000</v>
      </c>
      <c r="H6" s="18">
        <v>1</v>
      </c>
      <c r="I6" s="19"/>
      <c r="J6" s="20"/>
    </row>
    <row r="7" spans="1:10" x14ac:dyDescent="0.2">
      <c r="A7" s="47" t="s">
        <v>88</v>
      </c>
      <c r="B7" s="48" t="str">
        <f>IF(PROPER(Currency)="Eur",_xll.qlEuribor(,$A7,B$2,,EvaluationDate),_xll.qlLibor(,Currency,$A7,B$2,,EvaluationDate))</f>
        <v>obj_005df#0000</v>
      </c>
      <c r="C7" s="48" t="str">
        <f>IF(PROPER(Currency)="Eur",_xll.qlEuribor(,$A7,C$2,,EvaluationDate),_xll.qlLibor(,Currency,$A7,C$2,,EvaluationDate))</f>
        <v>obj_00598#0000</v>
      </c>
      <c r="D7" s="48" t="str">
        <f>IF(PROPER(Currency)="Eur",_xll.qlEuribor(,$A7,D$2,,EvaluationDate),_xll.qlLibor(,Currency,$A7,D$2,,EvaluationDate))</f>
        <v>obj_006af#0000</v>
      </c>
      <c r="E7" s="49" t="str">
        <f>IF(PROPER(Currency)="Eur",_xll.qlEuribor(,$A7,E$2,,EvaluationDate),_xll.qlLibor(,Currency,$A7,E$2,,EvaluationDate))</f>
        <v>obj_005b1#0000</v>
      </c>
      <c r="F7" s="48" t="str">
        <f>IF(PROPER(Currency)="Eur",_xll.qlEuribor(,$A7,F$2,,EvaluationDate),_xll.qlLibor(,Currency,$A7,F$2,,EvaluationDate))</f>
        <v>obj_00596#0000</v>
      </c>
      <c r="G7" s="48" t="str">
        <f>IF(PROPER(Currency)="Eur",_xll.qlEuribor(,$A7,G$2,,EvaluationDate),_xll.qlLibor(,Currency,$A7,G$2,,EvaluationDate))</f>
        <v>obj_005a0#0000</v>
      </c>
      <c r="H7" s="50">
        <v>1</v>
      </c>
      <c r="I7" s="51"/>
      <c r="J7" s="52"/>
    </row>
    <row r="8" spans="1:10" x14ac:dyDescent="0.2">
      <c r="A8" s="23" t="s">
        <v>106</v>
      </c>
      <c r="B8" s="24" t="str">
        <f>IF(PROPER(Currency)="Eur",_xll.qlEuribor(,$A8,B$2,,EvaluationDate),_xll.qlLibor(,Currency,$A8,B$2,,EvaluationDate))</f>
        <v>obj_00632#0000</v>
      </c>
      <c r="C8" s="24" t="str">
        <f>IF(PROPER(Currency)="Eur",_xll.qlEuribor(,$A8,C$2,,EvaluationDate),_xll.qlLibor(,Currency,$A8,C$2,,EvaluationDate))</f>
        <v>obj_0059c#0000</v>
      </c>
      <c r="D8" s="24" t="str">
        <f>IF(PROPER(Currency)="Eur",_xll.qlEuribor(,$A8,D$2,,EvaluationDate),_xll.qlLibor(,Currency,$A8,D$2,,EvaluationDate))</f>
        <v>obj_00621#0000</v>
      </c>
      <c r="E8" s="25" t="str">
        <f>IF(PROPER(Currency)="Eur",_xll.qlEuribor(,$A8,E$2,,EvaluationDate),_xll.qlLibor(,Currency,$A8,E$2,,EvaluationDate))</f>
        <v>obj_005a1#0000</v>
      </c>
      <c r="F8" s="24" t="str">
        <f>IF(PROPER(Currency)="Eur",_xll.qlEuribor(,$A8,F$2,,EvaluationDate),_xll.qlLibor(,Currency,$A8,F$2,,EvaluationDate))</f>
        <v>obj_005bf#0000</v>
      </c>
      <c r="G8" s="24" t="str">
        <f>IF(PROPER(Currency)="Eur",_xll.qlEuribor(,$A8,G$2,,EvaluationDate),_xll.qlLibor(,Currency,$A8,G$2,,EvaluationDate))</f>
        <v>obj_0059d#0000</v>
      </c>
      <c r="H8" s="21">
        <v>7</v>
      </c>
      <c r="I8" s="22"/>
      <c r="J8" s="22"/>
    </row>
    <row r="9" spans="1:10" x14ac:dyDescent="0.2">
      <c r="A9" s="23" t="s">
        <v>89</v>
      </c>
      <c r="B9" s="24" t="str">
        <f>IF(PROPER(Currency)="Eur",_xll.qlEuribor(,$A9,B$2,,EvaluationDate),_xll.qlLibor(,Currency,$A9,B$2,,EvaluationDate))</f>
        <v>obj_00627#0000</v>
      </c>
      <c r="C9" s="24" t="str">
        <f>IF(PROPER(Currency)="Eur",_xll.qlEuribor(,$A9,C$2,,EvaluationDate),_xll.qlLibor(,Currency,$A9,C$2,,EvaluationDate))</f>
        <v>obj_005b0#0000</v>
      </c>
      <c r="D9" s="24" t="str">
        <f>IF(PROPER(Currency)="Eur",_xll.qlEuribor(,$A9,D$2,,EvaluationDate),_xll.qlLibor(,Currency,$A9,D$2,,EvaluationDate))</f>
        <v>obj_005d4#0000</v>
      </c>
      <c r="E9" s="25" t="str">
        <f>IF(PROPER(Currency)="Eur",_xll.qlEuribor(,$A9,E$2,,EvaluationDate),_xll.qlLibor(,Currency,$A9,E$2,,EvaluationDate))</f>
        <v>obj_005c7#0000</v>
      </c>
      <c r="F9" s="24" t="str">
        <f>IF(PROPER(Currency)="Eur",_xll.qlEuribor(,$A9,F$2,,EvaluationDate),_xll.qlLibor(,Currency,$A9,F$2,,EvaluationDate))</f>
        <v>obj_005a3#0000</v>
      </c>
      <c r="G9" s="24" t="str">
        <f>IF(PROPER(Currency)="Eur",_xll.qlEuribor(,$A9,G$2,,EvaluationDate),_xll.qlLibor(,Currency,$A9,G$2,,EvaluationDate))</f>
        <v>obj_005ce#0000</v>
      </c>
      <c r="H9" s="21">
        <v>14</v>
      </c>
      <c r="I9" s="22"/>
      <c r="J9" s="22"/>
    </row>
    <row r="10" spans="1:10" x14ac:dyDescent="0.2">
      <c r="A10" s="23" t="s">
        <v>90</v>
      </c>
      <c r="B10" s="24" t="str">
        <f>IF(PROPER(Currency)="Eur",_xll.qlEuribor(,$A10,B$2,,EvaluationDate),_xll.qlLibor(,Currency,$A10,B$2,,EvaluationDate))</f>
        <v>obj_00606#0000</v>
      </c>
      <c r="C10" s="24" t="str">
        <f>IF(PROPER(Currency)="Eur",_xll.qlEuribor(,$A10,C$2,,EvaluationDate),_xll.qlLibor(,Currency,$A10,C$2,,EvaluationDate))</f>
        <v>obj_005c9#0000</v>
      </c>
      <c r="D10" s="24" t="str">
        <f>IF(PROPER(Currency)="Eur",_xll.qlEuribor(,$A10,D$2,,EvaluationDate),_xll.qlLibor(,Currency,$A10,D$2,,EvaluationDate))</f>
        <v>obj_005fe#0000</v>
      </c>
      <c r="E10" s="25" t="str">
        <f>IF(PROPER(Currency)="Eur",_xll.qlEuribor(,$A10,E$2,,EvaluationDate),_xll.qlLibor(,Currency,$A10,E$2,,EvaluationDate))</f>
        <v>obj_005d2#0000</v>
      </c>
      <c r="F10" s="24" t="str">
        <f>IF(PROPER(Currency)="Eur",_xll.qlEuribor(,$A10,F$2,,EvaluationDate),_xll.qlLibor(,Currency,$A10,F$2,,EvaluationDate))</f>
        <v>obj_005c1#0000</v>
      </c>
      <c r="G10" s="24" t="str">
        <f>IF(PROPER(Currency)="Eur",_xll.qlEuribor(,$A10,G$2,,EvaluationDate),_xll.qlLibor(,Currency,$A10,G$2,,EvaluationDate))</f>
        <v>obj_005ab#0000</v>
      </c>
      <c r="H10" s="21">
        <v>21</v>
      </c>
      <c r="I10" s="22"/>
      <c r="J10" s="22"/>
    </row>
    <row r="11" spans="1:10" x14ac:dyDescent="0.2">
      <c r="A11" s="23" t="s">
        <v>63</v>
      </c>
      <c r="B11" s="26" t="str">
        <f>IF(PROPER(Currency)="Eur",_xll.qlEuribor(,$A11,B$2,,EvaluationDate),_xll.qlLibor(,Currency,$A11,B$2,,EvaluationDate))</f>
        <v>obj_0063b#0000</v>
      </c>
      <c r="C11" s="24" t="str">
        <f>IF(PROPER(Currency)="Eur",_xll.qlEuribor(,$A11,C$2,,EvaluationDate),_xll.qlLibor(,Currency,$A11,C$2,,EvaluationDate))</f>
        <v>obj_005b7#0000</v>
      </c>
      <c r="D11" s="24" t="str">
        <f>IF(PROPER(Currency)="Eur",_xll.qlEuribor(,$A11,D$2,,EvaluationDate),_xll.qlLibor(,Currency,$A11,D$2,,EvaluationDate))</f>
        <v>obj_0061f#0000</v>
      </c>
      <c r="E11" s="25" t="str">
        <f>IF(PROPER(Currency)="Eur",_xll.qlEuribor(,$A11,E$2,,EvaluationDate),_xll.qlLibor(,Currency,$A11,E$2,,EvaluationDate))</f>
        <v>obj_005b9#0000</v>
      </c>
      <c r="F11" s="24" t="str">
        <f>IF(PROPER(Currency)="Eur",_xll.qlEuribor(,$A11,F$2,,EvaluationDate),_xll.qlLibor(,Currency,$A11,F$2,,EvaluationDate))</f>
        <v>obj_005cd#0000</v>
      </c>
      <c r="G11" s="24" t="str">
        <f>IF(PROPER(Currency)="Eur",_xll.qlEuribor(,$A11,G$2,,EvaluationDate),_xll.qlLibor(,Currency,$A11,G$2,,EvaluationDate))</f>
        <v>obj_005d1#0000</v>
      </c>
      <c r="H11" s="21">
        <v>30</v>
      </c>
      <c r="I11" s="22"/>
      <c r="J11" s="22"/>
    </row>
    <row r="12" spans="1:10" x14ac:dyDescent="0.2">
      <c r="A12" s="23" t="s">
        <v>80</v>
      </c>
      <c r="B12" s="24" t="str">
        <f>IF(PROPER(Currency)="Eur",_xll.qlEuribor(,$A12,B$2,,EvaluationDate),_xll.qlLibor(,Currency,$A12,B$2,,EvaluationDate))</f>
        <v>obj_00699#0000</v>
      </c>
      <c r="C12" s="24" t="str">
        <f>IF(PROPER(Currency)="Eur",_xll.qlEuribor(,$A12,C$2,,EvaluationDate),_xll.qlLibor(,Currency,$A12,C$2,,EvaluationDate))</f>
        <v>obj_005b2#0000</v>
      </c>
      <c r="D12" s="24" t="str">
        <f>IF(PROPER(Currency)="Eur",_xll.qlEuribor(,$A12,D$2,,EvaluationDate),_xll.qlLibor(,Currency,$A12,D$2,,EvaluationDate))</f>
        <v>obj_0061b#0000</v>
      </c>
      <c r="E12" s="25" t="str">
        <f>IF(PROPER(Currency)="Eur",_xll.qlEuribor(,$A12,E$2,,EvaluationDate),_xll.qlLibor(,Currency,$A12,E$2,,EvaluationDate))</f>
        <v>obj_005c6#0000</v>
      </c>
      <c r="F12" s="24" t="str">
        <f>IF(PROPER(Currency)="Eur",_xll.qlEuribor(,$A12,F$2,,EvaluationDate),_xll.qlLibor(,Currency,$A12,F$2,,EvaluationDate))</f>
        <v>obj_005b8#0000</v>
      </c>
      <c r="G12" s="24" t="str">
        <f>IF(PROPER(Currency)="Eur",_xll.qlEuribor(,$A12,G$2,,EvaluationDate),_xll.qlLibor(,Currency,$A12,G$2,,EvaluationDate))</f>
        <v>obj_005ad#0000</v>
      </c>
      <c r="H12" s="21"/>
      <c r="I12" s="22"/>
      <c r="J12" s="22"/>
    </row>
    <row r="13" spans="1:10" x14ac:dyDescent="0.2">
      <c r="A13" s="23" t="s">
        <v>64</v>
      </c>
      <c r="B13" s="24" t="str">
        <f>IF(PROPER(Currency)="Eur",_xll.qlEuribor(,$A13,B$2,,EvaluationDate),_xll.qlLibor(,Currency,$A13,B$2,,EvaluationDate))</f>
        <v>obj_0067f#0000</v>
      </c>
      <c r="C13" s="26" t="str">
        <f>IF(PROPER(Currency)="Eur",_xll.qlEuribor(,$A13,C$2,,EvaluationDate),_xll.qlLibor(,Currency,$A13,C$2,,EvaluationDate))</f>
        <v>obj_005cc#0000</v>
      </c>
      <c r="D13" s="24" t="str">
        <f>IF(PROPER(Currency)="Eur",_xll.qlEuribor(,$A13,D$2,,EvaluationDate),_xll.qlLibor(,Currency,$A13,D$2,,EvaluationDate))</f>
        <v>obj_00633#0000</v>
      </c>
      <c r="E13" s="25" t="str">
        <f>IF(PROPER(Currency)="Eur",_xll.qlEuribor(,$A13,E$2,,EvaluationDate),_xll.qlLibor(,Currency,$A13,E$2,,EvaluationDate))</f>
        <v>obj_005af#0000</v>
      </c>
      <c r="F13" s="26" t="str">
        <f>IF(PROPER(Currency)="Eur",_xll.qlEuribor(,$A13,F$2,,EvaluationDate),_xll.qlLibor(,Currency,$A13,F$2,,EvaluationDate))</f>
        <v>obj_005b6#0000</v>
      </c>
      <c r="G13" s="161" t="str">
        <f>IF(PROPER(Currency)="Eur",_xll.qlEuribor(,$A13,G$2,,EvaluationDate),_xll.qlLibor(,Currency,$A13,G$2,,EvaluationDate))</f>
        <v>obj_005c0#0000</v>
      </c>
      <c r="H13" s="21"/>
      <c r="I13" s="22"/>
      <c r="J13" s="22"/>
    </row>
    <row r="14" spans="1:10" x14ac:dyDescent="0.2">
      <c r="A14" s="23" t="s">
        <v>81</v>
      </c>
      <c r="B14" s="24" t="str">
        <f>IF(PROPER(Currency)="Eur",_xll.qlEuribor(,$A14,B$2,,EvaluationDate),_xll.qlLibor(,Currency,$A14,B$2,,EvaluationDate))</f>
        <v>obj_00652#0000</v>
      </c>
      <c r="C14" s="24" t="str">
        <f>IF(PROPER(Currency)="Eur",_xll.qlEuribor(,$A14,C$2,,EvaluationDate),_xll.qlLibor(,Currency,$A14,C$2,,EvaluationDate))</f>
        <v>obj_005c8#0000</v>
      </c>
      <c r="D14" s="24" t="str">
        <f>IF(PROPER(Currency)="Eur",_xll.qlEuribor(,$A14,D$2,,EvaluationDate),_xll.qlLibor(,Currency,$A14,D$2,,EvaluationDate))</f>
        <v>obj_00667#0000</v>
      </c>
      <c r="E14" s="25" t="str">
        <f>IF(PROPER(Currency)="Eur",_xll.qlEuribor(,$A14,E$2,,EvaluationDate),_xll.qlLibor(,Currency,$A14,E$2,,EvaluationDate))</f>
        <v>obj_005cf#0000</v>
      </c>
      <c r="F14" s="24" t="str">
        <f>IF(PROPER(Currency)="Eur",_xll.qlEuribor(,$A14,F$2,,EvaluationDate),_xll.qlLibor(,Currency,$A14,F$2,,EvaluationDate))</f>
        <v>obj_00597#0000</v>
      </c>
      <c r="G14" s="24" t="str">
        <f>IF(PROPER(Currency)="Eur",_xll.qlEuribor(,$A14,G$2,,EvaluationDate),_xll.qlLibor(,Currency,$A14,G$2,,EvaluationDate))</f>
        <v>obj_005a7#0000</v>
      </c>
      <c r="H14" s="21"/>
      <c r="I14" s="22"/>
      <c r="J14" s="22"/>
    </row>
    <row r="15" spans="1:10" x14ac:dyDescent="0.2">
      <c r="A15" s="23" t="s">
        <v>82</v>
      </c>
      <c r="B15" s="24" t="str">
        <f>IF(PROPER(Currency)="Eur",_xll.qlEuribor(,$A15,B$2,,EvaluationDate),_xll.qlLibor(,Currency,$A15,B$2,,EvaluationDate))</f>
        <v>obj_005e8#0000</v>
      </c>
      <c r="C15" s="24" t="str">
        <f>IF(PROPER(Currency)="Eur",_xll.qlEuribor(,$A15,C$2,,EvaluationDate),_xll.qlLibor(,Currency,$A15,C$2,,EvaluationDate))</f>
        <v>obj_005bd#0000</v>
      </c>
      <c r="D15" s="24" t="str">
        <f>IF(PROPER(Currency)="Eur",_xll.qlEuribor(,$A15,D$2,,EvaluationDate),_xll.qlLibor(,Currency,$A15,D$2,,EvaluationDate))</f>
        <v>obj_00684#0000</v>
      </c>
      <c r="E15" s="25" t="str">
        <f>IF(PROPER(Currency)="Eur",_xll.qlEuribor(,$A15,E$2,,EvaluationDate),_xll.qlLibor(,Currency,$A15,E$2,,EvaluationDate))</f>
        <v>obj_005b3#0000</v>
      </c>
      <c r="F15" s="24" t="str">
        <f>IF(PROPER(Currency)="Eur",_xll.qlEuribor(,$A15,F$2,,EvaluationDate),_xll.qlLibor(,Currency,$A15,F$2,,EvaluationDate))</f>
        <v>obj_005d0#0000</v>
      </c>
      <c r="G15" s="24" t="str">
        <f>IF(PROPER(Currency)="Eur",_xll.qlEuribor(,$A15,G$2,,EvaluationDate),_xll.qlLibor(,Currency,$A15,G$2,,EvaluationDate))</f>
        <v>obj_005a8#0000</v>
      </c>
      <c r="H15" s="21"/>
      <c r="I15" s="22"/>
      <c r="J15" s="22"/>
    </row>
    <row r="16" spans="1:10" x14ac:dyDescent="0.2">
      <c r="A16" s="23" t="s">
        <v>65</v>
      </c>
      <c r="B16" s="24" t="str">
        <f>IF(PROPER(Currency)="Eur",_xll.qlEuribor(,$A16,B$2,,EvaluationDate),_xll.qlLibor(,Currency,$A16,B$2,,EvaluationDate))</f>
        <v>obj_0064b#0000</v>
      </c>
      <c r="C16" s="24" t="str">
        <f>IF(PROPER(Currency)="Eur",_xll.qlEuribor(,$A16,C$2,,EvaluationDate),_xll.qlLibor(,Currency,$A16,C$2,,EvaluationDate))</f>
        <v>obj_005b5#0000</v>
      </c>
      <c r="D16" s="26" t="str">
        <f>IF(PROPER(Currency)="Eur",_xll.qlEuribor(,$A16,D$2,,EvaluationDate),_xll.qlLibor(,Currency,$A16,D$2,,EvaluationDate))</f>
        <v>obj_006b2#0000</v>
      </c>
      <c r="E16" s="25" t="str">
        <f>IF(PROPER(Currency)="Eur",_xll.qlEuribor(,$A16,E$2,,EvaluationDate),_xll.qlLibor(,Currency,$A16,E$2,,EvaluationDate))</f>
        <v>obj_0059b#0000</v>
      </c>
      <c r="F16" s="24" t="str">
        <f>IF(PROPER(Currency)="Eur",_xll.qlEuribor(,$A16,F$2,,EvaluationDate),_xll.qlLibor(,Currency,$A16,F$2,,EvaluationDate))</f>
        <v>obj_00592#0000</v>
      </c>
      <c r="G16" s="24" t="str">
        <f>IF(PROPER(Currency)="Eur",_xll.qlEuribor(,$A16,G$2,,EvaluationDate),_xll.qlLibor(,Currency,$A16,G$2,,EvaluationDate))</f>
        <v>obj_005be#0000</v>
      </c>
      <c r="H16" s="21"/>
      <c r="I16" s="22"/>
      <c r="J16" s="22"/>
    </row>
    <row r="17" spans="1:19" x14ac:dyDescent="0.2">
      <c r="A17" s="23" t="s">
        <v>83</v>
      </c>
      <c r="B17" s="24" t="str">
        <f>IF(PROPER(Currency)="Eur",_xll.qlEuribor(,$A17,B$2,,EvaluationDate),_xll.qlLibor(,Currency,$A17,B$2,,EvaluationDate))</f>
        <v>obj_0067e#0000</v>
      </c>
      <c r="C17" s="24" t="str">
        <f>IF(PROPER(Currency)="Eur",_xll.qlEuribor(,$A17,C$2,,EvaluationDate),_xll.qlLibor(,Currency,$A17,C$2,,EvaluationDate))</f>
        <v>obj_005a6#0000</v>
      </c>
      <c r="D17" s="24" t="str">
        <f>IF(PROPER(Currency)="Eur",_xll.qlEuribor(,$A17,D$2,,EvaluationDate),_xll.qlLibor(,Currency,$A17,D$2,,EvaluationDate))</f>
        <v>obj_00664#0000</v>
      </c>
      <c r="E17" s="25" t="str">
        <f>IF(PROPER(Currency)="Eur",_xll.qlEuribor(,$A17,E$2,,EvaluationDate),_xll.qlLibor(,Currency,$A17,E$2,,EvaluationDate))</f>
        <v>obj_005bc#0000</v>
      </c>
      <c r="F17" s="24" t="str">
        <f>IF(PROPER(Currency)="Eur",_xll.qlEuribor(,$A17,F$2,,EvaluationDate),_xll.qlLibor(,Currency,$A17,F$2,,EvaluationDate))</f>
        <v>obj_00591#0000</v>
      </c>
      <c r="G17" s="24" t="str">
        <f>IF(PROPER(Currency)="Eur",_xll.qlEuribor(,$A17,G$2,,EvaluationDate),_xll.qlLibor(,Currency,$A17,G$2,,EvaluationDate))</f>
        <v>obj_005ac#0000</v>
      </c>
      <c r="H17" s="21"/>
      <c r="I17" s="22"/>
      <c r="J17" s="22"/>
    </row>
    <row r="18" spans="1:19" x14ac:dyDescent="0.2">
      <c r="A18" s="23" t="s">
        <v>84</v>
      </c>
      <c r="B18" s="24" t="str">
        <f>IF(PROPER(Currency)="Eur",_xll.qlEuribor(,$A18,B$2,,EvaluationDate),_xll.qlLibor(,Currency,$A18,B$2,,EvaluationDate))</f>
        <v>obj_0060f#0000</v>
      </c>
      <c r="C18" s="24" t="str">
        <f>IF(PROPER(Currency)="Eur",_xll.qlEuribor(,$A18,C$2,,EvaluationDate),_xll.qlLibor(,Currency,$A18,C$2,,EvaluationDate))</f>
        <v>obj_005c5#0000</v>
      </c>
      <c r="D18" s="24" t="str">
        <f>IF(PROPER(Currency)="Eur",_xll.qlEuribor(,$A18,D$2,,EvaluationDate),_xll.qlLibor(,Currency,$A18,D$2,,EvaluationDate))</f>
        <v>obj_00649#0000</v>
      </c>
      <c r="E18" s="25" t="str">
        <f>IF(PROPER(Currency)="Eur",_xll.qlEuribor(,$A18,E$2,,EvaluationDate),_xll.qlLibor(,Currency,$A18,E$2,,EvaluationDate))</f>
        <v>obj_005cb#0000</v>
      </c>
      <c r="F18" s="24" t="str">
        <f>IF(PROPER(Currency)="Eur",_xll.qlEuribor(,$A18,F$2,,EvaluationDate),_xll.qlLibor(,Currency,$A18,F$2,,EvaluationDate))</f>
        <v>obj_005a9#0000</v>
      </c>
      <c r="G18" s="24" t="str">
        <f>IF(PROPER(Currency)="Eur",_xll.qlEuribor(,$A18,G$2,,EvaluationDate),_xll.qlLibor(,Currency,$A18,G$2,,EvaluationDate))</f>
        <v>obj_005c4#0000</v>
      </c>
      <c r="H18" s="21"/>
      <c r="I18" s="22"/>
      <c r="J18" s="22"/>
    </row>
    <row r="19" spans="1:19" x14ac:dyDescent="0.2">
      <c r="A19" s="23" t="s">
        <v>85</v>
      </c>
      <c r="B19" s="24" t="str">
        <f>IF(PROPER(Currency)="Eur",_xll.qlEuribor(,$A19,B$2,,EvaluationDate),_xll.qlLibor(,Currency,$A19,B$2,,EvaluationDate))</f>
        <v>obj_006a3#0000</v>
      </c>
      <c r="C19" s="24" t="str">
        <f>IF(PROPER(Currency)="Eur",_xll.qlEuribor(,$A19,C$2,,EvaluationDate),_xll.qlLibor(,Currency,$A19,C$2,,EvaluationDate))</f>
        <v>obj_005bb#0000</v>
      </c>
      <c r="D19" s="24" t="str">
        <f>IF(PROPER(Currency)="Eur",_xll.qlEuribor(,$A19,D$2,,EvaluationDate),_xll.qlLibor(,Currency,$A19,D$2,,EvaluationDate))</f>
        <v>obj_005d7#0000</v>
      </c>
      <c r="E19" s="25" t="str">
        <f>IF(PROPER(Currency)="Eur",_xll.qlEuribor(,$A19,E$2,,EvaluationDate),_xll.qlLibor(,Currency,$A19,E$2,,EvaluationDate))</f>
        <v>obj_0058f#0000</v>
      </c>
      <c r="F19" s="24" t="str">
        <f>IF(PROPER(Currency)="Eur",_xll.qlEuribor(,$A19,F$2,,EvaluationDate),_xll.qlLibor(,Currency,$A19,F$2,,EvaluationDate))</f>
        <v>obj_0059f#0000</v>
      </c>
      <c r="G19" s="24" t="str">
        <f>IF(PROPER(Currency)="Eur",_xll.qlEuribor(,$A19,G$2,,EvaluationDate),_xll.qlLibor(,Currency,$A19,G$2,,EvaluationDate))</f>
        <v>obj_00595#0000</v>
      </c>
      <c r="H19" s="21"/>
      <c r="I19" s="22"/>
      <c r="J19" s="22"/>
    </row>
    <row r="20" spans="1:19" x14ac:dyDescent="0.2">
      <c r="A20" s="23" t="s">
        <v>86</v>
      </c>
      <c r="B20" s="24" t="str">
        <f>IF(PROPER(Currency)="Eur",_xll.qlEuribor(,$A20,B$2,,EvaluationDate),_xll.qlLibor(,Currency,$A20,B$2,,EvaluationDate))</f>
        <v>obj_00657#0000</v>
      </c>
      <c r="C20" s="24" t="str">
        <f>IF(PROPER(Currency)="Eur",_xll.qlEuribor(,$A20,C$2,,EvaluationDate),_xll.qlLibor(,Currency,$A20,C$2,,EvaluationDate))</f>
        <v>obj_00599#0000</v>
      </c>
      <c r="D20" s="24" t="str">
        <f>IF(PROPER(Currency)="Eur",_xll.qlEuribor(,$A20,D$2,,EvaluationDate),_xll.qlLibor(,Currency,$A20,D$2,,EvaluationDate))</f>
        <v>obj_006b0#0000</v>
      </c>
      <c r="E20" s="25" t="str">
        <f>IF(PROPER(Currency)="Eur",_xll.qlEuribor(,$A20,E$2,,EvaluationDate),_xll.qlLibor(,Currency,$A20,E$2,,EvaluationDate))</f>
        <v>obj_005c3#0000</v>
      </c>
      <c r="F20" s="24" t="str">
        <f>IF(PROPER(Currency)="Eur",_xll.qlEuribor(,$A20,F$2,,EvaluationDate),_xll.qlLibor(,Currency,$A20,F$2,,EvaluationDate))</f>
        <v>obj_005ba#0000</v>
      </c>
      <c r="G20" s="24" t="str">
        <f>IF(PROPER(Currency)="Eur",_xll.qlEuribor(,$A20,G$2,,EvaluationDate),_xll.qlLibor(,Currency,$A20,G$2,,EvaluationDate))</f>
        <v>obj_005c2#0000</v>
      </c>
      <c r="H20" s="21"/>
      <c r="I20" s="22"/>
      <c r="J20" s="22"/>
    </row>
    <row r="21" spans="1:19" x14ac:dyDescent="0.2">
      <c r="A21" s="23" t="s">
        <v>87</v>
      </c>
      <c r="B21" s="24" t="str">
        <f>IF(PROPER(Currency)="Eur",_xll.qlEuribor(,$A21,B$2,,EvaluationDate),_xll.qlLibor(,Currency,$A21,B$2,,EvaluationDate))</f>
        <v>obj_006b8#0000</v>
      </c>
      <c r="C21" s="24" t="str">
        <f>IF(PROPER(Currency)="Eur",_xll.qlEuribor(,$A21,C$2,,EvaluationDate),_xll.qlLibor(,Currency,$A21,C$2,,EvaluationDate))</f>
        <v>obj_005b4#0000</v>
      </c>
      <c r="D21" s="24" t="str">
        <f>IF(PROPER(Currency)="Eur",_xll.qlEuribor(,$A21,D$2,,EvaluationDate),_xll.qlLibor(,Currency,$A21,D$2,,EvaluationDate))</f>
        <v>obj_005ed#0000</v>
      </c>
      <c r="E21" s="25" t="str">
        <f>IF(PROPER(Currency)="Eur",_xll.qlEuribor(,$A21,E$2,,EvaluationDate),_xll.qlLibor(,Currency,$A21,E$2,,EvaluationDate))</f>
        <v>obj_00594#0000</v>
      </c>
      <c r="F21" s="24" t="str">
        <f>IF(PROPER(Currency)="Eur",_xll.qlEuribor(,$A21,F$2,,EvaluationDate),_xll.qlLibor(,Currency,$A21,F$2,,EvaluationDate))</f>
        <v>obj_0059e#0000</v>
      </c>
      <c r="G21" s="24" t="str">
        <f>IF(PROPER(Currency)="Eur",_xll.qlEuribor(,$A21,G$2,,EvaluationDate),_xll.qlLibor(,Currency,$A21,G$2,,EvaluationDate))</f>
        <v>obj_005aa#0000</v>
      </c>
      <c r="H21" s="21"/>
      <c r="I21" s="22"/>
      <c r="J21" s="22"/>
    </row>
    <row r="22" spans="1:19" x14ac:dyDescent="0.2">
      <c r="A22" s="23" t="s">
        <v>0</v>
      </c>
      <c r="B22" s="24" t="str">
        <f>IF(PROPER(Currency)="Eur",_xll.qlEuribor(,$A22,B$2,,EvaluationDate),_xll.qlLibor(,Currency,$A22,B$2,,EvaluationDate))</f>
        <v>obj_005dd#0000</v>
      </c>
      <c r="C22" s="24" t="str">
        <f>IF(PROPER(Currency)="Eur",_xll.qlEuribor(,$A22,C$2,,EvaluationDate),_xll.qlLibor(,Currency,$A22,C$2,,EvaluationDate))</f>
        <v>obj_005a5#0000</v>
      </c>
      <c r="D22" s="24" t="str">
        <f>IF(PROPER(Currency)="Eur",_xll.qlEuribor(,$A22,D$2,,EvaluationDate),_xll.qlLibor(,Currency,$A22,D$2,,EvaluationDate))</f>
        <v>obj_00689#0000</v>
      </c>
      <c r="E22" s="174" t="str">
        <f>IF(PROPER(Currency)="Eur",_xll.qlEuribor(,$A22,E$2,,EvaluationDate),_xll.qlLibor(,Currency,$A22,E$2,,EvaluationDate))</f>
        <v>obj_005a2#0000</v>
      </c>
      <c r="F22" s="24" t="str">
        <f>IF(PROPER(Currency)="Eur",_xll.qlEuribor(,$A22,F$2,,EvaluationDate),_xll.qlLibor(,Currency,$A22,F$2,,EvaluationDate))</f>
        <v>obj_005a4#0000</v>
      </c>
      <c r="G22" s="24" t="str">
        <f>IF(PROPER(Currency)="Eur",_xll.qlEuribor(,$A22,G$2,,EvaluationDate),_xll.qlLibor(,Currency,$A22,G$2,,EvaluationDate))</f>
        <v>obj_00590#0000</v>
      </c>
      <c r="H22" s="21"/>
      <c r="I22" s="22"/>
      <c r="J22" s="22"/>
      <c r="K22" s="58"/>
      <c r="M22" s="1" t="s">
        <v>663</v>
      </c>
    </row>
    <row r="23" spans="1:19" x14ac:dyDescent="0.2">
      <c r="A23" s="175">
        <f>_xll.qlIMMNextDate(_xll.qlIMMNextCode(_xll.qlIMMNextCode(EvaluationDate+FuturesRollDays)))</f>
        <v>42354</v>
      </c>
      <c r="B23" s="10"/>
      <c r="C23" s="10"/>
      <c r="D23" s="10"/>
      <c r="E23" s="11"/>
      <c r="F23" s="10"/>
      <c r="G23" s="10"/>
      <c r="H23" s="12"/>
      <c r="I23" s="13"/>
      <c r="J23" s="13" t="str">
        <f>_xll.qlInterestRateIndexDayCounter(Index3M)</f>
        <v>Actual/360</v>
      </c>
      <c r="K23" s="176">
        <f>_xll.qlDayCounterYearFraction(J23,SettlementDate,A23)</f>
        <v>0.6</v>
      </c>
      <c r="M23" s="1">
        <v>0</v>
      </c>
    </row>
    <row r="24" spans="1:19" x14ac:dyDescent="0.2">
      <c r="A24" s="134">
        <f>_xll.qlIMMNextDate((A23))</f>
        <v>42445</v>
      </c>
      <c r="B24" s="16"/>
      <c r="C24" s="16"/>
      <c r="D24" s="16"/>
      <c r="E24" s="17"/>
      <c r="F24" s="16"/>
      <c r="G24" s="16"/>
      <c r="H24" s="18"/>
      <c r="I24" s="19"/>
      <c r="J24" s="19" t="str">
        <f>_xll.qlInterestRateIndexDayCounter(Index3M)</f>
        <v>Actual/360</v>
      </c>
      <c r="K24" s="177">
        <f>_xll.qlDayCounterYearFraction(J24,SettlementDate,A24)</f>
        <v>0.85277777777777775</v>
      </c>
      <c r="M24" s="1"/>
    </row>
    <row r="25" spans="1:19" x14ac:dyDescent="0.2">
      <c r="A25" s="133">
        <f>_xll.qlCalendarAdvance(Calendar,A26,"-1D","Preceding")</f>
        <v>42368</v>
      </c>
      <c r="B25" s="24"/>
      <c r="C25" s="24"/>
      <c r="D25" s="24"/>
      <c r="E25" s="25"/>
      <c r="F25" s="24"/>
      <c r="G25" s="24"/>
      <c r="H25" s="21"/>
      <c r="I25" s="22"/>
      <c r="J25" s="22" t="str">
        <f>_xll.qlInterestRateIndexDayCounter(Index3M)</f>
        <v>Actual/360</v>
      </c>
      <c r="K25" s="28">
        <f>_xll.qlDayCounterYearFraction(J25,SettlementDate,A25)</f>
        <v>0.63888888888888884</v>
      </c>
    </row>
    <row r="26" spans="1:19" x14ac:dyDescent="0.2">
      <c r="A26" s="133">
        <f>_xll.qlCalendarAdjust(Calendar,DATE(YEAR(SettlementDate),12,31),"Preceding")</f>
        <v>42369</v>
      </c>
      <c r="B26" s="24"/>
      <c r="C26" s="24"/>
      <c r="D26" s="24"/>
      <c r="E26" s="25"/>
      <c r="F26" s="24"/>
      <c r="G26" s="24"/>
      <c r="H26" s="21"/>
      <c r="I26" s="22"/>
      <c r="J26" s="22" t="str">
        <f>_xll.qlInterestRateIndexDayCounter(Index3M)</f>
        <v>Actual/360</v>
      </c>
      <c r="K26" s="28">
        <f>_xll.qlDayCounterYearFraction(J26,SettlementDate,A26)</f>
        <v>0.64166666666666672</v>
      </c>
    </row>
    <row r="27" spans="1:19" x14ac:dyDescent="0.2">
      <c r="A27" s="133">
        <f>_xll.qlCalendarAdvance(Calendar,A26,"1D","Following")</f>
        <v>42373</v>
      </c>
      <c r="B27" s="24"/>
      <c r="C27" s="24"/>
      <c r="D27" s="24"/>
      <c r="E27" s="25"/>
      <c r="F27" s="24"/>
      <c r="G27" s="24"/>
      <c r="H27" s="21"/>
      <c r="I27" s="22"/>
      <c r="J27" s="22" t="str">
        <f>_xll.qlInterestRateIndexDayCounter(Index3M)</f>
        <v>Actual/360</v>
      </c>
      <c r="K27" s="28">
        <f>_xll.qlDayCounterYearFraction(J27,SettlementDate,A27)</f>
        <v>0.65277777777777779</v>
      </c>
    </row>
    <row r="28" spans="1:19" x14ac:dyDescent="0.2">
      <c r="A28" s="134">
        <f>_xll.qlCalendarAdvance(Calendar,A27,"1D","Following")</f>
        <v>42374</v>
      </c>
      <c r="B28" s="16"/>
      <c r="C28" s="16"/>
      <c r="D28" s="16"/>
      <c r="E28" s="17"/>
      <c r="F28" s="16"/>
      <c r="G28" s="16"/>
      <c r="H28" s="29"/>
      <c r="I28" s="19"/>
      <c r="J28" s="19" t="str">
        <f>_xll.qlInterestRateIndexDayCounter(Index3M)</f>
        <v>Actual/360</v>
      </c>
      <c r="K28" s="30">
        <f>_xll.qlDayCounterYearFraction(J28,SettlementDate,A28)</f>
        <v>0.65555555555555556</v>
      </c>
    </row>
    <row r="29" spans="1:19" x14ac:dyDescent="0.2">
      <c r="A29" s="133">
        <f>_xll.qlCalendarAdvance(Calendar,A30,"-1D","Preceding")</f>
        <v>42733</v>
      </c>
      <c r="B29" s="24"/>
      <c r="C29" s="24"/>
      <c r="D29" s="24"/>
      <c r="E29" s="25"/>
      <c r="F29" s="24"/>
      <c r="G29" s="24"/>
      <c r="H29" s="21"/>
      <c r="I29" s="22"/>
      <c r="J29" s="22" t="str">
        <f>_xll.qlInterestRateIndexDayCounter(Index3M)</f>
        <v>Actual/360</v>
      </c>
      <c r="K29" s="28">
        <f>_xll.qlDayCounterYearFraction(J29,SettlementDate,A29)</f>
        <v>1.6527777777777777</v>
      </c>
    </row>
    <row r="30" spans="1:19" x14ac:dyDescent="0.2">
      <c r="A30" s="133">
        <f>_xll.qlCalendarAdjust(Calendar,DATE(YEAR(A28),12,31),"Preceding")</f>
        <v>42734</v>
      </c>
      <c r="B30" s="24"/>
      <c r="C30" s="24"/>
      <c r="D30" s="24"/>
      <c r="E30" s="25"/>
      <c r="F30" s="24"/>
      <c r="G30" s="24"/>
      <c r="H30" s="21"/>
      <c r="I30" s="22"/>
      <c r="J30" s="22" t="str">
        <f>_xll.qlInterestRateIndexDayCounter(Index3M)</f>
        <v>Actual/360</v>
      </c>
      <c r="K30" s="28">
        <f>_xll.qlDayCounterYearFraction(J30,SettlementDate,A30)</f>
        <v>1.6555555555555554</v>
      </c>
    </row>
    <row r="31" spans="1:19" ht="12" x14ac:dyDescent="0.25">
      <c r="A31" s="133">
        <f>_xll.qlCalendarAdvance(Calendar,A30,"1D","Following")</f>
        <v>42738</v>
      </c>
      <c r="B31" s="24"/>
      <c r="C31" s="24"/>
      <c r="D31" s="24"/>
      <c r="E31" s="25"/>
      <c r="F31" s="24"/>
      <c r="G31" s="24"/>
      <c r="H31" s="21"/>
      <c r="I31" s="22"/>
      <c r="J31" s="22" t="str">
        <f>_xll.qlInterestRateIndexDayCounter(Index3M)</f>
        <v>Actual/360</v>
      </c>
      <c r="K31" s="28">
        <f>_xll.qlDayCounterYearFraction(J31,SettlementDate,A31)</f>
        <v>1.6666666666666667</v>
      </c>
      <c r="R31" s="115" t="str">
        <f>_xll.qlOvernightIndex(,,2,Currency,LocalCalendar,"act/360",,,Trigger)</f>
        <v>obj_0058e#0000</v>
      </c>
      <c r="S31" s="115"/>
    </row>
    <row r="32" spans="1:19" ht="12" x14ac:dyDescent="0.25">
      <c r="A32" s="134">
        <f>_xll.qlCalendarAdvance(Calendar,A31,"1D","Following")</f>
        <v>42739</v>
      </c>
      <c r="B32" s="16"/>
      <c r="C32" s="16"/>
      <c r="D32" s="16"/>
      <c r="E32" s="17"/>
      <c r="F32" s="16"/>
      <c r="G32" s="16"/>
      <c r="H32" s="29"/>
      <c r="I32" s="19"/>
      <c r="J32" s="19" t="str">
        <f>_xll.qlInterestRateIndexDayCounter(Index3M)</f>
        <v>Actual/360</v>
      </c>
      <c r="K32" s="30">
        <f>_xll.qlDayCounterYearFraction(J32,SettlementDate,A32)</f>
        <v>1.6694444444444445</v>
      </c>
      <c r="L32" s="115" t="s">
        <v>120</v>
      </c>
      <c r="M32" s="115"/>
      <c r="P32" s="115" t="s">
        <v>119</v>
      </c>
      <c r="R32" s="115" t="s">
        <v>673</v>
      </c>
      <c r="S32" s="115" t="s">
        <v>119</v>
      </c>
    </row>
    <row r="33" spans="1:19" x14ac:dyDescent="0.2">
      <c r="A33" s="9" t="str">
        <f t="array" ref="A33:A52">_xll.qlIMMNextCodes(EvaluationDate,K33:K52)</f>
        <v>K5</v>
      </c>
      <c r="B33" s="10"/>
      <c r="C33" s="10"/>
      <c r="D33" s="10"/>
      <c r="E33" s="11"/>
      <c r="F33" s="10"/>
      <c r="G33" s="10"/>
      <c r="H33" s="21"/>
      <c r="I33" s="22"/>
      <c r="J33" s="22"/>
      <c r="K33" s="3" t="b">
        <v>0</v>
      </c>
      <c r="L33" s="31">
        <f>_xll.qlInterestRateIndexFixingDate(Index3M,P33)</f>
        <v>42142</v>
      </c>
      <c r="P33" s="31">
        <f>_xll.qlIMMdate(A33)</f>
        <v>42144</v>
      </c>
      <c r="R33" s="31">
        <f>_xll.qlInterestRateIndexFixingDate($R$31,S33,)</f>
        <v>42142</v>
      </c>
      <c r="S33" s="31">
        <f>_xll.qlIMMdate(A33)</f>
        <v>42144</v>
      </c>
    </row>
    <row r="34" spans="1:19" x14ac:dyDescent="0.2">
      <c r="A34" s="23" t="str">
        <v>M5</v>
      </c>
      <c r="B34" s="24"/>
      <c r="C34" s="24"/>
      <c r="D34" s="24"/>
      <c r="E34" s="25"/>
      <c r="F34" s="24"/>
      <c r="G34" s="24"/>
      <c r="H34" s="21"/>
      <c r="I34" s="22"/>
      <c r="J34" s="22"/>
      <c r="K34" s="3" t="b">
        <v>0</v>
      </c>
      <c r="L34" s="31">
        <f>_xll.qlInterestRateIndexFixingDate(Index3M,P34)</f>
        <v>42170</v>
      </c>
      <c r="P34" s="31">
        <f>_xll.qlIMMdate(A34)</f>
        <v>42172</v>
      </c>
      <c r="R34" s="31">
        <f>_xll.qlInterestRateIndexFixingDate($R$31,S34,)</f>
        <v>42170</v>
      </c>
      <c r="S34" s="31">
        <f>_xll.qlIMMdate(A34)</f>
        <v>42172</v>
      </c>
    </row>
    <row r="35" spans="1:19" x14ac:dyDescent="0.2">
      <c r="A35" s="23" t="str">
        <v>N5</v>
      </c>
      <c r="B35" s="24"/>
      <c r="C35" s="24"/>
      <c r="D35" s="24"/>
      <c r="E35" s="25"/>
      <c r="F35" s="24"/>
      <c r="G35" s="24"/>
      <c r="H35" s="21"/>
      <c r="I35" s="22"/>
      <c r="J35" s="22"/>
      <c r="K35" s="3" t="b">
        <v>0</v>
      </c>
      <c r="L35" s="31">
        <f>_xll.qlInterestRateIndexFixingDate(Index3M,P35)</f>
        <v>42198</v>
      </c>
      <c r="P35" s="31">
        <f>_xll.qlIMMdate(A35)</f>
        <v>42200</v>
      </c>
      <c r="R35" s="31">
        <f>_xll.qlInterestRateIndexFixingDate($R$31,S35,)</f>
        <v>42198</v>
      </c>
      <c r="S35" s="31">
        <f>_xll.qlIMMdate(A35)</f>
        <v>42200</v>
      </c>
    </row>
    <row r="36" spans="1:19" x14ac:dyDescent="0.2">
      <c r="A36" s="23" t="str">
        <v>Q5</v>
      </c>
      <c r="B36" s="24"/>
      <c r="C36" s="24"/>
      <c r="D36" s="24"/>
      <c r="E36" s="25"/>
      <c r="F36" s="24"/>
      <c r="G36" s="24"/>
      <c r="H36" s="21"/>
      <c r="I36" s="22"/>
      <c r="J36" s="22"/>
      <c r="K36" s="3" t="b">
        <v>0</v>
      </c>
      <c r="L36" s="31">
        <f>_xll.qlInterestRateIndexFixingDate(Index3M,P36)</f>
        <v>42233</v>
      </c>
      <c r="P36" s="31">
        <f>_xll.qlIMMdate(A36)</f>
        <v>42235</v>
      </c>
      <c r="R36" s="31">
        <f>_xll.qlInterestRateIndexFixingDate($R$31,S36,)</f>
        <v>42233</v>
      </c>
      <c r="S36" s="31">
        <f>_xll.qlIMMdate(A36)</f>
        <v>42235</v>
      </c>
    </row>
    <row r="37" spans="1:19" x14ac:dyDescent="0.2">
      <c r="A37" s="23" t="str">
        <v>U5</v>
      </c>
      <c r="B37" s="24"/>
      <c r="C37" s="24"/>
      <c r="D37" s="24"/>
      <c r="E37" s="25"/>
      <c r="F37" s="24"/>
      <c r="G37" s="24"/>
      <c r="H37" s="21"/>
      <c r="I37" s="22"/>
      <c r="J37" s="22"/>
      <c r="K37" s="3" t="b">
        <v>0</v>
      </c>
      <c r="L37" s="31">
        <f>_xll.qlInterestRateIndexFixingDate(Index3M,P37)</f>
        <v>42261</v>
      </c>
      <c r="P37" s="31">
        <f>_xll.qlIMMdate(A37)</f>
        <v>42263</v>
      </c>
      <c r="R37" s="31">
        <f>_xll.qlInterestRateIndexFixingDate($R$31,S37,)</f>
        <v>42261</v>
      </c>
      <c r="S37" s="31">
        <f>_xll.qlIMMdate(A37)</f>
        <v>42263</v>
      </c>
    </row>
    <row r="38" spans="1:19" x14ac:dyDescent="0.2">
      <c r="A38" s="23" t="str">
        <v>V5</v>
      </c>
      <c r="B38" s="24"/>
      <c r="C38" s="24"/>
      <c r="D38" s="24"/>
      <c r="E38" s="25"/>
      <c r="F38" s="24"/>
      <c r="G38" s="24"/>
      <c r="H38" s="21"/>
      <c r="I38" s="22"/>
      <c r="J38" s="22"/>
      <c r="K38" s="3" t="b">
        <v>0</v>
      </c>
      <c r="L38" s="31">
        <f>_xll.qlInterestRateIndexFixingDate(Index3M,P38)</f>
        <v>42296</v>
      </c>
      <c r="P38" s="31">
        <f>_xll.qlIMMdate(A38)</f>
        <v>42298</v>
      </c>
      <c r="R38" s="31">
        <f>_xll.qlInterestRateIndexFixingDate($R$31,S38,)</f>
        <v>42296</v>
      </c>
      <c r="S38" s="31">
        <f>_xll.qlIMMdate(A38)</f>
        <v>42298</v>
      </c>
    </row>
    <row r="39" spans="1:19" x14ac:dyDescent="0.2">
      <c r="A39" s="23" t="str">
        <v>X5</v>
      </c>
      <c r="B39" s="24"/>
      <c r="C39" s="24"/>
      <c r="D39" s="24"/>
      <c r="E39" s="25"/>
      <c r="F39" s="24"/>
      <c r="G39" s="24"/>
      <c r="H39" s="21"/>
      <c r="I39" s="22"/>
      <c r="J39" s="22"/>
      <c r="K39" s="3" t="b">
        <v>0</v>
      </c>
      <c r="L39" s="31">
        <f>_xll.qlInterestRateIndexFixingDate(Index3M,P39)</f>
        <v>42324</v>
      </c>
      <c r="P39" s="31">
        <f>_xll.qlIMMdate(A39)</f>
        <v>42326</v>
      </c>
      <c r="R39" s="31">
        <f>_xll.qlInterestRateIndexFixingDate($R$31,S39,)</f>
        <v>42324</v>
      </c>
      <c r="S39" s="31">
        <f>_xll.qlIMMdate(A39)</f>
        <v>42326</v>
      </c>
    </row>
    <row r="40" spans="1:19" x14ac:dyDescent="0.2">
      <c r="A40" s="23" t="str">
        <v>Z5</v>
      </c>
      <c r="B40" s="24"/>
      <c r="C40" s="24"/>
      <c r="D40" s="24"/>
      <c r="E40" s="25"/>
      <c r="F40" s="24"/>
      <c r="G40" s="24"/>
      <c r="H40" s="21"/>
      <c r="I40" s="22"/>
      <c r="J40" s="22"/>
      <c r="K40" s="3" t="b">
        <v>0</v>
      </c>
      <c r="L40" s="31">
        <f>_xll.qlInterestRateIndexFixingDate(Index3M,P40)</f>
        <v>42352</v>
      </c>
      <c r="P40" s="31">
        <f>_xll.qlIMMdate(A40)</f>
        <v>42354</v>
      </c>
      <c r="R40" s="31">
        <f>_xll.qlInterestRateIndexFixingDate($R$31,S40,)</f>
        <v>42352</v>
      </c>
      <c r="S40" s="31">
        <f>_xll.qlIMMdate(A40)</f>
        <v>42354</v>
      </c>
    </row>
    <row r="41" spans="1:19" x14ac:dyDescent="0.2">
      <c r="A41" s="23" t="str">
        <v>F6</v>
      </c>
      <c r="B41" s="24"/>
      <c r="C41" s="24"/>
      <c r="D41" s="24"/>
      <c r="E41" s="25"/>
      <c r="F41" s="24"/>
      <c r="G41" s="24"/>
      <c r="H41" s="21"/>
      <c r="I41" s="22"/>
      <c r="J41" s="22"/>
      <c r="K41" s="3" t="b">
        <v>0</v>
      </c>
      <c r="L41" s="31">
        <f>_xll.qlInterestRateIndexFixingDate(Index3M,P41)</f>
        <v>42387</v>
      </c>
      <c r="P41" s="31">
        <f>_xll.qlIMMdate(A41)</f>
        <v>42389</v>
      </c>
      <c r="R41" s="31">
        <f>_xll.qlInterestRateIndexFixingDate($R$31,S41,)</f>
        <v>42384</v>
      </c>
      <c r="S41" s="31">
        <f>_xll.qlIMMdate(A41)</f>
        <v>42389</v>
      </c>
    </row>
    <row r="42" spans="1:19" x14ac:dyDescent="0.2">
      <c r="A42" s="23" t="str">
        <v>G6</v>
      </c>
      <c r="B42" s="24"/>
      <c r="C42" s="24"/>
      <c r="D42" s="24"/>
      <c r="E42" s="25"/>
      <c r="F42" s="24"/>
      <c r="G42" s="24"/>
      <c r="H42" s="21"/>
      <c r="I42" s="22"/>
      <c r="J42" s="22"/>
      <c r="K42" s="3" t="b">
        <v>0</v>
      </c>
      <c r="L42" s="31">
        <f>_xll.qlInterestRateIndexFixingDate(Index3M,P42)</f>
        <v>42415</v>
      </c>
      <c r="P42" s="31">
        <f>_xll.qlIMMdate(A42)</f>
        <v>42417</v>
      </c>
      <c r="R42" s="31">
        <f>_xll.qlInterestRateIndexFixingDate($R$31,S42,)</f>
        <v>42412</v>
      </c>
      <c r="S42" s="31">
        <f>_xll.qlIMMdate(A42)</f>
        <v>42417</v>
      </c>
    </row>
    <row r="43" spans="1:19" x14ac:dyDescent="0.2">
      <c r="A43" s="23" t="str">
        <v>H6</v>
      </c>
      <c r="B43" s="24"/>
      <c r="C43" s="24"/>
      <c r="D43" s="24"/>
      <c r="E43" s="25"/>
      <c r="F43" s="24"/>
      <c r="G43" s="24"/>
      <c r="H43" s="21"/>
      <c r="I43" s="22"/>
      <c r="J43" s="22"/>
      <c r="K43" s="3" t="b">
        <v>0</v>
      </c>
      <c r="L43" s="31">
        <f>_xll.qlInterestRateIndexFixingDate(Index3M,P43)</f>
        <v>42443</v>
      </c>
      <c r="P43" s="31">
        <f>_xll.qlIMMdate(A43)</f>
        <v>42445</v>
      </c>
      <c r="R43" s="31">
        <f>_xll.qlInterestRateIndexFixingDate($R$31,S43,)</f>
        <v>42443</v>
      </c>
      <c r="S43" s="31">
        <f>_xll.qlIMMdate(A43)</f>
        <v>42445</v>
      </c>
    </row>
    <row r="44" spans="1:19" x14ac:dyDescent="0.2">
      <c r="A44" s="23" t="str">
        <v>J6</v>
      </c>
      <c r="B44" s="24"/>
      <c r="C44" s="24"/>
      <c r="D44" s="24"/>
      <c r="E44" s="25"/>
      <c r="F44" s="24"/>
      <c r="G44" s="24"/>
      <c r="H44" s="21"/>
      <c r="I44" s="22"/>
      <c r="J44" s="22"/>
      <c r="K44" s="3" t="b">
        <v>0</v>
      </c>
      <c r="L44" s="31">
        <f>_xll.qlInterestRateIndexFixingDate(Index3M,P44)</f>
        <v>42478</v>
      </c>
      <c r="P44" s="31">
        <f>_xll.qlIMMdate(A44)</f>
        <v>42480</v>
      </c>
      <c r="R44" s="31">
        <f>_xll.qlInterestRateIndexFixingDate($R$31,S44,)</f>
        <v>42478</v>
      </c>
      <c r="S44" s="31">
        <f>_xll.qlIMMdate(A44)</f>
        <v>42480</v>
      </c>
    </row>
    <row r="45" spans="1:19" x14ac:dyDescent="0.2">
      <c r="A45" s="23" t="str">
        <v>M6</v>
      </c>
      <c r="B45" s="24"/>
      <c r="C45" s="24"/>
      <c r="D45" s="24"/>
      <c r="E45" s="25"/>
      <c r="F45" s="24"/>
      <c r="G45" s="24"/>
      <c r="H45" s="21"/>
      <c r="I45" s="22"/>
      <c r="J45" s="22"/>
      <c r="K45" s="3" t="b">
        <v>1</v>
      </c>
      <c r="L45" s="31">
        <f>_xll.qlInterestRateIndexFixingDate(Index3M,P45)</f>
        <v>42534</v>
      </c>
      <c r="P45" s="31">
        <f>_xll.qlIMMdate(A45)</f>
        <v>42536</v>
      </c>
      <c r="R45" s="31">
        <f>_xll.qlInterestRateIndexFixingDate($R$31,S45,)</f>
        <v>42534</v>
      </c>
      <c r="S45" s="31">
        <f>_xll.qlIMMdate(A45)</f>
        <v>42536</v>
      </c>
    </row>
    <row r="46" spans="1:19" x14ac:dyDescent="0.2">
      <c r="A46" s="23" t="str">
        <v>U6</v>
      </c>
      <c r="B46" s="24"/>
      <c r="C46" s="24"/>
      <c r="D46" s="24"/>
      <c r="E46" s="25"/>
      <c r="F46" s="24"/>
      <c r="G46" s="24"/>
      <c r="H46" s="21"/>
      <c r="I46" s="22"/>
      <c r="J46" s="22"/>
      <c r="K46" s="3" t="b">
        <v>1</v>
      </c>
      <c r="L46" s="31">
        <f>_xll.qlInterestRateIndexFixingDate(Index3M,P46)</f>
        <v>42632</v>
      </c>
      <c r="P46" s="31">
        <f>_xll.qlIMMdate(A46)</f>
        <v>42634</v>
      </c>
      <c r="R46" s="31">
        <f>_xll.qlInterestRateIndexFixingDate($R$31,S46,)</f>
        <v>42632</v>
      </c>
      <c r="S46" s="31">
        <f>_xll.qlIMMdate(A46)</f>
        <v>42634</v>
      </c>
    </row>
    <row r="47" spans="1:19" x14ac:dyDescent="0.2">
      <c r="A47" s="23" t="str">
        <v>Z6</v>
      </c>
      <c r="B47" s="24"/>
      <c r="C47" s="24"/>
      <c r="D47" s="24"/>
      <c r="E47" s="25"/>
      <c r="F47" s="24"/>
      <c r="G47" s="24"/>
      <c r="H47" s="21"/>
      <c r="I47" s="22"/>
      <c r="J47" s="22"/>
      <c r="K47" s="3" t="b">
        <v>1</v>
      </c>
      <c r="L47" s="31">
        <f>_xll.qlInterestRateIndexFixingDate(Index3M,P47)</f>
        <v>42723</v>
      </c>
      <c r="P47" s="31">
        <f>_xll.qlIMMdate(A47)</f>
        <v>42725</v>
      </c>
      <c r="R47" s="31">
        <f>_xll.qlInterestRateIndexFixingDate($R$31,S47,)</f>
        <v>42723</v>
      </c>
      <c r="S47" s="31">
        <f>_xll.qlIMMdate(A47)</f>
        <v>42725</v>
      </c>
    </row>
    <row r="48" spans="1:19" x14ac:dyDescent="0.2">
      <c r="A48" s="23" t="str">
        <v>H7</v>
      </c>
      <c r="B48" s="24"/>
      <c r="C48" s="24"/>
      <c r="D48" s="24"/>
      <c r="E48" s="25"/>
      <c r="F48" s="24"/>
      <c r="G48" s="24"/>
      <c r="H48" s="21"/>
      <c r="I48" s="22"/>
      <c r="J48" s="22"/>
      <c r="K48" s="3" t="b">
        <v>1</v>
      </c>
      <c r="L48" s="31">
        <f>_xll.qlInterestRateIndexFixingDate(Index3M,P48)</f>
        <v>42807</v>
      </c>
      <c r="P48" s="31">
        <f>_xll.qlIMMdate(A48)</f>
        <v>42809</v>
      </c>
      <c r="R48" s="31">
        <f>_xll.qlInterestRateIndexFixingDate($R$31,S48,)</f>
        <v>42807</v>
      </c>
      <c r="S48" s="31">
        <f>_xll.qlIMMdate(A48)</f>
        <v>42809</v>
      </c>
    </row>
    <row r="49" spans="1:19" x14ac:dyDescent="0.2">
      <c r="A49" s="23" t="str">
        <v>M7</v>
      </c>
      <c r="B49" s="24"/>
      <c r="C49" s="24"/>
      <c r="D49" s="24"/>
      <c r="E49" s="25"/>
      <c r="F49" s="24"/>
      <c r="G49" s="24"/>
      <c r="H49" s="21"/>
      <c r="I49" s="22"/>
      <c r="J49" s="22"/>
      <c r="K49" s="3" t="b">
        <v>1</v>
      </c>
      <c r="L49" s="31">
        <f>_xll.qlInterestRateIndexFixingDate(Index3M,P49)</f>
        <v>42905</v>
      </c>
      <c r="P49" s="31">
        <f>_xll.qlIMMdate(A49)</f>
        <v>42907</v>
      </c>
      <c r="R49" s="31">
        <f>_xll.qlInterestRateIndexFixingDate($R$31,S49,)</f>
        <v>42905</v>
      </c>
      <c r="S49" s="31">
        <f>_xll.qlIMMdate(A49)</f>
        <v>42907</v>
      </c>
    </row>
    <row r="50" spans="1:19" x14ac:dyDescent="0.2">
      <c r="A50" s="23" t="str">
        <v>U7</v>
      </c>
      <c r="B50" s="24"/>
      <c r="C50" s="24"/>
      <c r="D50" s="24"/>
      <c r="E50" s="25"/>
      <c r="F50" s="24"/>
      <c r="G50" s="24"/>
      <c r="H50" s="21"/>
      <c r="I50" s="22"/>
      <c r="J50" s="22"/>
      <c r="K50" s="3" t="b">
        <v>1</v>
      </c>
      <c r="L50" s="31">
        <f>_xll.qlInterestRateIndexFixingDate(Index3M,P50)</f>
        <v>42996</v>
      </c>
      <c r="P50" s="31">
        <f>_xll.qlIMMdate(A50)</f>
        <v>42998</v>
      </c>
      <c r="R50" s="31">
        <f>_xll.qlInterestRateIndexFixingDate($R$31,S50,)</f>
        <v>42996</v>
      </c>
      <c r="S50" s="31">
        <f>_xll.qlIMMdate(A50)</f>
        <v>42998</v>
      </c>
    </row>
    <row r="51" spans="1:19" x14ac:dyDescent="0.2">
      <c r="A51" s="23" t="str">
        <v>Z7</v>
      </c>
      <c r="B51" s="24"/>
      <c r="C51" s="24"/>
      <c r="D51" s="24"/>
      <c r="E51" s="25"/>
      <c r="F51" s="24"/>
      <c r="G51" s="24"/>
      <c r="H51" s="21"/>
      <c r="I51" s="22"/>
      <c r="J51" s="22"/>
      <c r="K51" s="3" t="b">
        <v>1</v>
      </c>
      <c r="L51" s="31">
        <f>_xll.qlInterestRateIndexFixingDate(Index3M,P51)</f>
        <v>43087</v>
      </c>
      <c r="P51" s="31">
        <f>_xll.qlIMMdate(A51)</f>
        <v>43089</v>
      </c>
      <c r="R51" s="31">
        <f>_xll.qlInterestRateIndexFixingDate($R$31,S51,)</f>
        <v>43087</v>
      </c>
      <c r="S51" s="31">
        <f>_xll.qlIMMdate(A51)</f>
        <v>43089</v>
      </c>
    </row>
    <row r="52" spans="1:19" x14ac:dyDescent="0.2">
      <c r="A52" s="23" t="str">
        <v>H8</v>
      </c>
      <c r="B52" s="24"/>
      <c r="C52" s="24"/>
      <c r="D52" s="24"/>
      <c r="E52" s="25"/>
      <c r="F52" s="24"/>
      <c r="G52" s="24"/>
      <c r="H52" s="32"/>
      <c r="I52" s="22"/>
      <c r="J52" s="22"/>
      <c r="K52" s="3" t="b">
        <v>1</v>
      </c>
      <c r="L52" s="31">
        <f>_xll.qlInterestRateIndexFixingDate(Index3M,P52)</f>
        <v>43178</v>
      </c>
      <c r="P52" s="31">
        <f>_xll.qlIMMdate(A52)</f>
        <v>43180</v>
      </c>
      <c r="R52" s="31">
        <f>_xll.qlInterestRateIndexFixingDate($R$31,S52,)</f>
        <v>43178</v>
      </c>
      <c r="S52" s="31">
        <f>_xll.qlIMMdate(A52)</f>
        <v>43180</v>
      </c>
    </row>
    <row r="53" spans="1:19" x14ac:dyDescent="0.2">
      <c r="A53" s="9" t="s">
        <v>111</v>
      </c>
      <c r="B53" s="10"/>
      <c r="C53" s="10"/>
      <c r="D53" s="10"/>
      <c r="E53" s="11"/>
      <c r="F53" s="10"/>
      <c r="G53" s="10"/>
      <c r="H53" s="12"/>
      <c r="I53" s="13"/>
      <c r="J53" s="13"/>
      <c r="K53" s="43" t="s">
        <v>109</v>
      </c>
      <c r="L53" s="33">
        <f>_xll.qlInterestRateIndexFixingDate(Index3M,P53)</f>
        <v>42136</v>
      </c>
      <c r="M53" s="34" t="str">
        <f>_xll.qlIndexFixingCalendar(Index3M)</f>
        <v>London stock exchange</v>
      </c>
      <c r="N53" s="44" t="s">
        <v>113</v>
      </c>
      <c r="O53" s="34" t="b">
        <v>0</v>
      </c>
      <c r="P53" s="35">
        <f>_xll.qlCalendarAdvance(M53,$Q$53,K53,N53,O53)</f>
        <v>42138</v>
      </c>
      <c r="Q53" s="31">
        <f>_xll.qlCalendarAdvance(Calendar,EvaluationDate,"2d","following",FALSE)</f>
        <v>42138</v>
      </c>
      <c r="R53" s="183">
        <f>_xll.qlInterestRateIndexFixingDate($R$31,S53,)</f>
        <v>42136</v>
      </c>
      <c r="S53" s="35">
        <f>_xll.qlCalendarAdvance(_xll.qlIndexFixingCalendar($G$4),$Q$53,K53,N53,O53)</f>
        <v>42138</v>
      </c>
    </row>
    <row r="54" spans="1:19" x14ac:dyDescent="0.2">
      <c r="A54" s="15" t="s">
        <v>112</v>
      </c>
      <c r="B54" s="16"/>
      <c r="C54" s="16"/>
      <c r="D54" s="16"/>
      <c r="E54" s="17"/>
      <c r="F54" s="16"/>
      <c r="G54" s="16"/>
      <c r="H54" s="18"/>
      <c r="I54" s="19"/>
      <c r="J54" s="19"/>
      <c r="K54" s="41" t="s">
        <v>110</v>
      </c>
      <c r="L54" s="36">
        <f>_xll.qlInterestRateIndexFixingDate(Index3M,P54)</f>
        <v>42137</v>
      </c>
      <c r="M54" s="27" t="str">
        <f>_xll.qlIndexFixingCalendar(Index3M)</f>
        <v>London stock exchange</v>
      </c>
      <c r="N54" s="45" t="s">
        <v>113</v>
      </c>
      <c r="O54" s="27" t="b">
        <v>0</v>
      </c>
      <c r="P54" s="37">
        <f>_xll.qlCalendarAdvance(M54,$Q$53,K54,N54,O54)</f>
        <v>42139</v>
      </c>
      <c r="R54" s="184">
        <f>_xll.qlInterestRateIndexFixingDate($R$31,S54,)</f>
        <v>42137</v>
      </c>
      <c r="S54" s="37">
        <f>_xll.qlCalendarAdvance(_xll.qlIndexFixingCalendar($G$4),$Q$53,K54,N54,O54)</f>
        <v>42139</v>
      </c>
    </row>
    <row r="55" spans="1:19" x14ac:dyDescent="0.2">
      <c r="A55" s="23">
        <v>1</v>
      </c>
      <c r="B55" s="24"/>
      <c r="C55" s="24"/>
      <c r="D55" s="24"/>
      <c r="E55" s="25"/>
      <c r="F55" s="24"/>
      <c r="G55" s="24"/>
      <c r="H55" s="21"/>
      <c r="I55" s="22"/>
      <c r="J55" s="22"/>
      <c r="K55" s="42" t="str">
        <f>A55&amp;"M"</f>
        <v>1M</v>
      </c>
      <c r="L55" s="31">
        <f>_xll.qlInterestRateIndexFixingDate(Index3M,P55)</f>
        <v>42166</v>
      </c>
      <c r="M55" s="3" t="str">
        <f>_xll.qlIndexFixingCalendar(Index3M)</f>
        <v>London stock exchange</v>
      </c>
      <c r="N55" s="46" t="s">
        <v>77</v>
      </c>
      <c r="O55" s="3" t="b">
        <v>1</v>
      </c>
      <c r="P55" s="31">
        <f>_xll.qlCalendarAdvance(M55,$Q$53,K55,N55,O55)</f>
        <v>42170</v>
      </c>
      <c r="R55" s="31">
        <f>_xll.qlInterestRateIndexFixingDate($R$31,S55,)</f>
        <v>42166</v>
      </c>
      <c r="S55" s="31">
        <f>_xll.qlCalendarAdvance(_xll.qlIndexFixingCalendar($G$4),$Q$53,K55,N55,O55)</f>
        <v>42170</v>
      </c>
    </row>
    <row r="56" spans="1:19" x14ac:dyDescent="0.2">
      <c r="A56" s="23">
        <v>2</v>
      </c>
      <c r="B56" s="24"/>
      <c r="C56" s="24"/>
      <c r="D56" s="24"/>
      <c r="E56" s="25"/>
      <c r="F56" s="24"/>
      <c r="G56" s="24"/>
      <c r="H56" s="21"/>
      <c r="I56" s="22"/>
      <c r="J56" s="22"/>
      <c r="K56" s="42" t="str">
        <f t="shared" ref="K56:K72" si="0">A56&amp;"M"</f>
        <v>2M</v>
      </c>
      <c r="L56" s="31">
        <f>_xll.qlInterestRateIndexFixingDate(Index3M,P56)</f>
        <v>42195</v>
      </c>
      <c r="M56" s="3" t="str">
        <f>_xll.qlIndexFixingCalendar(Index3M)</f>
        <v>London stock exchange</v>
      </c>
      <c r="N56" s="46" t="s">
        <v>77</v>
      </c>
      <c r="O56" s="3" t="b">
        <v>1</v>
      </c>
      <c r="P56" s="31">
        <f>_xll.qlCalendarAdvance(M56,$Q$53,K56,N56,O56)</f>
        <v>42199</v>
      </c>
      <c r="R56" s="31">
        <f>_xll.qlInterestRateIndexFixingDate($R$31,S56,)</f>
        <v>42195</v>
      </c>
      <c r="S56" s="31">
        <f>_xll.qlCalendarAdvance(_xll.qlIndexFixingCalendar($G$4),$Q$53,K56,N56,O56)</f>
        <v>42199</v>
      </c>
    </row>
    <row r="57" spans="1:19" x14ac:dyDescent="0.2">
      <c r="A57" s="23">
        <v>3</v>
      </c>
      <c r="B57" s="24"/>
      <c r="C57" s="24"/>
      <c r="D57" s="24"/>
      <c r="E57" s="25"/>
      <c r="F57" s="24"/>
      <c r="G57" s="24"/>
      <c r="H57" s="21"/>
      <c r="I57" s="22"/>
      <c r="J57" s="22"/>
      <c r="K57" s="42" t="str">
        <f t="shared" si="0"/>
        <v>3M</v>
      </c>
      <c r="L57" s="31">
        <f>_xll.qlInterestRateIndexFixingDate(Index3M,P57)</f>
        <v>42228</v>
      </c>
      <c r="M57" s="3" t="str">
        <f>_xll.qlIndexFixingCalendar(Index3M)</f>
        <v>London stock exchange</v>
      </c>
      <c r="N57" s="46" t="s">
        <v>77</v>
      </c>
      <c r="O57" s="3" t="b">
        <v>1</v>
      </c>
      <c r="P57" s="31">
        <f>_xll.qlCalendarAdvance(M57,$Q$53,K57,N57,O57)</f>
        <v>42230</v>
      </c>
      <c r="R57" s="31">
        <f>_xll.qlInterestRateIndexFixingDate($R$31,S57,)</f>
        <v>42228</v>
      </c>
      <c r="S57" s="31">
        <f>_xll.qlCalendarAdvance(_xll.qlIndexFixingCalendar($G$4),$Q$53,K57,N57,O57)</f>
        <v>42230</v>
      </c>
    </row>
    <row r="58" spans="1:19" x14ac:dyDescent="0.2">
      <c r="A58" s="23">
        <v>4</v>
      </c>
      <c r="B58" s="24"/>
      <c r="C58" s="24"/>
      <c r="D58" s="24"/>
      <c r="E58" s="25"/>
      <c r="F58" s="24"/>
      <c r="G58" s="24"/>
      <c r="H58" s="21"/>
      <c r="I58" s="22"/>
      <c r="J58" s="22"/>
      <c r="K58" s="42" t="str">
        <f t="shared" si="0"/>
        <v>4M</v>
      </c>
      <c r="L58" s="31">
        <f>_xll.qlInterestRateIndexFixingDate(Index3M,P58)</f>
        <v>42257</v>
      </c>
      <c r="M58" s="3" t="str">
        <f>_xll.qlIndexFixingCalendar(Index3M)</f>
        <v>London stock exchange</v>
      </c>
      <c r="N58" s="46" t="s">
        <v>77</v>
      </c>
      <c r="O58" s="3" t="b">
        <v>1</v>
      </c>
      <c r="P58" s="31">
        <f>_xll.qlCalendarAdvance(M58,$Q$53,K58,N58,O58)</f>
        <v>42261</v>
      </c>
      <c r="R58" s="31">
        <f>_xll.qlInterestRateIndexFixingDate($R$31,S58,)</f>
        <v>42257</v>
      </c>
      <c r="S58" s="31">
        <f>_xll.qlCalendarAdvance(_xll.qlIndexFixingCalendar($G$4),$Q$53,K58,N58,O58)</f>
        <v>42261</v>
      </c>
    </row>
    <row r="59" spans="1:19" x14ac:dyDescent="0.2">
      <c r="A59" s="23">
        <v>5</v>
      </c>
      <c r="B59" s="24"/>
      <c r="C59" s="24"/>
      <c r="D59" s="24"/>
      <c r="E59" s="25"/>
      <c r="F59" s="24"/>
      <c r="G59" s="24"/>
      <c r="H59" s="21"/>
      <c r="I59" s="22"/>
      <c r="J59" s="22"/>
      <c r="K59" s="42" t="str">
        <f t="shared" si="0"/>
        <v>5M</v>
      </c>
      <c r="L59" s="31">
        <f>_xll.qlInterestRateIndexFixingDate(Index3M,P59)</f>
        <v>42289</v>
      </c>
      <c r="M59" s="3" t="str">
        <f>_xll.qlIndexFixingCalendar(Index3M)</f>
        <v>London stock exchange</v>
      </c>
      <c r="N59" s="46" t="s">
        <v>77</v>
      </c>
      <c r="O59" s="3" t="b">
        <v>1</v>
      </c>
      <c r="P59" s="31">
        <f>_xll.qlCalendarAdvance(M59,$Q$53,K59,N59,O59)</f>
        <v>42291</v>
      </c>
      <c r="R59" s="31">
        <f>_xll.qlInterestRateIndexFixingDate($R$31,S59,)</f>
        <v>42286</v>
      </c>
      <c r="S59" s="31">
        <f>_xll.qlCalendarAdvance(_xll.qlIndexFixingCalendar($G$4),$Q$53,K59,N59,O59)</f>
        <v>42291</v>
      </c>
    </row>
    <row r="60" spans="1:19" x14ac:dyDescent="0.2">
      <c r="A60" s="23">
        <v>6</v>
      </c>
      <c r="B60" s="24"/>
      <c r="C60" s="24"/>
      <c r="D60" s="24"/>
      <c r="E60" s="25"/>
      <c r="F60" s="24"/>
      <c r="G60" s="24"/>
      <c r="H60" s="21"/>
      <c r="I60" s="22"/>
      <c r="J60" s="22"/>
      <c r="K60" s="42" t="str">
        <f t="shared" si="0"/>
        <v>6M</v>
      </c>
      <c r="L60" s="31">
        <f>_xll.qlInterestRateIndexFixingDate(Index3M,P60)</f>
        <v>42320</v>
      </c>
      <c r="M60" s="3" t="str">
        <f>_xll.qlIndexFixingCalendar(Index3M)</f>
        <v>London stock exchange</v>
      </c>
      <c r="N60" s="46" t="s">
        <v>77</v>
      </c>
      <c r="O60" s="3" t="b">
        <v>1</v>
      </c>
      <c r="P60" s="31">
        <f>_xll.qlCalendarAdvance(M60,$Q$53,K60,N60,O60)</f>
        <v>42324</v>
      </c>
      <c r="R60" s="31">
        <f>_xll.qlInterestRateIndexFixingDate($R$31,S60,)</f>
        <v>42320</v>
      </c>
      <c r="S60" s="31">
        <f>_xll.qlCalendarAdvance(_xll.qlIndexFixingCalendar($G$4),$Q$53,K60,N60,O60)</f>
        <v>42324</v>
      </c>
    </row>
    <row r="61" spans="1:19" x14ac:dyDescent="0.2">
      <c r="A61" s="23">
        <v>7</v>
      </c>
      <c r="B61" s="24"/>
      <c r="C61" s="24"/>
      <c r="D61" s="24"/>
      <c r="E61" s="25"/>
      <c r="F61" s="24"/>
      <c r="G61" s="24"/>
      <c r="H61" s="21"/>
      <c r="I61" s="22"/>
      <c r="J61" s="22"/>
      <c r="K61" s="42" t="str">
        <f t="shared" si="0"/>
        <v>7M</v>
      </c>
      <c r="L61" s="31">
        <f>_xll.qlInterestRateIndexFixingDate(Index3M,P61)</f>
        <v>42348</v>
      </c>
      <c r="M61" s="3" t="str">
        <f>_xll.qlIndexFixingCalendar(Index3M)</f>
        <v>London stock exchange</v>
      </c>
      <c r="N61" s="46" t="s">
        <v>77</v>
      </c>
      <c r="O61" s="3" t="b">
        <v>1</v>
      </c>
      <c r="P61" s="31">
        <f>_xll.qlCalendarAdvance(M61,$Q$53,K61,N61,O61)</f>
        <v>42352</v>
      </c>
      <c r="R61" s="31">
        <f>_xll.qlInterestRateIndexFixingDate($R$31,S61,)</f>
        <v>42348</v>
      </c>
      <c r="S61" s="31">
        <f>_xll.qlCalendarAdvance(_xll.qlIndexFixingCalendar($G$4),$Q$53,K61,N61,O61)</f>
        <v>42352</v>
      </c>
    </row>
    <row r="62" spans="1:19" x14ac:dyDescent="0.2">
      <c r="A62" s="23">
        <v>8</v>
      </c>
      <c r="B62" s="24"/>
      <c r="C62" s="24"/>
      <c r="D62" s="24"/>
      <c r="E62" s="25"/>
      <c r="F62" s="24"/>
      <c r="G62" s="24"/>
      <c r="H62" s="21"/>
      <c r="I62" s="22"/>
      <c r="J62" s="22"/>
      <c r="K62" s="42" t="str">
        <f t="shared" si="0"/>
        <v>8M</v>
      </c>
      <c r="L62" s="31">
        <f>_xll.qlInterestRateIndexFixingDate(Index3M,P62)</f>
        <v>42381</v>
      </c>
      <c r="M62" s="3" t="str">
        <f>_xll.qlIndexFixingCalendar(Index3M)</f>
        <v>London stock exchange</v>
      </c>
      <c r="N62" s="46" t="s">
        <v>77</v>
      </c>
      <c r="O62" s="3" t="b">
        <v>1</v>
      </c>
      <c r="P62" s="31">
        <f>_xll.qlCalendarAdvance(M62,$Q$53,K62,N62,O62)</f>
        <v>42383</v>
      </c>
      <c r="R62" s="31">
        <f>_xll.qlInterestRateIndexFixingDate($R$31,S62,)</f>
        <v>42381</v>
      </c>
      <c r="S62" s="31">
        <f>_xll.qlCalendarAdvance(_xll.qlIndexFixingCalendar($G$4),$Q$53,K62,N62,O62)</f>
        <v>42383</v>
      </c>
    </row>
    <row r="63" spans="1:19" x14ac:dyDescent="0.2">
      <c r="A63" s="23">
        <v>9</v>
      </c>
      <c r="B63" s="24"/>
      <c r="C63" s="24"/>
      <c r="D63" s="24"/>
      <c r="E63" s="25"/>
      <c r="F63" s="24"/>
      <c r="G63" s="24"/>
      <c r="H63" s="21"/>
      <c r="I63" s="22"/>
      <c r="J63" s="22"/>
      <c r="K63" s="42" t="str">
        <f t="shared" si="0"/>
        <v>9M</v>
      </c>
      <c r="L63" s="31">
        <f>_xll.qlInterestRateIndexFixingDate(Index3M,P63)</f>
        <v>42411</v>
      </c>
      <c r="M63" s="3" t="str">
        <f>_xll.qlIndexFixingCalendar(Index3M)</f>
        <v>London stock exchange</v>
      </c>
      <c r="N63" s="46" t="s">
        <v>77</v>
      </c>
      <c r="O63" s="3" t="b">
        <v>1</v>
      </c>
      <c r="P63" s="31">
        <f>_xll.qlCalendarAdvance(M63,$Q$53,K63,N63,O63)</f>
        <v>42415</v>
      </c>
      <c r="R63" s="31">
        <f>_xll.qlInterestRateIndexFixingDate($R$31,S63,)</f>
        <v>42411</v>
      </c>
      <c r="S63" s="31">
        <f>_xll.qlCalendarAdvance(_xll.qlIndexFixingCalendar($G$4),$Q$53,K63,N63,O63)</f>
        <v>42416</v>
      </c>
    </row>
    <row r="64" spans="1:19" x14ac:dyDescent="0.2">
      <c r="A64" s="23">
        <v>10</v>
      </c>
      <c r="B64" s="24"/>
      <c r="C64" s="24"/>
      <c r="D64" s="24"/>
      <c r="E64" s="25"/>
      <c r="F64" s="24"/>
      <c r="G64" s="24"/>
      <c r="H64" s="21"/>
      <c r="I64" s="22"/>
      <c r="J64" s="22"/>
      <c r="K64" s="42" t="str">
        <f t="shared" si="0"/>
        <v>10M</v>
      </c>
      <c r="L64" s="31">
        <f>_xll.qlInterestRateIndexFixingDate(Index3M,P64)</f>
        <v>42439</v>
      </c>
      <c r="M64" s="3" t="str">
        <f>_xll.qlIndexFixingCalendar(Index3M)</f>
        <v>London stock exchange</v>
      </c>
      <c r="N64" s="46" t="s">
        <v>77</v>
      </c>
      <c r="O64" s="3" t="b">
        <v>1</v>
      </c>
      <c r="P64" s="31">
        <f>_xll.qlCalendarAdvance(M64,$Q$53,K64,N64,O64)</f>
        <v>42443</v>
      </c>
      <c r="R64" s="31">
        <f>_xll.qlInterestRateIndexFixingDate($R$31,S64,)</f>
        <v>42439</v>
      </c>
      <c r="S64" s="31">
        <f>_xll.qlCalendarAdvance(_xll.qlIndexFixingCalendar($G$4),$Q$53,K64,N64,O64)</f>
        <v>42443</v>
      </c>
    </row>
    <row r="65" spans="1:19" x14ac:dyDescent="0.2">
      <c r="A65" s="23">
        <v>11</v>
      </c>
      <c r="B65" s="24"/>
      <c r="C65" s="24"/>
      <c r="D65" s="24"/>
      <c r="E65" s="25"/>
      <c r="F65" s="24"/>
      <c r="G65" s="24"/>
      <c r="H65" s="21"/>
      <c r="I65" s="22"/>
      <c r="J65" s="22"/>
      <c r="K65" s="42" t="str">
        <f t="shared" si="0"/>
        <v>11M</v>
      </c>
      <c r="L65" s="31">
        <f>_xll.qlInterestRateIndexFixingDate(Index3M,P65)</f>
        <v>42472</v>
      </c>
      <c r="M65" s="3" t="str">
        <f>_xll.qlIndexFixingCalendar(Index3M)</f>
        <v>London stock exchange</v>
      </c>
      <c r="N65" s="46" t="s">
        <v>77</v>
      </c>
      <c r="O65" s="3" t="b">
        <v>1</v>
      </c>
      <c r="P65" s="31">
        <f>_xll.qlCalendarAdvance(M65,$Q$53,K65,N65,O65)</f>
        <v>42474</v>
      </c>
      <c r="R65" s="31">
        <f>_xll.qlInterestRateIndexFixingDate($R$31,S65,)</f>
        <v>42472</v>
      </c>
      <c r="S65" s="31">
        <f>_xll.qlCalendarAdvance(_xll.qlIndexFixingCalendar($G$4),$Q$53,K65,N65,O65)</f>
        <v>42474</v>
      </c>
    </row>
    <row r="66" spans="1:19" x14ac:dyDescent="0.2">
      <c r="A66" s="23">
        <v>12</v>
      </c>
      <c r="B66" s="24"/>
      <c r="C66" s="24"/>
      <c r="D66" s="24"/>
      <c r="E66" s="25"/>
      <c r="F66" s="24"/>
      <c r="G66" s="24"/>
      <c r="H66" s="21"/>
      <c r="I66" s="22"/>
      <c r="J66" s="22"/>
      <c r="K66" s="42" t="str">
        <f t="shared" si="0"/>
        <v>12M</v>
      </c>
      <c r="L66" s="31">
        <f>_xll.qlInterestRateIndexFixingDate(Index3M,P66)</f>
        <v>42502</v>
      </c>
      <c r="M66" s="3" t="str">
        <f>_xll.qlIndexFixingCalendar(Index3M)</f>
        <v>London stock exchange</v>
      </c>
      <c r="N66" s="46" t="s">
        <v>77</v>
      </c>
      <c r="O66" s="3" t="b">
        <v>1</v>
      </c>
      <c r="P66" s="31">
        <f>_xll.qlCalendarAdvance(M66,$Q$53,K66,N66,O66)</f>
        <v>42506</v>
      </c>
      <c r="R66" s="31">
        <f>_xll.qlInterestRateIndexFixingDate($R$31,S66,)</f>
        <v>42502</v>
      </c>
      <c r="S66" s="31">
        <f>_xll.qlCalendarAdvance(_xll.qlIndexFixingCalendar($G$4),$Q$53,K66,N66,O66)</f>
        <v>42506</v>
      </c>
    </row>
    <row r="67" spans="1:19" x14ac:dyDescent="0.2">
      <c r="A67" s="23">
        <v>13</v>
      </c>
      <c r="B67" s="24"/>
      <c r="C67" s="24"/>
      <c r="D67" s="24"/>
      <c r="E67" s="25"/>
      <c r="F67" s="24"/>
      <c r="G67" s="24"/>
      <c r="H67" s="21"/>
      <c r="I67" s="22"/>
      <c r="J67" s="22"/>
      <c r="K67" s="42" t="str">
        <f t="shared" si="0"/>
        <v>13M</v>
      </c>
      <c r="L67" s="31">
        <f>_xll.qlInterestRateIndexFixingDate(Index3M,P67)</f>
        <v>42531</v>
      </c>
      <c r="M67" s="3" t="str">
        <f>_xll.qlIndexFixingCalendar(Index3M)</f>
        <v>London stock exchange</v>
      </c>
      <c r="N67" s="46" t="s">
        <v>77</v>
      </c>
      <c r="O67" s="3" t="b">
        <v>1</v>
      </c>
      <c r="P67" s="31">
        <f>_xll.qlCalendarAdvance(M67,$Q$53,K67,N67,O67)</f>
        <v>42535</v>
      </c>
      <c r="R67" s="31">
        <f>_xll.qlInterestRateIndexFixingDate($R$31,S67,)</f>
        <v>42531</v>
      </c>
      <c r="S67" s="31">
        <f>_xll.qlCalendarAdvance(_xll.qlIndexFixingCalendar($G$4),$Q$53,K67,N67,O67)</f>
        <v>42535</v>
      </c>
    </row>
    <row r="68" spans="1:19" x14ac:dyDescent="0.2">
      <c r="A68" s="23">
        <v>14</v>
      </c>
      <c r="B68" s="24"/>
      <c r="C68" s="24"/>
      <c r="D68" s="24"/>
      <c r="E68" s="25"/>
      <c r="F68" s="24"/>
      <c r="G68" s="24"/>
      <c r="H68" s="21"/>
      <c r="I68" s="22"/>
      <c r="J68" s="22"/>
      <c r="K68" s="42" t="str">
        <f t="shared" si="0"/>
        <v>14M</v>
      </c>
      <c r="L68" s="31">
        <f>_xll.qlInterestRateIndexFixingDate(Index3M,P68)</f>
        <v>42563</v>
      </c>
      <c r="M68" s="3" t="str">
        <f>_xll.qlIndexFixingCalendar(Index3M)</f>
        <v>London stock exchange</v>
      </c>
      <c r="N68" s="46" t="s">
        <v>77</v>
      </c>
      <c r="O68" s="3" t="b">
        <v>1</v>
      </c>
      <c r="P68" s="31">
        <f>_xll.qlCalendarAdvance(M68,$Q$53,K68,N68,O68)</f>
        <v>42565</v>
      </c>
      <c r="R68" s="31">
        <f>_xll.qlInterestRateIndexFixingDate($R$31,S68,)</f>
        <v>42563</v>
      </c>
      <c r="S68" s="31">
        <f>_xll.qlCalendarAdvance(_xll.qlIndexFixingCalendar($G$4),$Q$53,K68,N68,O68)</f>
        <v>42565</v>
      </c>
    </row>
    <row r="69" spans="1:19" x14ac:dyDescent="0.2">
      <c r="A69" s="23">
        <v>15</v>
      </c>
      <c r="B69" s="24"/>
      <c r="C69" s="24"/>
      <c r="D69" s="24"/>
      <c r="E69" s="25"/>
      <c r="F69" s="24"/>
      <c r="G69" s="24"/>
      <c r="H69" s="21"/>
      <c r="I69" s="22"/>
      <c r="J69" s="22"/>
      <c r="K69" s="42" t="str">
        <f t="shared" si="0"/>
        <v>15M</v>
      </c>
      <c r="L69" s="31">
        <f>_xll.qlInterestRateIndexFixingDate(Index3M,P69)</f>
        <v>42593</v>
      </c>
      <c r="M69" s="3" t="str">
        <f>_xll.qlIndexFixingCalendar(Index3M)</f>
        <v>London stock exchange</v>
      </c>
      <c r="N69" s="46" t="s">
        <v>77</v>
      </c>
      <c r="O69" s="3" t="b">
        <v>1</v>
      </c>
      <c r="P69" s="31">
        <f>_xll.qlCalendarAdvance(M69,$Q$53,K69,N69,O69)</f>
        <v>42597</v>
      </c>
      <c r="R69" s="31">
        <f>_xll.qlInterestRateIndexFixingDate($R$31,S69,)</f>
        <v>42593</v>
      </c>
      <c r="S69" s="31">
        <f>_xll.qlCalendarAdvance(_xll.qlIndexFixingCalendar($G$4),$Q$53,K69,N69,O69)</f>
        <v>42597</v>
      </c>
    </row>
    <row r="70" spans="1:19" x14ac:dyDescent="0.2">
      <c r="A70" s="23">
        <v>16</v>
      </c>
      <c r="B70" s="24"/>
      <c r="C70" s="24"/>
      <c r="D70" s="24"/>
      <c r="E70" s="25"/>
      <c r="F70" s="24"/>
      <c r="G70" s="24"/>
      <c r="H70" s="21"/>
      <c r="I70" s="22"/>
      <c r="J70" s="22"/>
      <c r="K70" s="42" t="str">
        <f t="shared" si="0"/>
        <v>16M</v>
      </c>
      <c r="L70" s="31">
        <f>_xll.qlInterestRateIndexFixingDate(Index3M,P70)</f>
        <v>42625</v>
      </c>
      <c r="M70" s="3" t="str">
        <f>_xll.qlIndexFixingCalendar(Index3M)</f>
        <v>London stock exchange</v>
      </c>
      <c r="N70" s="46" t="s">
        <v>77</v>
      </c>
      <c r="O70" s="3" t="b">
        <v>1</v>
      </c>
      <c r="P70" s="31">
        <f>_xll.qlCalendarAdvance(M70,$Q$53,K70,N70,O70)</f>
        <v>42627</v>
      </c>
      <c r="R70" s="31">
        <f>_xll.qlInterestRateIndexFixingDate($R$31,S70,)</f>
        <v>42625</v>
      </c>
      <c r="S70" s="31">
        <f>_xll.qlCalendarAdvance(_xll.qlIndexFixingCalendar($G$4),$Q$53,K70,N70,O70)</f>
        <v>42627</v>
      </c>
    </row>
    <row r="71" spans="1:19" x14ac:dyDescent="0.2">
      <c r="A71" s="23">
        <v>17</v>
      </c>
      <c r="B71" s="24"/>
      <c r="C71" s="24"/>
      <c r="D71" s="24"/>
      <c r="E71" s="25"/>
      <c r="F71" s="24"/>
      <c r="G71" s="24"/>
      <c r="H71" s="21"/>
      <c r="I71" s="22"/>
      <c r="J71" s="22"/>
      <c r="K71" s="42" t="str">
        <f t="shared" si="0"/>
        <v>17M</v>
      </c>
      <c r="L71" s="31">
        <f>_xll.qlInterestRateIndexFixingDate(Index3M,P71)</f>
        <v>42655</v>
      </c>
      <c r="M71" s="3" t="str">
        <f>_xll.qlIndexFixingCalendar(Index3M)</f>
        <v>London stock exchange</v>
      </c>
      <c r="N71" s="46" t="s">
        <v>77</v>
      </c>
      <c r="O71" s="3" t="b">
        <v>1</v>
      </c>
      <c r="P71" s="31">
        <f>_xll.qlCalendarAdvance(M71,$Q$53,K71,N71,O71)</f>
        <v>42657</v>
      </c>
      <c r="R71" s="31">
        <f>_xll.qlInterestRateIndexFixingDate($R$31,S71,)</f>
        <v>42655</v>
      </c>
      <c r="S71" s="31">
        <f>_xll.qlCalendarAdvance(_xll.qlIndexFixingCalendar($G$4),$Q$53,K71,N71,O71)</f>
        <v>42657</v>
      </c>
    </row>
    <row r="72" spans="1:19" x14ac:dyDescent="0.2">
      <c r="A72" s="15">
        <v>18</v>
      </c>
      <c r="B72" s="16"/>
      <c r="C72" s="16"/>
      <c r="D72" s="16"/>
      <c r="E72" s="17"/>
      <c r="F72" s="16"/>
      <c r="G72" s="16"/>
      <c r="H72" s="29"/>
      <c r="I72" s="19"/>
      <c r="J72" s="19"/>
      <c r="K72" s="42" t="str">
        <f t="shared" si="0"/>
        <v>18M</v>
      </c>
      <c r="L72" s="36">
        <f>_xll.qlInterestRateIndexFixingDate(Index3M,P72)</f>
        <v>42684</v>
      </c>
      <c r="M72" s="27" t="str">
        <f>_xll.qlIndexFixingCalendar(Index3M)</f>
        <v>London stock exchange</v>
      </c>
      <c r="N72" s="45" t="s">
        <v>77</v>
      </c>
      <c r="O72" s="27" t="b">
        <v>1</v>
      </c>
      <c r="P72" s="31">
        <f>_xll.qlCalendarAdvance(M72,$Q$53,K72,N72,O72)</f>
        <v>42688</v>
      </c>
      <c r="R72" s="31">
        <f>_xll.qlInterestRateIndexFixingDate($R$31,S72,)</f>
        <v>42683</v>
      </c>
      <c r="S72" s="31">
        <f>_xll.qlCalendarAdvance(_xll.qlIndexFixingCalendar($G$4),$Q$53,K72,N72,O72)</f>
        <v>42688</v>
      </c>
    </row>
    <row r="73" spans="1:19" x14ac:dyDescent="0.2">
      <c r="A73" s="23" t="s">
        <v>0</v>
      </c>
      <c r="B73" s="24" t="str">
        <f>_xll.qlSwapIndex(,"NoFix",$A73,SettlementDays,Currency,Calendar,$H73,$I73,$J73,B$4,B$1,,EvaluationDate)</f>
        <v>obj_00716#0000</v>
      </c>
      <c r="C73" s="24" t="str">
        <f>_xll.qlSwapIndex(,"NoFix",$A73,SettlementDays,Currency,Calendar,$H73,$I73,$J73,C$4,C$1,,EvaluationDate)</f>
        <v>obj_006a4#0000</v>
      </c>
      <c r="D73" s="24" t="str">
        <f>_xll.qlSwapIndex(,"NoFix",$A73,SettlementDays,Currency,Calendar,$H73,$I73,$J73,D$4,D$1,,EvaluationDate)</f>
        <v>obj_0072c#0000</v>
      </c>
      <c r="E73" s="24" t="str">
        <f>_xll.qlSwapIndex(,"NoFix",$A73,SettlementDays,Currency,Calendar,$H73,$I73,$J73,E$4,E$1,,EvaluationDate)</f>
        <v>obj_00623#0000</v>
      </c>
      <c r="F73" s="24" t="str">
        <f>_xll.qlSwapIndex(,"NoFix",$A73,SettlementDays,Currency,Calendar,$H73,$I73,$J73,F$4,F$1,,EvaluationDate)</f>
        <v>obj_00681#0000</v>
      </c>
      <c r="G73" s="24" t="str">
        <f>_xll.qlMakeOIS(,,A73,G$4,,"0d",J73,,,EvaluationDate)</f>
        <v>obj_00744#0000</v>
      </c>
      <c r="H73" s="38" t="s">
        <v>0</v>
      </c>
      <c r="I73" s="22" t="s">
        <v>77</v>
      </c>
      <c r="J73" s="22" t="s">
        <v>494</v>
      </c>
    </row>
    <row r="74" spans="1:19" x14ac:dyDescent="0.2">
      <c r="A74" s="23" t="s">
        <v>93</v>
      </c>
      <c r="B74" s="24" t="str">
        <f>_xll.qlSwapIndex(,"NoFix",$A74,SettlementDays,Currency,Calendar,$H74,$I74,$J74,B$4,B$1,,EvaluationDate)</f>
        <v>obj_00710#0000</v>
      </c>
      <c r="C74" s="24" t="str">
        <f>_xll.qlSwapIndex(,"NoFix",$A74,SettlementDays,Currency,Calendar,$H74,$I74,$J74,C$4,C$1,,EvaluationDate)</f>
        <v>obj_00686#0000</v>
      </c>
      <c r="D74" s="24" t="str">
        <f>_xll.qlSwapIndex(,"NoFix",$A74,SettlementDays,Currency,Calendar,$H74,$I74,$J74,D$4,D$1,,EvaluationDate)</f>
        <v>obj_0072d#0000</v>
      </c>
      <c r="E74" s="24" t="str">
        <f>_xll.qlSwapIndex(,"NoFix",$A74,SettlementDays,Currency,Calendar,$H74,$I74,$J74,E$4,E$1,,EvaluationDate)</f>
        <v>obj_00688#0000</v>
      </c>
      <c r="F74" s="24" t="str">
        <f>_xll.qlSwapIndex(,"NoFix",$A74,SettlementDays,Currency,Calendar,$H74,$I74,$J74,F$4,F$1,,EvaluationDate)</f>
        <v>obj_00655#0000</v>
      </c>
      <c r="G74" s="24" t="str">
        <f>_xll.qlMakeOIS(,,A74,G$4,,"0d",J74,,,EvaluationDate)</f>
        <v>obj_0074d#0000</v>
      </c>
      <c r="H74" s="39" t="s">
        <v>0</v>
      </c>
      <c r="I74" s="22" t="s">
        <v>77</v>
      </c>
      <c r="J74" s="22" t="s">
        <v>494</v>
      </c>
    </row>
    <row r="75" spans="1:19" x14ac:dyDescent="0.2">
      <c r="A75" s="23" t="s">
        <v>91</v>
      </c>
      <c r="B75" s="24" t="str">
        <f>_xll.qlSwapIndex(,"NoFix",$A75,SettlementDays,Currency,Calendar,$H75,$I75,$J75,B$4,B$1,,EvaluationDate)</f>
        <v>obj_006bd#0000</v>
      </c>
      <c r="C75" s="24" t="str">
        <f>_xll.qlSwapIndex(,"NoFix",$A75,SettlementDays,Currency,Calendar,$H75,$I75,$J75,C$4,C$1,,EvaluationDate)</f>
        <v>obj_005d5#0000</v>
      </c>
      <c r="D75" s="24" t="str">
        <f>_xll.qlSwapIndex(,"NoFix",$A75,SettlementDays,Currency,Calendar,$H75,$I75,$J75,D$4,D$1,,EvaluationDate)</f>
        <v>obj_006f9#0000</v>
      </c>
      <c r="E75" s="24" t="str">
        <f>_xll.qlSwapIndex(,"NoFix",$A75,SettlementDays,Currency,Calendar,$H75,$I75,$J75,E$4,E$1,,EvaluationDate)</f>
        <v>obj_00602#0000</v>
      </c>
      <c r="F75" s="24" t="str">
        <f>_xll.qlSwapIndex(,"NoFix",$A75,SettlementDays,Currency,Calendar,$H75,$I75,$J75,F$4,F$1,,EvaluationDate)</f>
        <v>obj_00669#0000</v>
      </c>
      <c r="G75" s="24" t="str">
        <f>_xll.qlMakeOIS(,,A75,G$4,,"0d",J75,,,EvaluationDate)</f>
        <v>obj_00785#0000</v>
      </c>
      <c r="H75" s="39" t="s">
        <v>0</v>
      </c>
      <c r="I75" s="22" t="s">
        <v>77</v>
      </c>
      <c r="J75" s="22" t="s">
        <v>494</v>
      </c>
    </row>
    <row r="76" spans="1:19" x14ac:dyDescent="0.2">
      <c r="A76" s="23" t="s">
        <v>94</v>
      </c>
      <c r="B76" s="24" t="str">
        <f>_xll.qlSwapIndex(,"NoFix",$A76,SettlementDays,Currency,Calendar,$H76,$I76,$J76,B$4,B$1,,EvaluationDate)</f>
        <v>obj_00736#0000</v>
      </c>
      <c r="C76" s="24" t="str">
        <f>_xll.qlSwapIndex(,"NoFix",$A76,SettlementDays,Currency,Calendar,$H76,$I76,$J76,C$4,C$1,,EvaluationDate)</f>
        <v>obj_0069d#0000</v>
      </c>
      <c r="D76" s="24" t="str">
        <f>_xll.qlSwapIndex(,"NoFix",$A76,SettlementDays,Currency,Calendar,$H76,$I76,$J76,D$4,D$1,,EvaluationDate)</f>
        <v>obj_00739#0000</v>
      </c>
      <c r="E76" s="24" t="str">
        <f>_xll.qlSwapIndex(,"NoFix",$A76,SettlementDays,Currency,Calendar,$H76,$I76,$J76,E$4,E$1,,EvaluationDate)</f>
        <v>obj_005e2#0000</v>
      </c>
      <c r="F76" s="24" t="str">
        <f>_xll.qlSwapIndex(,"NoFix",$A76,SettlementDays,Currency,Calendar,$H76,$I76,$J76,F$4,F$1,,EvaluationDate)</f>
        <v>obj_0063c#0000</v>
      </c>
      <c r="G76" s="24" t="str">
        <f>_xll.qlMakeOIS(,,A76,G$4,,"0d",J76,,,EvaluationDate)</f>
        <v>obj_00781#0000</v>
      </c>
      <c r="H76" s="39" t="s">
        <v>0</v>
      </c>
      <c r="I76" s="22" t="s">
        <v>77</v>
      </c>
      <c r="J76" s="22" t="s">
        <v>494</v>
      </c>
    </row>
    <row r="77" spans="1:19" x14ac:dyDescent="0.2">
      <c r="A77" s="23" t="s">
        <v>1</v>
      </c>
      <c r="B77" s="24" t="str">
        <f>_xll.qlSwapIndex(,"NoFix",$A77,SettlementDays,Currency,Calendar,$H77,$I77,$J77,B$4,B$1,,EvaluationDate)</f>
        <v>obj_006c2#0000</v>
      </c>
      <c r="C77" s="24" t="str">
        <f>_xll.qlSwapIndex(,"NoFix",$A77,SettlementDays,Currency,Calendar,$H77,$I77,$J77,C$4,C$1,,EvaluationDate)</f>
        <v>obj_00696#0000</v>
      </c>
      <c r="D77" s="24" t="str">
        <f>_xll.qlSwapIndex(,"NoFix",$A77,SettlementDays,Currency,Calendar,$H77,$I77,$J77,D$4,D$1,,EvaluationDate)</f>
        <v>obj_006d4#0000</v>
      </c>
      <c r="E77" s="24" t="str">
        <f>_xll.qlSwapIndex(,"NoFix",$A77,SettlementDays,Currency,Calendar,$H77,$I77,$J77,E$4,E$1,,EvaluationDate)</f>
        <v>obj_00674#0000</v>
      </c>
      <c r="F77" s="24" t="str">
        <f>_xll.qlSwapIndex(,"NoFix",$A77,SettlementDays,Currency,Calendar,$H77,$I77,$J77,F$4,F$1,,EvaluationDate)</f>
        <v>obj_0066c#0000</v>
      </c>
      <c r="G77" s="24" t="str">
        <f>_xll.qlMakeOIS(,,A77,G$4,,"0d",J77,,,EvaluationDate)</f>
        <v>obj_0077d#0000</v>
      </c>
      <c r="H77" s="39" t="s">
        <v>0</v>
      </c>
      <c r="I77" s="22" t="s">
        <v>77</v>
      </c>
      <c r="J77" s="22" t="s">
        <v>494</v>
      </c>
    </row>
    <row r="78" spans="1:19" x14ac:dyDescent="0.2">
      <c r="A78" s="23" t="s">
        <v>95</v>
      </c>
      <c r="B78" s="24" t="str">
        <f>_xll.qlSwapIndex(,"NoFix",$A78,SettlementDays,Currency,Calendar,$H78,$I78,$J78,B$4,B$1,,EvaluationDate)</f>
        <v>obj_006e2#0000</v>
      </c>
      <c r="C78" s="24" t="str">
        <f>_xll.qlSwapIndex(,"NoFix",$A78,SettlementDays,Currency,Calendar,$H78,$I78,$J78,C$4,C$1,,EvaluationDate)</f>
        <v>obj_0066a#0000</v>
      </c>
      <c r="D78" s="24" t="str">
        <f>_xll.qlSwapIndex(,"NoFix",$A78,SettlementDays,Currency,Calendar,$H78,$I78,$J78,D$4,D$1,,EvaluationDate)</f>
        <v>obj_006f2#0000</v>
      </c>
      <c r="E78" s="24" t="str">
        <f>_xll.qlSwapIndex(,"NoFix",$A78,SettlementDays,Currency,Calendar,$H78,$I78,$J78,E$4,E$1,,EvaluationDate)</f>
        <v>obj_0068c#0000</v>
      </c>
      <c r="F78" s="24" t="str">
        <f>_xll.qlSwapIndex(,"NoFix",$A78,SettlementDays,Currency,Calendar,$H78,$I78,$J78,F$4,F$1,,EvaluationDate)</f>
        <v>obj_005f0#0000</v>
      </c>
      <c r="G78" s="24" t="str">
        <f>_xll.qlMakeOIS(,,A78,G$4,,"0d",J78,,,EvaluationDate)</f>
        <v>obj_00779#0000</v>
      </c>
      <c r="H78" s="39" t="s">
        <v>0</v>
      </c>
      <c r="I78" s="22" t="s">
        <v>77</v>
      </c>
      <c r="J78" s="22" t="s">
        <v>494</v>
      </c>
    </row>
    <row r="79" spans="1:19" x14ac:dyDescent="0.2">
      <c r="A79" s="23" t="s">
        <v>92</v>
      </c>
      <c r="B79" s="24" t="str">
        <f>_xll.qlSwapIndex(,"NoFix",$A79,SettlementDays,Currency,Calendar,$H79,$I79,$J79,B$4,B$1,,EvaluationDate)</f>
        <v>obj_00734#0000</v>
      </c>
      <c r="C79" s="24" t="str">
        <f>_xll.qlSwapIndex(,"NoFix",$A79,SettlementDays,Currency,Calendar,$H79,$I79,$J79,C$4,C$1,,EvaluationDate)</f>
        <v>obj_00608#0000</v>
      </c>
      <c r="D79" s="24" t="str">
        <f>_xll.qlSwapIndex(,"NoFix",$A79,SettlementDays,Currency,Calendar,$H79,$I79,$J79,D$4,D$1,,EvaluationDate)</f>
        <v>obj_006ce#0000</v>
      </c>
      <c r="E79" s="24" t="str">
        <f>_xll.qlSwapIndex(,"NoFix",$A79,SettlementDays,Currency,Calendar,$H79,$I79,$J79,E$4,E$1,,EvaluationDate)</f>
        <v>obj_005f9#0000</v>
      </c>
      <c r="F79" s="24" t="str">
        <f>_xll.qlSwapIndex(,"NoFix",$A79,SettlementDays,Currency,Calendar,$H79,$I79,$J79,F$4,F$1,,EvaluationDate)</f>
        <v>obj_00628#0000</v>
      </c>
      <c r="G79" s="24" t="str">
        <f>_xll.qlMakeOIS(,,A79,G$4,,"0d",J79,,,EvaluationDate)</f>
        <v>obj_00775#0000</v>
      </c>
      <c r="H79" s="39" t="s">
        <v>0</v>
      </c>
      <c r="I79" s="22" t="s">
        <v>77</v>
      </c>
      <c r="J79" s="22" t="s">
        <v>494</v>
      </c>
    </row>
    <row r="80" spans="1:19" x14ac:dyDescent="0.2">
      <c r="A80" s="23" t="s">
        <v>96</v>
      </c>
      <c r="B80" s="24" t="str">
        <f>_xll.qlSwapIndex(,"NoFix",$A80,SettlementDays,Currency,Calendar,$H80,$I80,$J80,B$4,B$1,,EvaluationDate)</f>
        <v>obj_0070a#0000</v>
      </c>
      <c r="C80" s="24" t="str">
        <f>_xll.qlSwapIndex(,"NoFix",$A80,SettlementDays,Currency,Calendar,$H80,$I80,$J80,C$4,C$1,,EvaluationDate)</f>
        <v>obj_00636#0000</v>
      </c>
      <c r="D80" s="24" t="str">
        <f>_xll.qlSwapIndex(,"NoFix",$A80,SettlementDays,Currency,Calendar,$H80,$I80,$J80,D$4,D$1,,EvaluationDate)</f>
        <v>obj_006cb#0000</v>
      </c>
      <c r="E80" s="24" t="str">
        <f>_xll.qlSwapIndex(,"NoFix",$A80,SettlementDays,Currency,Calendar,$H80,$I80,$J80,E$4,E$1,,EvaluationDate)</f>
        <v>obj_00614#0000</v>
      </c>
      <c r="F80" s="24" t="str">
        <f>_xll.qlSwapIndex(,"NoFix",$A80,SettlementDays,Currency,Calendar,$H80,$I80,$J80,F$4,F$1,,EvaluationDate)</f>
        <v>obj_005f8#0000</v>
      </c>
      <c r="G80" s="24" t="str">
        <f>_xll.qlMakeOIS(,,A80,G$4,,"0d",J80,,,EvaluationDate)</f>
        <v>obj_00771#0000</v>
      </c>
      <c r="H80" s="39" t="s">
        <v>0</v>
      </c>
      <c r="I80" s="22" t="s">
        <v>77</v>
      </c>
      <c r="J80" s="22" t="s">
        <v>494</v>
      </c>
    </row>
    <row r="81" spans="1:10" x14ac:dyDescent="0.2">
      <c r="A81" s="23" t="s">
        <v>2</v>
      </c>
      <c r="B81" s="24" t="str">
        <f>_xll.qlSwapIndex(,"NoFix",$A81,SettlementDays,Currency,Calendar,$H81,$I81,$J81,B$4,B$1,,EvaluationDate)</f>
        <v>obj_00700#0000</v>
      </c>
      <c r="C81" s="24" t="str">
        <f>_xll.qlSwapIndex(,"NoFix",$A81,SettlementDays,Currency,Calendar,$H81,$I81,$J81,C$4,C$1,,EvaluationDate)</f>
        <v>obj_005dc#0000</v>
      </c>
      <c r="D81" s="24" t="str">
        <f>_xll.qlSwapIndex(,"NoFix",$A81,SettlementDays,Currency,Calendar,$H81,$I81,$J81,D$4,D$1,,EvaluationDate)</f>
        <v>obj_006ef#0000</v>
      </c>
      <c r="E81" s="24" t="str">
        <f>_xll.qlSwapIndex(,"NoFix",$A81,SettlementDays,Currency,Calendar,$H81,$I81,$J81,E$4,E$1,,EvaluationDate)</f>
        <v>obj_00643#0000</v>
      </c>
      <c r="F81" s="24" t="str">
        <f>_xll.qlSwapIndex(,"NoFix",$A81,SettlementDays,Currency,Calendar,$H81,$I81,$J81,F$4,F$1,,EvaluationDate)</f>
        <v>obj_00675#0000</v>
      </c>
      <c r="G81" s="24" t="str">
        <f>_xll.qlMakeOIS(,,A81,G$4,,"0d",J81,,,EvaluationDate)</f>
        <v>obj_0076c#0000</v>
      </c>
      <c r="H81" s="39" t="s">
        <v>0</v>
      </c>
      <c r="I81" s="22" t="s">
        <v>77</v>
      </c>
      <c r="J81" s="22" t="s">
        <v>494</v>
      </c>
    </row>
    <row r="82" spans="1:10" x14ac:dyDescent="0.2">
      <c r="A82" s="23" t="s">
        <v>3</v>
      </c>
      <c r="B82" s="24" t="str">
        <f>_xll.qlSwapIndex(,"NoFix",$A82,SettlementDays,Currency,Calendar,$H82,$I82,$J82,B$4,B$1,,EvaluationDate)</f>
        <v>obj_00712#0000</v>
      </c>
      <c r="C82" s="24" t="str">
        <f>_xll.qlSwapIndex(,"NoFix",$A82,SettlementDays,Currency,Calendar,$H82,$I82,$J82,C$4,C$1,,EvaluationDate)</f>
        <v>obj_00654#0000</v>
      </c>
      <c r="D82" s="24" t="str">
        <f>_xll.qlSwapIndex(,"NoFix",$A82,SettlementDays,Currency,Calendar,$H82,$I82,$J82,D$4,D$1,,EvaluationDate)</f>
        <v>obj_0073c#0000</v>
      </c>
      <c r="E82" s="24" t="str">
        <f>_xll.qlSwapIndex(,"NoFix",$A82,SettlementDays,Currency,Calendar,$H82,$I82,$J82,E$4,E$1,,EvaluationDate)</f>
        <v>obj_005fd#0000</v>
      </c>
      <c r="F82" s="24" t="str">
        <f>_xll.qlSwapIndex(,"NoFix",$A82,SettlementDays,Currency,Calendar,$H82,$I82,$J82,F$4,F$1,,EvaluationDate)</f>
        <v>obj_00618#0000</v>
      </c>
      <c r="G82" s="24" t="str">
        <f>_xll.qlMakeOIS(,,A82,G$4,,"0d",J82,,,EvaluationDate)</f>
        <v>obj_0074c#0000</v>
      </c>
      <c r="H82" s="39" t="s">
        <v>0</v>
      </c>
      <c r="I82" s="22" t="s">
        <v>77</v>
      </c>
      <c r="J82" s="22" t="s">
        <v>494</v>
      </c>
    </row>
    <row r="83" spans="1:10" x14ac:dyDescent="0.2">
      <c r="A83" s="23" t="s">
        <v>4</v>
      </c>
      <c r="B83" s="24" t="str">
        <f>_xll.qlSwapIndex(,"NoFix",$A83,SettlementDays,Currency,Calendar,$H83,$I83,$J83,B$4,B$1,,EvaluationDate)</f>
        <v>obj_006e5#0000</v>
      </c>
      <c r="C83" s="24" t="str">
        <f>_xll.qlSwapIndex(,"NoFix",$A83,SettlementDays,Currency,Calendar,$H83,$I83,$J83,C$4,C$1,,EvaluationDate)</f>
        <v>obj_005d6#0000</v>
      </c>
      <c r="D83" s="24" t="str">
        <f>_xll.qlSwapIndex(,"NoFix",$A83,SettlementDays,Currency,Calendar,$H83,$I83,$J83,D$4,D$1,,EvaluationDate)</f>
        <v>obj_00726#0000</v>
      </c>
      <c r="E83" s="24" t="str">
        <f>_xll.qlSwapIndex(,"NoFix",$A83,SettlementDays,Currency,Calendar,$H83,$I83,$J83,E$4,E$1,,EvaluationDate)</f>
        <v>obj_00692#0000</v>
      </c>
      <c r="F83" s="24" t="str">
        <f>_xll.qlSwapIndex(,"NoFix",$A83,SettlementDays,Currency,Calendar,$H83,$I83,$J83,F$4,F$1,,EvaluationDate)</f>
        <v>obj_00638#0000</v>
      </c>
      <c r="G83" s="24" t="str">
        <f>_xll.qlMakeOIS(,,A83,G$4,,"0d",J83,,,EvaluationDate)</f>
        <v>obj_00764#0000</v>
      </c>
      <c r="H83" s="39" t="s">
        <v>0</v>
      </c>
      <c r="I83" s="22" t="s">
        <v>77</v>
      </c>
      <c r="J83" s="22" t="s">
        <v>494</v>
      </c>
    </row>
    <row r="84" spans="1:10" x14ac:dyDescent="0.2">
      <c r="A84" s="23" t="s">
        <v>5</v>
      </c>
      <c r="B84" s="24" t="str">
        <f>_xll.qlSwapIndex(,"NoFix",$A84,SettlementDays,Currency,Calendar,$H84,$I84,$J84,B$4,B$1,,EvaluationDate)</f>
        <v>obj_006f0#0000</v>
      </c>
      <c r="C84" s="24" t="str">
        <f>_xll.qlSwapIndex(,"NoFix",$A84,SettlementDays,Currency,Calendar,$H84,$I84,$J84,C$4,C$1,,EvaluationDate)</f>
        <v>obj_0069f#0000</v>
      </c>
      <c r="D84" s="24" t="str">
        <f>_xll.qlSwapIndex(,"NoFix",$A84,SettlementDays,Currency,Calendar,$H84,$I84,$J84,D$4,D$1,,EvaluationDate)</f>
        <v>obj_00713#0000</v>
      </c>
      <c r="E84" s="24" t="str">
        <f>_xll.qlSwapIndex(,"NoFix",$A84,SettlementDays,Currency,Calendar,$H84,$I84,$J84,E$4,E$1,,EvaluationDate)</f>
        <v>obj_0060e#0000</v>
      </c>
      <c r="F84" s="24" t="str">
        <f>_xll.qlSwapIndex(,"NoFix",$A84,SettlementDays,Currency,Calendar,$H84,$I84,$J84,F$4,F$1,,EvaluationDate)</f>
        <v>obj_005f6#0000</v>
      </c>
      <c r="G84" s="24" t="str">
        <f>_xll.qlMakeOIS(,,A84,G$4,,"0d",J84,,,EvaluationDate)</f>
        <v>obj_00760#0000</v>
      </c>
      <c r="H84" s="39" t="s">
        <v>0</v>
      </c>
      <c r="I84" s="22" t="s">
        <v>77</v>
      </c>
      <c r="J84" s="22" t="s">
        <v>494</v>
      </c>
    </row>
    <row r="85" spans="1:10" x14ac:dyDescent="0.2">
      <c r="A85" s="23" t="s">
        <v>6</v>
      </c>
      <c r="B85" s="24" t="str">
        <f>_xll.qlSwapIndex(,"NoFix",$A85,SettlementDays,Currency,Calendar,$H85,$I85,$J85,B$4,B$1,,EvaluationDate)</f>
        <v>obj_00727#0000</v>
      </c>
      <c r="C85" s="24" t="str">
        <f>_xll.qlSwapIndex(,"NoFix",$A85,SettlementDays,Currency,Calendar,$H85,$I85,$J85,C$4,C$1,,EvaluationDate)</f>
        <v>obj_006a2#0000</v>
      </c>
      <c r="D85" s="24" t="str">
        <f>_xll.qlSwapIndex(,"NoFix",$A85,SettlementDays,Currency,Calendar,$H85,$I85,$J85,D$4,D$1,,EvaluationDate)</f>
        <v>obj_00732#0000</v>
      </c>
      <c r="E85" s="24" t="str">
        <f>_xll.qlSwapIndex(,"NoFix",$A85,SettlementDays,Currency,Calendar,$H85,$I85,$J85,E$4,E$1,,EvaluationDate)</f>
        <v>obj_006a0#0000</v>
      </c>
      <c r="F85" s="24" t="str">
        <f>_xll.qlSwapIndex(,"NoFix",$A85,SettlementDays,Currency,Calendar,$H85,$I85,$J85,F$4,F$1,,EvaluationDate)</f>
        <v>obj_0060a#0000</v>
      </c>
      <c r="G85" s="24" t="str">
        <f>_xll.qlMakeOIS(,,A85,G$4,,"0d",J85,,,EvaluationDate)</f>
        <v>obj_0075c#0000</v>
      </c>
      <c r="H85" s="39" t="s">
        <v>0</v>
      </c>
      <c r="I85" s="22" t="s">
        <v>77</v>
      </c>
      <c r="J85" s="22" t="s">
        <v>494</v>
      </c>
    </row>
    <row r="86" spans="1:10" x14ac:dyDescent="0.2">
      <c r="A86" s="23" t="s">
        <v>7</v>
      </c>
      <c r="B86" s="24" t="str">
        <f>_xll.qlSwapIndex(,"NoFix",$A86,SettlementDays,Currency,Calendar,$H86,$I86,$J86,B$4,B$1,,EvaluationDate)</f>
        <v>obj_006c5#0000</v>
      </c>
      <c r="C86" s="24" t="str">
        <f>_xll.qlSwapIndex(,"NoFix",$A86,SettlementDays,Currency,Calendar,$H86,$I86,$J86,C$4,C$1,,EvaluationDate)</f>
        <v>obj_00658#0000</v>
      </c>
      <c r="D86" s="24" t="str">
        <f>_xll.qlSwapIndex(,"NoFix",$A86,SettlementDays,Currency,Calendar,$H86,$I86,$J86,D$4,D$1,,EvaluationDate)</f>
        <v>obj_0073a#0000</v>
      </c>
      <c r="E86" s="24" t="str">
        <f>_xll.qlSwapIndex(,"NoFix",$A86,SettlementDays,Currency,Calendar,$H86,$I86,$J86,E$4,E$1,,EvaluationDate)</f>
        <v>obj_006ab#0000</v>
      </c>
      <c r="F86" s="24" t="str">
        <f>_xll.qlSwapIndex(,"NoFix",$A86,SettlementDays,Currency,Calendar,$H86,$I86,$J86,F$4,F$1,,EvaluationDate)</f>
        <v>obj_006aa#0000</v>
      </c>
      <c r="G86" s="24" t="str">
        <f>_xll.qlMakeOIS(,,A86,G$4,,"0d",J86,,,EvaluationDate)</f>
        <v>obj_00758#0000</v>
      </c>
      <c r="H86" s="39" t="s">
        <v>0</v>
      </c>
      <c r="I86" s="22" t="s">
        <v>77</v>
      </c>
      <c r="J86" s="22" t="s">
        <v>494</v>
      </c>
    </row>
    <row r="87" spans="1:10" x14ac:dyDescent="0.2">
      <c r="A87" s="23" t="s">
        <v>8</v>
      </c>
      <c r="B87" s="24" t="str">
        <f>_xll.qlSwapIndex(,"NoFix",$A87,SettlementDays,Currency,Calendar,$H87,$I87,$J87,B$4,B$1,,EvaluationDate)</f>
        <v>obj_006f8#0000</v>
      </c>
      <c r="C87" s="24" t="str">
        <f>_xll.qlSwapIndex(,"NoFix",$A87,SettlementDays,Currency,Calendar,$H87,$I87,$J87,C$4,C$1,,EvaluationDate)</f>
        <v>obj_0062b#0000</v>
      </c>
      <c r="D87" s="24" t="str">
        <f>_xll.qlSwapIndex(,"NoFix",$A87,SettlementDays,Currency,Calendar,$H87,$I87,$J87,D$4,D$1,,EvaluationDate)</f>
        <v>obj_00717#0000</v>
      </c>
      <c r="E87" s="24" t="str">
        <f>_xll.qlSwapIndex(,"NoFix",$A87,SettlementDays,Currency,Calendar,$H87,$I87,$J87,E$4,E$1,,EvaluationDate)</f>
        <v>obj_005db#0000</v>
      </c>
      <c r="F87" s="24" t="str">
        <f>_xll.qlSwapIndex(,"NoFix",$A87,SettlementDays,Currency,Calendar,$H87,$I87,$J87,F$4,F$1,,EvaluationDate)</f>
        <v>obj_00637#0000</v>
      </c>
      <c r="G87" s="24" t="str">
        <f>_xll.qlMakeOIS(,,A87,G$4,,"0d",J87,,,EvaluationDate)</f>
        <v>obj_00754#0000</v>
      </c>
      <c r="H87" s="39" t="s">
        <v>0</v>
      </c>
      <c r="I87" s="22" t="s">
        <v>77</v>
      </c>
      <c r="J87" s="22" t="s">
        <v>494</v>
      </c>
    </row>
    <row r="88" spans="1:10" x14ac:dyDescent="0.2">
      <c r="A88" s="23" t="s">
        <v>9</v>
      </c>
      <c r="B88" s="24" t="str">
        <f>_xll.qlSwapIndex(,"NoFix",$A88,SettlementDays,Currency,Calendar,$H88,$I88,$J88,B$4,B$1,,EvaluationDate)</f>
        <v>obj_0070b#0000</v>
      </c>
      <c r="C88" s="24" t="str">
        <f>_xll.qlSwapIndex(,"NoFix",$A88,SettlementDays,Currency,Calendar,$H88,$I88,$J88,C$4,C$1,,EvaluationDate)</f>
        <v>obj_00661#0000</v>
      </c>
      <c r="D88" s="24" t="str">
        <f>_xll.qlSwapIndex(,"NoFix",$A88,SettlementDays,Currency,Calendar,$H88,$I88,$J88,D$4,D$1,,EvaluationDate)</f>
        <v>obj_00702#0000</v>
      </c>
      <c r="E88" s="24" t="str">
        <f>_xll.qlSwapIndex(,"NoFix",$A88,SettlementDays,Currency,Calendar,$H88,$I88,$J88,E$4,E$1,,EvaluationDate)</f>
        <v>obj_00622#0000</v>
      </c>
      <c r="F88" s="24" t="str">
        <f>_xll.qlSwapIndex(,"NoFix",$A88,SettlementDays,Currency,Calendar,$H88,$I88,$J88,F$4,F$1,,EvaluationDate)</f>
        <v>obj_00644#0000</v>
      </c>
      <c r="G88" s="24" t="str">
        <f>_xll.qlMakeOIS(,,A88,G$4,,"0d",J88,,,EvaluationDate)</f>
        <v>obj_00750#0000</v>
      </c>
      <c r="H88" s="39" t="s">
        <v>0</v>
      </c>
      <c r="I88" s="22" t="s">
        <v>77</v>
      </c>
      <c r="J88" s="22" t="s">
        <v>494</v>
      </c>
    </row>
    <row r="89" spans="1:10" x14ac:dyDescent="0.2">
      <c r="A89" s="23" t="s">
        <v>10</v>
      </c>
      <c r="B89" s="24" t="str">
        <f>_xll.qlSwapIndex(,"NoFix",$A89,SettlementDays,Currency,Calendar,$H89,$I89,$J89,B$4,B$1,,EvaluationDate)</f>
        <v>obj_00728#0000</v>
      </c>
      <c r="C89" s="24" t="str">
        <f>_xll.qlSwapIndex(,"NoFix",$A89,SettlementDays,Currency,Calendar,$H89,$I89,$J89,C$4,C$1,,EvaluationDate)</f>
        <v>obj_005ef#0000</v>
      </c>
      <c r="D89" s="24" t="str">
        <f>_xll.qlSwapIndex(,"NoFix",$A89,SettlementDays,Currency,Calendar,$H89,$I89,$J89,D$4,D$1,,EvaluationDate)</f>
        <v>obj_0071b#0000</v>
      </c>
      <c r="E89" s="24" t="str">
        <f>_xll.qlSwapIndex(,"NoFix",$A89,SettlementDays,Currency,Calendar,$H89,$I89,$J89,E$4,E$1,,EvaluationDate)</f>
        <v>obj_00630#0000</v>
      </c>
      <c r="F89" s="24" t="str">
        <f>_xll.qlSwapIndex(,"NoFix",$A89,SettlementDays,Currency,Calendar,$H89,$I89,$J89,F$4,F$1,,EvaluationDate)</f>
        <v>obj_0065c#0000</v>
      </c>
      <c r="G89" s="24" t="str">
        <f>_xll.qlMakeOIS(,,A89,G$4,,"0d",J89,,,EvaluationDate)</f>
        <v>obj_0076b#0000</v>
      </c>
      <c r="H89" s="39" t="s">
        <v>0</v>
      </c>
      <c r="I89" s="22" t="s">
        <v>77</v>
      </c>
      <c r="J89" s="22" t="s">
        <v>494</v>
      </c>
    </row>
    <row r="90" spans="1:10" x14ac:dyDescent="0.2">
      <c r="A90" s="23" t="s">
        <v>11</v>
      </c>
      <c r="B90" s="24" t="str">
        <f>_xll.qlSwapIndex(,"NoFix",$A90,SettlementDays,Currency,Calendar,$H90,$I90,$J90,B$4,B$1,,EvaluationDate)</f>
        <v>obj_006f1#0000</v>
      </c>
      <c r="C90" s="24" t="str">
        <f>_xll.qlSwapIndex(,"NoFix",$A90,SettlementDays,Currency,Calendar,$H90,$I90,$J90,C$4,C$1,,EvaluationDate)</f>
        <v>obj_0069b#0000</v>
      </c>
      <c r="D90" s="24" t="str">
        <f>_xll.qlSwapIndex(,"NoFix",$A90,SettlementDays,Currency,Calendar,$H90,$I90,$J90,D$4,D$1,,EvaluationDate)</f>
        <v>obj_00706#0000</v>
      </c>
      <c r="E90" s="24" t="str">
        <f>_xll.qlSwapIndex(,"NoFix",$A90,SettlementDays,Currency,Calendar,$H90,$I90,$J90,E$4,E$1,,EvaluationDate)</f>
        <v>obj_00600#0000</v>
      </c>
      <c r="F90" s="24" t="str">
        <f>_xll.qlSwapIndex(,"NoFix",$A90,SettlementDays,Currency,Calendar,$H90,$I90,$J90,F$4,F$1,,EvaluationDate)</f>
        <v>obj_006a9#0000</v>
      </c>
      <c r="G90" s="24" t="str">
        <f>_xll.qlMakeOIS(,,A90,G$4,,"0d",J90,,,EvaluationDate)</f>
        <v>obj_0074b#0000</v>
      </c>
      <c r="H90" s="39" t="s">
        <v>0</v>
      </c>
      <c r="I90" s="22" t="s">
        <v>77</v>
      </c>
      <c r="J90" s="22" t="s">
        <v>494</v>
      </c>
    </row>
    <row r="91" spans="1:10" x14ac:dyDescent="0.2">
      <c r="A91" s="23" t="s">
        <v>12</v>
      </c>
      <c r="B91" s="24" t="str">
        <f>_xll.qlSwapIndex(,"NoFix",$A91,SettlementDays,Currency,Calendar,$H91,$I91,$J91,B$4,B$1,,EvaluationDate)</f>
        <v>obj_00714#0000</v>
      </c>
      <c r="C91" s="24" t="str">
        <f>_xll.qlSwapIndex(,"NoFix",$A91,SettlementDays,Currency,Calendar,$H91,$I91,$J91,C$4,C$1,,EvaluationDate)</f>
        <v>obj_006ae#0000</v>
      </c>
      <c r="D91" s="24" t="str">
        <f>_xll.qlSwapIndex(,"NoFix",$A91,SettlementDays,Currency,Calendar,$H91,$I91,$J91,D$4,D$1,,EvaluationDate)</f>
        <v>obj_006d8#0000</v>
      </c>
      <c r="E91" s="24" t="str">
        <f>_xll.qlSwapIndex(,"NoFix",$A91,SettlementDays,Currency,Calendar,$H91,$I91,$J91,E$4,E$1,,EvaluationDate)</f>
        <v>obj_0065a#0000</v>
      </c>
      <c r="F91" s="24" t="str">
        <f>_xll.qlSwapIndex(,"NoFix",$A91,SettlementDays,Currency,Calendar,$H91,$I91,$J91,F$4,F$1,,EvaluationDate)</f>
        <v>obj_0069a#0000</v>
      </c>
      <c r="G91" s="24" t="str">
        <f>_xll.qlMakeOIS(,,A91,G$4,,"0d",J91,,,EvaluationDate)</f>
        <v>obj_00784#0000</v>
      </c>
      <c r="H91" s="39" t="s">
        <v>0</v>
      </c>
      <c r="I91" s="22" t="s">
        <v>77</v>
      </c>
      <c r="J91" s="22" t="s">
        <v>494</v>
      </c>
    </row>
    <row r="92" spans="1:10" x14ac:dyDescent="0.2">
      <c r="A92" s="23" t="s">
        <v>13</v>
      </c>
      <c r="B92" s="24" t="str">
        <f>_xll.qlSwapIndex(,"NoFix",$A92,SettlementDays,Currency,Calendar,$H92,$I92,$J92,B$4,B$1,,EvaluationDate)</f>
        <v>obj_0070c#0000</v>
      </c>
      <c r="C92" s="24" t="str">
        <f>_xll.qlSwapIndex(,"NoFix",$A92,SettlementDays,Currency,Calendar,$H92,$I92,$J92,C$4,C$1,,EvaluationDate)</f>
        <v>obj_00678#0000</v>
      </c>
      <c r="D92" s="24" t="str">
        <f>_xll.qlSwapIndex(,"NoFix",$A92,SettlementDays,Currency,Calendar,$H92,$I92,$J92,D$4,D$1,,EvaluationDate)</f>
        <v>obj_006e3#0000</v>
      </c>
      <c r="E92" s="24" t="str">
        <f>_xll.qlSwapIndex(,"NoFix",$A92,SettlementDays,Currency,Calendar,$H92,$I92,$J92,E$4,E$1,,EvaluationDate)</f>
        <v>obj_006b3#0000</v>
      </c>
      <c r="F92" s="24" t="str">
        <f>_xll.qlSwapIndex(,"NoFix",$A92,SettlementDays,Currency,Calendar,$H92,$I92,$J92,F$4,F$1,,EvaluationDate)</f>
        <v>obj_005ee#0000</v>
      </c>
      <c r="G92" s="24" t="str">
        <f>_xll.qlMakeOIS(,,A92,G$4,,"0d",J92,,,EvaluationDate)</f>
        <v>obj_00780#0000</v>
      </c>
      <c r="H92" s="39" t="s">
        <v>0</v>
      </c>
      <c r="I92" s="22" t="s">
        <v>77</v>
      </c>
      <c r="J92" s="22" t="s">
        <v>494</v>
      </c>
    </row>
    <row r="93" spans="1:10" x14ac:dyDescent="0.2">
      <c r="A93" s="23" t="s">
        <v>14</v>
      </c>
      <c r="B93" s="24" t="str">
        <f>_xll.qlSwapIndex(,"NoFix",$A93,SettlementDays,Currency,Calendar,$H93,$I93,$J93,B$4,B$1,,EvaluationDate)</f>
        <v>obj_006de#0000</v>
      </c>
      <c r="C93" s="24" t="str">
        <f>_xll.qlSwapIndex(,"NoFix",$A93,SettlementDays,Currency,Calendar,$H93,$I93,$J93,C$4,C$1,,EvaluationDate)</f>
        <v>obj_0063f#0000</v>
      </c>
      <c r="D93" s="24" t="str">
        <f>_xll.qlSwapIndex(,"NoFix",$A93,SettlementDays,Currency,Calendar,$H93,$I93,$J93,D$4,D$1,,EvaluationDate)</f>
        <v>obj_006da#0000</v>
      </c>
      <c r="E93" s="24" t="str">
        <f>_xll.qlSwapIndex(,"NoFix",$A93,SettlementDays,Currency,Calendar,$H93,$I93,$J93,E$4,E$1,,EvaluationDate)</f>
        <v>obj_0062f#0000</v>
      </c>
      <c r="F93" s="24" t="str">
        <f>_xll.qlSwapIndex(,"NoFix",$A93,SettlementDays,Currency,Calendar,$H93,$I93,$J93,F$4,F$1,,EvaluationDate)</f>
        <v>obj_0064c#0000</v>
      </c>
      <c r="G93" s="24" t="str">
        <f>_xll.qlMakeOIS(,,A93,G$4,,"0d",J93,,,EvaluationDate)</f>
        <v>obj_0077c#0000</v>
      </c>
      <c r="H93" s="39" t="s">
        <v>0</v>
      </c>
      <c r="I93" s="22" t="s">
        <v>77</v>
      </c>
      <c r="J93" s="22" t="s">
        <v>494</v>
      </c>
    </row>
    <row r="94" spans="1:10" x14ac:dyDescent="0.2">
      <c r="A94" s="23" t="s">
        <v>15</v>
      </c>
      <c r="B94" s="24" t="str">
        <f>_xll.qlSwapIndex(,"NoFix",$A94,SettlementDays,Currency,Calendar,$H94,$I94,$J94,B$4,B$1,,EvaluationDate)</f>
        <v>obj_006ca#0000</v>
      </c>
      <c r="C94" s="24" t="str">
        <f>_xll.qlSwapIndex(,"NoFix",$A94,SettlementDays,Currency,Calendar,$H94,$I94,$J94,C$4,C$1,,EvaluationDate)</f>
        <v>obj_00617#0000</v>
      </c>
      <c r="D94" s="24" t="str">
        <f>_xll.qlSwapIndex(,"NoFix",$A94,SettlementDays,Currency,Calendar,$H94,$I94,$J94,D$4,D$1,,EvaluationDate)</f>
        <v>obj_006db#0000</v>
      </c>
      <c r="E94" s="24" t="str">
        <f>_xll.qlSwapIndex(,"NoFix",$A94,SettlementDays,Currency,Calendar,$H94,$I94,$J94,E$4,E$1,,EvaluationDate)</f>
        <v>obj_00646#0000</v>
      </c>
      <c r="F94" s="24" t="str">
        <f>_xll.qlSwapIndex(,"NoFix",$A94,SettlementDays,Currency,Calendar,$H94,$I94,$J94,F$4,F$1,,EvaluationDate)</f>
        <v>obj_005fb#0000</v>
      </c>
      <c r="G94" s="24" t="str">
        <f>_xll.qlMakeOIS(,,A94,G$4,,"0d",J94,,,EvaluationDate)</f>
        <v>obj_00778#0000</v>
      </c>
      <c r="H94" s="39" t="s">
        <v>0</v>
      </c>
      <c r="I94" s="22" t="s">
        <v>77</v>
      </c>
      <c r="J94" s="22" t="s">
        <v>494</v>
      </c>
    </row>
    <row r="95" spans="1:10" x14ac:dyDescent="0.2">
      <c r="A95" s="23" t="s">
        <v>16</v>
      </c>
      <c r="B95" s="24" t="str">
        <f>_xll.qlSwapIndex(,"NoFix",$A95,SettlementDays,Currency,Calendar,$H95,$I95,$J95,B$4,B$1,,EvaluationDate)</f>
        <v>obj_00722#0000</v>
      </c>
      <c r="C95" s="24" t="str">
        <f>_xll.qlSwapIndex(,"NoFix",$A95,SettlementDays,Currency,Calendar,$H95,$I95,$J95,C$4,C$1,,EvaluationDate)</f>
        <v>obj_005ff#0000</v>
      </c>
      <c r="D95" s="24" t="str">
        <f>_xll.qlSwapIndex(,"NoFix",$A95,SettlementDays,Currency,Calendar,$H95,$I95,$J95,D$4,D$1,,EvaluationDate)</f>
        <v>obj_006c7#0000</v>
      </c>
      <c r="E95" s="24" t="str">
        <f>_xll.qlSwapIndex(,"NoFix",$A95,SettlementDays,Currency,Calendar,$H95,$I95,$J95,E$4,E$1,,EvaluationDate)</f>
        <v>obj_00626#0000</v>
      </c>
      <c r="F95" s="24" t="str">
        <f>_xll.qlSwapIndex(,"NoFix",$A95,SettlementDays,Currency,Calendar,$H95,$I95,$J95,F$4,F$1,,EvaluationDate)</f>
        <v>obj_00619#0000</v>
      </c>
      <c r="G95" s="24" t="str">
        <f>_xll.qlMakeOIS(,,A95,G$4,,"0d",J95,,,EvaluationDate)</f>
        <v>obj_00774#0000</v>
      </c>
      <c r="H95" s="39" t="s">
        <v>0</v>
      </c>
      <c r="I95" s="22" t="s">
        <v>77</v>
      </c>
      <c r="J95" s="22" t="s">
        <v>494</v>
      </c>
    </row>
    <row r="96" spans="1:10" x14ac:dyDescent="0.2">
      <c r="A96" s="23" t="s">
        <v>17</v>
      </c>
      <c r="B96" s="24" t="str">
        <f>_xll.qlSwapIndex(,"NoFix",$A96,SettlementDays,Currency,Calendar,$H96,$I96,$J96,B$4,B$1,,EvaluationDate)</f>
        <v>obj_0072b#0000</v>
      </c>
      <c r="C96" s="24" t="str">
        <f>_xll.qlSwapIndex(,"NoFix",$A96,SettlementDays,Currency,Calendar,$H96,$I96,$J96,C$4,C$1,,EvaluationDate)</f>
        <v>obj_0066e#0000</v>
      </c>
      <c r="D96" s="24" t="str">
        <f>_xll.qlSwapIndex(,"NoFix",$A96,SettlementDays,Currency,Calendar,$H96,$I96,$J96,D$4,D$1,,EvaluationDate)</f>
        <v>obj_006cf#0000</v>
      </c>
      <c r="E96" s="24" t="str">
        <f>_xll.qlSwapIndex(,"NoFix",$A96,SettlementDays,Currency,Calendar,$H96,$I96,$J96,E$4,E$1,,EvaluationDate)</f>
        <v>obj_00605#0000</v>
      </c>
      <c r="F96" s="24" t="str">
        <f>_xll.qlSwapIndex(,"NoFix",$A96,SettlementDays,Currency,Calendar,$H96,$I96,$J96,F$4,F$1,,EvaluationDate)</f>
        <v>obj_005d8#0000</v>
      </c>
      <c r="G96" s="24" t="str">
        <f>_xll.qlMakeOIS(,,A96,G$4,,"0d",J96,,,EvaluationDate)</f>
        <v>obj_00770#0000</v>
      </c>
      <c r="H96" s="39" t="s">
        <v>0</v>
      </c>
      <c r="I96" s="22" t="s">
        <v>77</v>
      </c>
      <c r="J96" s="22" t="s">
        <v>494</v>
      </c>
    </row>
    <row r="97" spans="1:10" x14ac:dyDescent="0.2">
      <c r="A97" s="23" t="s">
        <v>18</v>
      </c>
      <c r="B97" s="24" t="str">
        <f>_xll.qlSwapIndex(,"NoFix",$A97,SettlementDays,Currency,Calendar,$H97,$I97,$J97,B$4,B$1,,EvaluationDate)</f>
        <v>obj_00715#0000</v>
      </c>
      <c r="C97" s="24" t="str">
        <f>_xll.qlSwapIndex(,"NoFix",$A97,SettlementDays,Currency,Calendar,$H97,$I97,$J97,C$4,C$1,,EvaluationDate)</f>
        <v>obj_005de#0000</v>
      </c>
      <c r="D97" s="24" t="str">
        <f>_xll.qlSwapIndex(,"NoFix",$A97,SettlementDays,Currency,Calendar,$H97,$I97,$J97,D$4,D$1,,EvaluationDate)</f>
        <v>obj_006d9#0000</v>
      </c>
      <c r="E97" s="24" t="str">
        <f>_xll.qlSwapIndex(,"NoFix",$A97,SettlementDays,Currency,Calendar,$H97,$I97,$J97,E$4,E$1,,EvaluationDate)</f>
        <v>obj_0067b#0000</v>
      </c>
      <c r="F97" s="24" t="str">
        <f>_xll.qlSwapIndex(,"NoFix",$A97,SettlementDays,Currency,Calendar,$H97,$I97,$J97,F$4,F$1,,EvaluationDate)</f>
        <v>obj_00670#0000</v>
      </c>
      <c r="G97" s="24" t="str">
        <f>_xll.qlMakeOIS(,,A97,G$4,,"0d",J97,,,EvaluationDate)</f>
        <v>obj_0076a#0000</v>
      </c>
      <c r="H97" s="39" t="s">
        <v>0</v>
      </c>
      <c r="I97" s="22" t="s">
        <v>77</v>
      </c>
      <c r="J97" s="22" t="s">
        <v>494</v>
      </c>
    </row>
    <row r="98" spans="1:10" x14ac:dyDescent="0.2">
      <c r="A98" s="23" t="s">
        <v>19</v>
      </c>
      <c r="B98" s="24" t="str">
        <f>_xll.qlSwapIndex(,"NoFix",$A98,SettlementDays,Currency,Calendar,$H98,$I98,$J98,B$4,B$1,,EvaluationDate)</f>
        <v>obj_006e7#0000</v>
      </c>
      <c r="C98" s="24" t="str">
        <f>_xll.qlSwapIndex(,"NoFix",$A98,SettlementDays,Currency,Calendar,$H98,$I98,$J98,C$4,C$1,,EvaluationDate)</f>
        <v>obj_0064a#0000</v>
      </c>
      <c r="D98" s="24" t="str">
        <f>_xll.qlSwapIndex(,"NoFix",$A98,SettlementDays,Currency,Calendar,$H98,$I98,$J98,D$4,D$1,,EvaluationDate)</f>
        <v>obj_006cc#0000</v>
      </c>
      <c r="E98" s="24" t="str">
        <f>_xll.qlSwapIndex(,"NoFix",$A98,SettlementDays,Currency,Calendar,$H98,$I98,$J98,E$4,E$1,,EvaluationDate)</f>
        <v>obj_0063a#0000</v>
      </c>
      <c r="F98" s="24" t="str">
        <f>_xll.qlSwapIndex(,"NoFix",$A98,SettlementDays,Currency,Calendar,$H98,$I98,$J98,F$4,F$1,,EvaluationDate)</f>
        <v>obj_0060b#0000</v>
      </c>
      <c r="G98" s="24" t="str">
        <f>_xll.qlMakeOIS(,,A98,G$4,,"0d",J98,,,EvaluationDate)</f>
        <v>obj_0074a#0000</v>
      </c>
      <c r="H98" s="39" t="s">
        <v>0</v>
      </c>
      <c r="I98" s="22" t="s">
        <v>77</v>
      </c>
      <c r="J98" s="22" t="s">
        <v>494</v>
      </c>
    </row>
    <row r="99" spans="1:10" x14ac:dyDescent="0.2">
      <c r="A99" s="23" t="s">
        <v>20</v>
      </c>
      <c r="B99" s="24" t="str">
        <f>_xll.qlSwapIndex(,"NoFix",$A99,SettlementDays,Currency,Calendar,$H99,$I99,$J99,B$4,B$1,,EvaluationDate)</f>
        <v>obj_00731#0000</v>
      </c>
      <c r="C99" s="24" t="str">
        <f>_xll.qlSwapIndex(,"NoFix",$A99,SettlementDays,Currency,Calendar,$H99,$I99,$J99,C$4,C$1,,EvaluationDate)</f>
        <v>obj_00629#0000</v>
      </c>
      <c r="D99" s="24" t="str">
        <f>_xll.qlSwapIndex(,"NoFix",$A99,SettlementDays,Currency,Calendar,$H99,$I99,$J99,D$4,D$1,,EvaluationDate)</f>
        <v>obj_006f5#0000</v>
      </c>
      <c r="E99" s="24" t="str">
        <f>_xll.qlSwapIndex(,"NoFix",$A99,SettlementDays,Currency,Calendar,$H99,$I99,$J99,E$4,E$1,,EvaluationDate)</f>
        <v>obj_00651#0000</v>
      </c>
      <c r="F99" s="24" t="str">
        <f>_xll.qlSwapIndex(,"NoFix",$A99,SettlementDays,Currency,Calendar,$H99,$I99,$J99,F$4,F$1,,EvaluationDate)</f>
        <v>obj_0065d#0000</v>
      </c>
      <c r="G99" s="24" t="str">
        <f>_xll.qlMakeOIS(,,A99,G$4,,"0d",J99,,,EvaluationDate)</f>
        <v>obj_00763#0000</v>
      </c>
      <c r="H99" s="39" t="s">
        <v>0</v>
      </c>
      <c r="I99" s="22" t="s">
        <v>77</v>
      </c>
      <c r="J99" s="22" t="s">
        <v>494</v>
      </c>
    </row>
    <row r="100" spans="1:10" x14ac:dyDescent="0.2">
      <c r="A100" s="23" t="s">
        <v>21</v>
      </c>
      <c r="B100" s="24" t="str">
        <f>_xll.qlSwapIndex(,"NoFix",$A100,SettlementDays,Currency,Calendar,$H100,$I100,$J100,B$4,B$1,,EvaluationDate)</f>
        <v>obj_0071d#0000</v>
      </c>
      <c r="C100" s="24" t="str">
        <f>_xll.qlSwapIndex(,"NoFix",$A100,SettlementDays,Currency,Calendar,$H100,$I100,$J100,C$4,C$1,,EvaluationDate)</f>
        <v>obj_00672#0000</v>
      </c>
      <c r="D100" s="24" t="str">
        <f>_xll.qlSwapIndex(,"NoFix",$A100,SettlementDays,Currency,Calendar,$H100,$I100,$J100,D$4,D$1,,EvaluationDate)</f>
        <v>obj_006d2#0000</v>
      </c>
      <c r="E100" s="24" t="str">
        <f>_xll.qlSwapIndex(,"NoFix",$A100,SettlementDays,Currency,Calendar,$H100,$I100,$J100,E$4,E$1,,EvaluationDate)</f>
        <v>obj_00685#0000</v>
      </c>
      <c r="F100" s="24" t="str">
        <f>_xll.qlSwapIndex(,"NoFix",$A100,SettlementDays,Currency,Calendar,$H100,$I100,$J100,F$4,F$1,,EvaluationDate)</f>
        <v>obj_00666#0000</v>
      </c>
      <c r="G100" s="24" t="str">
        <f>_xll.qlMakeOIS(,,A100,G$4,,"0d",J100,,,EvaluationDate)</f>
        <v>obj_0075f#0000</v>
      </c>
      <c r="H100" s="39" t="s">
        <v>0</v>
      </c>
      <c r="I100" s="22" t="s">
        <v>77</v>
      </c>
      <c r="J100" s="22" t="s">
        <v>494</v>
      </c>
    </row>
    <row r="101" spans="1:10" x14ac:dyDescent="0.2">
      <c r="A101" s="23" t="s">
        <v>22</v>
      </c>
      <c r="B101" s="24" t="str">
        <f>_xll.qlSwapIndex(,"NoFix",$A101,SettlementDays,Currency,Calendar,$H101,$I101,$J101,B$4,B$1,,EvaluationDate)</f>
        <v>obj_006e9#0000</v>
      </c>
      <c r="C101" s="24" t="str">
        <f>_xll.qlSwapIndex(,"NoFix",$A101,SettlementDays,Currency,Calendar,$H101,$I101,$J101,C$4,C$1,,EvaluationDate)</f>
        <v>obj_006a7#0000</v>
      </c>
      <c r="D101" s="24" t="str">
        <f>_xll.qlSwapIndex(,"NoFix",$A101,SettlementDays,Currency,Calendar,$H101,$I101,$J101,D$4,D$1,,EvaluationDate)</f>
        <v>obj_00723#0000</v>
      </c>
      <c r="E101" s="24" t="str">
        <f>_xll.qlSwapIndex(,"NoFix",$A101,SettlementDays,Currency,Calendar,$H101,$I101,$J101,E$4,E$1,,EvaluationDate)</f>
        <v>obj_00665#0000</v>
      </c>
      <c r="F101" s="24" t="str">
        <f>_xll.qlSwapIndex(,"NoFix",$A101,SettlementDays,Currency,Calendar,$H101,$I101,$J101,F$4,F$1,,EvaluationDate)</f>
        <v>obj_006b5#0000</v>
      </c>
      <c r="G101" s="24" t="str">
        <f>_xll.qlMakeOIS(,,A101,G$4,,"0d",J101,,,EvaluationDate)</f>
        <v>obj_0075b#0000</v>
      </c>
      <c r="H101" s="39" t="s">
        <v>0</v>
      </c>
      <c r="I101" s="22" t="s">
        <v>77</v>
      </c>
      <c r="J101" s="22" t="s">
        <v>494</v>
      </c>
    </row>
    <row r="102" spans="1:10" x14ac:dyDescent="0.2">
      <c r="A102" s="23" t="s">
        <v>23</v>
      </c>
      <c r="B102" s="24" t="str">
        <f>_xll.qlSwapIndex(,"NoFix",$A102,SettlementDays,Currency,Calendar,$H102,$I102,$J102,B$4,B$1,,EvaluationDate)</f>
        <v>obj_006e4#0000</v>
      </c>
      <c r="C102" s="24" t="str">
        <f>_xll.qlSwapIndex(,"NoFix",$A102,SettlementDays,Currency,Calendar,$H102,$I102,$J102,C$4,C$1,,EvaluationDate)</f>
        <v>obj_00642#0000</v>
      </c>
      <c r="D102" s="24" t="str">
        <f>_xll.qlSwapIndex(,"NoFix",$A102,SettlementDays,Currency,Calendar,$H102,$I102,$J102,D$4,D$1,,EvaluationDate)</f>
        <v>obj_00701#0000</v>
      </c>
      <c r="E102" s="24" t="str">
        <f>_xll.qlSwapIndex(,"NoFix",$A102,SettlementDays,Currency,Calendar,$H102,$I102,$J102,E$4,E$1,,EvaluationDate)</f>
        <v>obj_00660#0000</v>
      </c>
      <c r="F102" s="24" t="str">
        <f>_xll.qlSwapIndex(,"NoFix",$A102,SettlementDays,Currency,Calendar,$H102,$I102,$J102,F$4,F$1,,EvaluationDate)</f>
        <v>obj_0068d#0000</v>
      </c>
      <c r="G102" s="24" t="str">
        <f>_xll.qlMakeOIS(,,A102,G$4,,"0d",J102,,,EvaluationDate)</f>
        <v>obj_00757#0000</v>
      </c>
      <c r="H102" s="39" t="s">
        <v>0</v>
      </c>
      <c r="I102" s="22" t="s">
        <v>77</v>
      </c>
      <c r="J102" s="22" t="s">
        <v>494</v>
      </c>
    </row>
    <row r="103" spans="1:10" x14ac:dyDescent="0.2">
      <c r="A103" s="23" t="s">
        <v>24</v>
      </c>
      <c r="B103" s="24" t="str">
        <f>_xll.qlSwapIndex(,"NoFix",$A103,SettlementDays,Currency,Calendar,$H103,$I103,$J103,B$4,B$1,,EvaluationDate)</f>
        <v>obj_006fd#0000</v>
      </c>
      <c r="C103" s="24" t="str">
        <f>_xll.qlSwapIndex(,"NoFix",$A103,SettlementDays,Currency,Calendar,$H103,$I103,$J103,C$4,C$1,,EvaluationDate)</f>
        <v>obj_0068f#0000</v>
      </c>
      <c r="D103" s="24" t="str">
        <f>_xll.qlSwapIndex(,"NoFix",$A103,SettlementDays,Currency,Calendar,$H103,$I103,$J103,D$4,D$1,,EvaluationDate)</f>
        <v>obj_006c6#0000</v>
      </c>
      <c r="E103" s="24" t="str">
        <f>_xll.qlSwapIndex(,"NoFix",$A103,SettlementDays,Currency,Calendar,$H103,$I103,$J103,E$4,E$1,,EvaluationDate)</f>
        <v>obj_00613#0000</v>
      </c>
      <c r="F103" s="24" t="str">
        <f>_xll.qlSwapIndex(,"NoFix",$A103,SettlementDays,Currency,Calendar,$H103,$I103,$J103,F$4,F$1,,EvaluationDate)</f>
        <v>obj_00604#0000</v>
      </c>
      <c r="G103" s="24" t="str">
        <f>_xll.qlMakeOIS(,,A103,G$4,,"0d",J103,,,EvaluationDate)</f>
        <v>obj_00753#0000</v>
      </c>
      <c r="H103" s="39" t="s">
        <v>0</v>
      </c>
      <c r="I103" s="22" t="s">
        <v>77</v>
      </c>
      <c r="J103" s="22" t="s">
        <v>494</v>
      </c>
    </row>
    <row r="104" spans="1:10" x14ac:dyDescent="0.2">
      <c r="A104" s="23" t="s">
        <v>25</v>
      </c>
      <c r="B104" s="24" t="str">
        <f>_xll.qlSwapIndex(,"NoFix",$A104,SettlementDays,Currency,Calendar,$H104,$I104,$J104,B$4,B$1,,EvaluationDate)</f>
        <v>obj_0071c#0000</v>
      </c>
      <c r="C104" s="24" t="str">
        <f>_xll.qlSwapIndex(,"NoFix",$A104,SettlementDays,Currency,Calendar,$H104,$I104,$J104,C$4,C$1,,EvaluationDate)</f>
        <v>obj_0061c#0000</v>
      </c>
      <c r="D104" s="24" t="str">
        <f>_xll.qlSwapIndex(,"NoFix",$A104,SettlementDays,Currency,Calendar,$H104,$I104,$J104,D$4,D$1,,EvaluationDate)</f>
        <v>obj_006ee#0000</v>
      </c>
      <c r="E104" s="24" t="str">
        <f>_xll.qlSwapIndex(,"NoFix",$A104,SettlementDays,Currency,Calendar,$H104,$I104,$J104,E$4,E$1,,EvaluationDate)</f>
        <v>obj_00653#0000</v>
      </c>
      <c r="F104" s="24" t="str">
        <f>_xll.qlSwapIndex(,"NoFix",$A104,SettlementDays,Currency,Calendar,$H104,$I104,$J104,F$4,F$1,,EvaluationDate)</f>
        <v>obj_00647#0000</v>
      </c>
      <c r="G104" s="24" t="str">
        <f>_xll.qlMakeOIS(,,A104,G$4,,"0d",J104,,,EvaluationDate)</f>
        <v>obj_0074f#0000</v>
      </c>
      <c r="H104" s="39" t="s">
        <v>0</v>
      </c>
      <c r="I104" s="22" t="s">
        <v>77</v>
      </c>
      <c r="J104" s="22" t="s">
        <v>494</v>
      </c>
    </row>
    <row r="105" spans="1:10" x14ac:dyDescent="0.2">
      <c r="A105" s="23" t="s">
        <v>26</v>
      </c>
      <c r="B105" s="24" t="str">
        <f>_xll.qlSwapIndex(,"NoFix",$A105,SettlementDays,Currency,Calendar,$H105,$I105,$J105,B$4,B$1,,EvaluationDate)</f>
        <v>obj_006d6#0000</v>
      </c>
      <c r="C105" s="24" t="str">
        <f>_xll.qlSwapIndex(,"NoFix",$A105,SettlementDays,Currency,Calendar,$H105,$I105,$J105,C$4,C$1,,EvaluationDate)</f>
        <v>obj_0064f#0000</v>
      </c>
      <c r="D105" s="24" t="str">
        <f>_xll.qlSwapIndex(,"NoFix",$A105,SettlementDays,Currency,Calendar,$H105,$I105,$J105,D$4,D$1,,EvaluationDate)</f>
        <v>obj_006f6#0000</v>
      </c>
      <c r="E105" s="24" t="str">
        <f>_xll.qlSwapIndex(,"NoFix",$A105,SettlementDays,Currency,Calendar,$H105,$I105,$J105,E$4,E$1,,EvaluationDate)</f>
        <v>obj_00645#0000</v>
      </c>
      <c r="F105" s="24" t="str">
        <f>_xll.qlSwapIndex(,"NoFix",$A105,SettlementDays,Currency,Calendar,$H105,$I105,$J105,F$4,F$1,,EvaluationDate)</f>
        <v>obj_006ad#0000</v>
      </c>
      <c r="G105" s="24" t="str">
        <f>_xll.qlMakeOIS(,,A105,G$4,,"0d",J105,,,EvaluationDate)</f>
        <v>obj_00769#0000</v>
      </c>
      <c r="H105" s="39" t="s">
        <v>0</v>
      </c>
      <c r="I105" s="22" t="s">
        <v>77</v>
      </c>
      <c r="J105" s="22" t="s">
        <v>494</v>
      </c>
    </row>
    <row r="106" spans="1:10" x14ac:dyDescent="0.2">
      <c r="A106" s="23" t="s">
        <v>27</v>
      </c>
      <c r="B106" s="24" t="str">
        <f>_xll.qlSwapIndex(,"NoFix",$A106,SettlementDays,Currency,Calendar,$H106,$I106,$J106,B$4,B$1,,EvaluationDate)</f>
        <v>obj_006dd#0000</v>
      </c>
      <c r="C106" s="24" t="str">
        <f>_xll.qlSwapIndex(,"NoFix",$A106,SettlementDays,Currency,Calendar,$H106,$I106,$J106,C$4,C$1,,EvaluationDate)</f>
        <v>obj_0066d#0000</v>
      </c>
      <c r="D106" s="24" t="str">
        <f>_xll.qlSwapIndex(,"NoFix",$A106,SettlementDays,Currency,Calendar,$H106,$I106,$J106,D$4,D$1,,EvaluationDate)</f>
        <v>obj_006e0#0000</v>
      </c>
      <c r="E106" s="24" t="str">
        <f>_xll.qlSwapIndex(,"NoFix",$A106,SettlementDays,Currency,Calendar,$H106,$I106,$J106,E$4,E$1,,EvaluationDate)</f>
        <v>obj_00640#0000</v>
      </c>
      <c r="F106" s="24" t="str">
        <f>_xll.qlSwapIndex(,"NoFix",$A106,SettlementDays,Currency,Calendar,$H106,$I106,$J106,F$4,F$1,,EvaluationDate)</f>
        <v>obj_00682#0000</v>
      </c>
      <c r="G106" s="24" t="str">
        <f>_xll.qlMakeOIS(,,A106,G$4,,"0d",J106,,,EvaluationDate)</f>
        <v>obj_00749#0000</v>
      </c>
      <c r="H106" s="39" t="s">
        <v>0</v>
      </c>
      <c r="I106" s="22" t="s">
        <v>77</v>
      </c>
      <c r="J106" s="22" t="s">
        <v>494</v>
      </c>
    </row>
    <row r="107" spans="1:10" x14ac:dyDescent="0.2">
      <c r="A107" s="23" t="s">
        <v>28</v>
      </c>
      <c r="B107" s="24" t="str">
        <f>_xll.qlSwapIndex(,"NoFix",$A107,SettlementDays,Currency,Calendar,$H107,$I107,$J107,B$4,B$1,,EvaluationDate)</f>
        <v>obj_00738#0000</v>
      </c>
      <c r="C107" s="24" t="str">
        <f>_xll.qlSwapIndex(,"NoFix",$A107,SettlementDays,Currency,Calendar,$H107,$I107,$J107,C$4,C$1,,EvaluationDate)</f>
        <v>obj_00691#0000</v>
      </c>
      <c r="D107" s="24" t="str">
        <f>_xll.qlSwapIndex(,"NoFix",$A107,SettlementDays,Currency,Calendar,$H107,$I107,$J107,D$4,D$1,,EvaluationDate)</f>
        <v>obj_006fa#0000</v>
      </c>
      <c r="E107" s="24" t="str">
        <f>_xll.qlSwapIndex(,"NoFix",$A107,SettlementDays,Currency,Calendar,$H107,$I107,$J107,E$4,E$1,,EvaluationDate)</f>
        <v>obj_00612#0000</v>
      </c>
      <c r="F107" s="24" t="str">
        <f>_xll.qlSwapIndex(,"NoFix",$A107,SettlementDays,Currency,Calendar,$H107,$I107,$J107,F$4,F$1,,EvaluationDate)</f>
        <v>obj_006a6#0000</v>
      </c>
      <c r="G107" s="24" t="str">
        <f>_xll.qlMakeOIS(,,A107,G$4,,"0d",J107,,,EvaluationDate)</f>
        <v>obj_00783#0000</v>
      </c>
      <c r="H107" s="39" t="s">
        <v>0</v>
      </c>
      <c r="I107" s="22" t="s">
        <v>77</v>
      </c>
      <c r="J107" s="22" t="s">
        <v>494</v>
      </c>
    </row>
    <row r="108" spans="1:10" x14ac:dyDescent="0.2">
      <c r="A108" s="23" t="s">
        <v>29</v>
      </c>
      <c r="B108" s="24" t="str">
        <f>_xll.qlSwapIndex(,"NoFix",$A108,SettlementDays,Currency,Calendar,$H108,$I108,$J108,B$4,B$1,,EvaluationDate)</f>
        <v>obj_0070f#0000</v>
      </c>
      <c r="C108" s="24" t="str">
        <f>_xll.qlSwapIndex(,"NoFix",$A108,SettlementDays,Currency,Calendar,$H108,$I108,$J108,C$4,C$1,,EvaluationDate)</f>
        <v>obj_005e6#0000</v>
      </c>
      <c r="D108" s="24" t="str">
        <f>_xll.qlSwapIndex(,"NoFix",$A108,SettlementDays,Currency,Calendar,$H108,$I108,$J108,D$4,D$1,,EvaluationDate)</f>
        <v>obj_006ea#0000</v>
      </c>
      <c r="E108" s="24" t="str">
        <f>_xll.qlSwapIndex(,"NoFix",$A108,SettlementDays,Currency,Calendar,$H108,$I108,$J108,E$4,E$1,,EvaluationDate)</f>
        <v>obj_0067d#0000</v>
      </c>
      <c r="F108" s="24" t="str">
        <f>_xll.qlSwapIndex(,"NoFix",$A108,SettlementDays,Currency,Calendar,$H108,$I108,$J108,F$4,F$1,,EvaluationDate)</f>
        <v>obj_00697#0000</v>
      </c>
      <c r="G108" s="24" t="str">
        <f>_xll.qlMakeOIS(,,A108,G$4,,"0d",J108,,,EvaluationDate)</f>
        <v>obj_0077f#0000</v>
      </c>
      <c r="H108" s="39" t="s">
        <v>0</v>
      </c>
      <c r="I108" s="22" t="s">
        <v>77</v>
      </c>
      <c r="J108" s="22" t="s">
        <v>494</v>
      </c>
    </row>
    <row r="109" spans="1:10" x14ac:dyDescent="0.2">
      <c r="A109" s="23" t="s">
        <v>30</v>
      </c>
      <c r="B109" s="24" t="str">
        <f>_xll.qlSwapIndex(,"NoFix",$A109,SettlementDays,Currency,Calendar,$H109,$I109,$J109,B$4,B$1,,EvaluationDate)</f>
        <v>obj_006f7#0000</v>
      </c>
      <c r="C109" s="24" t="str">
        <f>_xll.qlSwapIndex(,"NoFix",$A109,SettlementDays,Currency,Calendar,$H109,$I109,$J109,C$4,C$1,,EvaluationDate)</f>
        <v>obj_00671#0000</v>
      </c>
      <c r="D109" s="24" t="str">
        <f>_xll.qlSwapIndex(,"NoFix",$A109,SettlementDays,Currency,Calendar,$H109,$I109,$J109,D$4,D$1,,EvaluationDate)</f>
        <v>obj_006bf#0000</v>
      </c>
      <c r="E109" s="24" t="str">
        <f>_xll.qlSwapIndex(,"NoFix",$A109,SettlementDays,Currency,Calendar,$H109,$I109,$J109,E$4,E$1,,EvaluationDate)</f>
        <v>obj_005ec#0000</v>
      </c>
      <c r="F109" s="24" t="str">
        <f>_xll.qlSwapIndex(,"NoFix",$A109,SettlementDays,Currency,Calendar,$H109,$I109,$J109,F$4,F$1,,EvaluationDate)</f>
        <v>obj_00601#0000</v>
      </c>
      <c r="G109" s="24" t="str">
        <f>_xll.qlMakeOIS(,,A109,G$4,,"0d",J109,,,EvaluationDate)</f>
        <v>obj_0077b#0000</v>
      </c>
      <c r="H109" s="39" t="s">
        <v>0</v>
      </c>
      <c r="I109" s="22" t="s">
        <v>77</v>
      </c>
      <c r="J109" s="22" t="s">
        <v>494</v>
      </c>
    </row>
    <row r="110" spans="1:10" x14ac:dyDescent="0.2">
      <c r="A110" s="23" t="s">
        <v>31</v>
      </c>
      <c r="B110" s="24" t="str">
        <f>_xll.qlSwapIndex(,"NoFix",$A110,SettlementDays,Currency,Calendar,$H110,$I110,$J110,B$4,B$1,,EvaluationDate)</f>
        <v>obj_006c3#0000</v>
      </c>
      <c r="C110" s="24" t="str">
        <f>_xll.qlSwapIndex(,"NoFix",$A110,SettlementDays,Currency,Calendar,$H110,$I110,$J110,C$4,C$1,,EvaluationDate)</f>
        <v>obj_00609#0000</v>
      </c>
      <c r="D110" s="24" t="str">
        <f>_xll.qlSwapIndex(,"NoFix",$A110,SettlementDays,Currency,Calendar,$H110,$I110,$J110,D$4,D$1,,EvaluationDate)</f>
        <v>obj_006d5#0000</v>
      </c>
      <c r="E110" s="24" t="str">
        <f>_xll.qlSwapIndex(,"NoFix",$A110,SettlementDays,Currency,Calendar,$H110,$I110,$J110,E$4,E$1,,EvaluationDate)</f>
        <v>obj_006b4#0000</v>
      </c>
      <c r="F110" s="24" t="str">
        <f>_xll.qlSwapIndex(,"NoFix",$A110,SettlementDays,Currency,Calendar,$H110,$I110,$J110,F$4,F$1,,EvaluationDate)</f>
        <v>obj_00607#0000</v>
      </c>
      <c r="G110" s="24" t="str">
        <f>_xll.qlMakeOIS(,,A110,G$4,,"0d",J110,,,EvaluationDate)</f>
        <v>obj_00777#0000</v>
      </c>
      <c r="H110" s="39" t="s">
        <v>0</v>
      </c>
      <c r="I110" s="22" t="s">
        <v>77</v>
      </c>
      <c r="J110" s="22" t="s">
        <v>494</v>
      </c>
    </row>
    <row r="111" spans="1:10" x14ac:dyDescent="0.2">
      <c r="A111" s="23" t="s">
        <v>32</v>
      </c>
      <c r="B111" s="24" t="str">
        <f>_xll.qlSwapIndex(,"NoFix",$A111,SettlementDays,Currency,Calendar,$H111,$I111,$J111,B$4,B$1,,EvaluationDate)</f>
        <v>obj_006fc#0000</v>
      </c>
      <c r="C111" s="24" t="str">
        <f>_xll.qlSwapIndex(,"NoFix",$A111,SettlementDays,Currency,Calendar,$H111,$I111,$J111,C$4,C$1,,EvaluationDate)</f>
        <v>obj_00679#0000</v>
      </c>
      <c r="D111" s="24" t="str">
        <f>_xll.qlSwapIndex(,"NoFix",$A111,SettlementDays,Currency,Calendar,$H111,$I111,$J111,D$4,D$1,,EvaluationDate)</f>
        <v>obj_006c9#0000</v>
      </c>
      <c r="E111" s="24" t="str">
        <f>_xll.qlSwapIndex(,"NoFix",$A111,SettlementDays,Currency,Calendar,$H111,$I111,$J111,E$4,E$1,,EvaluationDate)</f>
        <v>obj_00625#0000</v>
      </c>
      <c r="F111" s="24" t="str">
        <f>_xll.qlSwapIndex(,"NoFix",$A111,SettlementDays,Currency,Calendar,$H111,$I111,$J111,F$4,F$1,,EvaluationDate)</f>
        <v>obj_005e3#0000</v>
      </c>
      <c r="G111" s="24" t="str">
        <f>_xll.qlMakeOIS(,,A111,G$4,,"0d",J111,,,EvaluationDate)</f>
        <v>obj_00773#0000</v>
      </c>
      <c r="H111" s="39" t="s">
        <v>0</v>
      </c>
      <c r="I111" s="22" t="s">
        <v>77</v>
      </c>
      <c r="J111" s="22" t="s">
        <v>494</v>
      </c>
    </row>
    <row r="112" spans="1:10" x14ac:dyDescent="0.2">
      <c r="A112" s="23" t="s">
        <v>33</v>
      </c>
      <c r="B112" s="24" t="str">
        <f>_xll.qlSwapIndex(,"NoFix",$A112,SettlementDays,Currency,Calendar,$H112,$I112,$J112,B$4,B$1,,EvaluationDate)</f>
        <v>obj_006e1#0000</v>
      </c>
      <c r="C112" s="24" t="str">
        <f>_xll.qlSwapIndex(,"NoFix",$A112,SettlementDays,Currency,Calendar,$H112,$I112,$J112,C$4,C$1,,EvaluationDate)</f>
        <v>obj_005f7#0000</v>
      </c>
      <c r="D112" s="24" t="str">
        <f>_xll.qlSwapIndex(,"NoFix",$A112,SettlementDays,Currency,Calendar,$H112,$I112,$J112,D$4,D$1,,EvaluationDate)</f>
        <v>obj_006ec#0000</v>
      </c>
      <c r="E112" s="24" t="str">
        <f>_xll.qlSwapIndex(,"NoFix",$A112,SettlementDays,Currency,Calendar,$H112,$I112,$J112,E$4,E$1,,EvaluationDate)</f>
        <v>obj_0061d#0000</v>
      </c>
      <c r="F112" s="24" t="str">
        <f>_xll.qlSwapIndex(,"NoFix",$A112,SettlementDays,Currency,Calendar,$H112,$I112,$J112,F$4,F$1,,EvaluationDate)</f>
        <v>obj_005e9#0000</v>
      </c>
      <c r="G112" s="24" t="str">
        <f>_xll.qlMakeOIS(,,A112,G$4,,"0d",J112,,,EvaluationDate)</f>
        <v>obj_0076f#0000</v>
      </c>
      <c r="H112" s="39" t="s">
        <v>0</v>
      </c>
      <c r="I112" s="22" t="s">
        <v>77</v>
      </c>
      <c r="J112" s="22" t="s">
        <v>494</v>
      </c>
    </row>
    <row r="113" spans="1:10" x14ac:dyDescent="0.2">
      <c r="A113" s="23" t="s">
        <v>34</v>
      </c>
      <c r="B113" s="24" t="str">
        <f>_xll.qlSwapIndex(,"NoFix",$A113,SettlementDays,Currency,Calendar,$H113,$I113,$J113,B$4,B$1,,EvaluationDate)</f>
        <v>obj_0071f#0000</v>
      </c>
      <c r="C113" s="24" t="str">
        <f>_xll.qlSwapIndex(,"NoFix",$A113,SettlementDays,Currency,Calendar,$H113,$I113,$J113,C$4,C$1,,EvaluationDate)</f>
        <v>obj_00615#0000</v>
      </c>
      <c r="D113" s="24" t="str">
        <f>_xll.qlSwapIndex(,"NoFix",$A113,SettlementDays,Currency,Calendar,$H113,$I113,$J113,D$4,D$1,,EvaluationDate)</f>
        <v>obj_00711#0000</v>
      </c>
      <c r="E113" s="24" t="str">
        <f>_xll.qlSwapIndex(,"NoFix",$A113,SettlementDays,Currency,Calendar,$H113,$I113,$J113,E$4,E$1,,EvaluationDate)</f>
        <v>obj_0062a#0000</v>
      </c>
      <c r="F113" s="24" t="str">
        <f>_xll.qlSwapIndex(,"NoFix",$A113,SettlementDays,Currency,Calendar,$H113,$I113,$J113,F$4,F$1,,EvaluationDate)</f>
        <v>obj_00639#0000</v>
      </c>
      <c r="G113" s="24" t="str">
        <f>_xll.qlMakeOIS(,,A113,G$4,,"0d",J113,,,EvaluationDate)</f>
        <v>obj_00768#0000</v>
      </c>
      <c r="H113" s="39" t="s">
        <v>0</v>
      </c>
      <c r="I113" s="22" t="s">
        <v>77</v>
      </c>
      <c r="J113" s="22" t="s">
        <v>494</v>
      </c>
    </row>
    <row r="114" spans="1:10" x14ac:dyDescent="0.2">
      <c r="A114" s="23" t="s">
        <v>35</v>
      </c>
      <c r="B114" s="24" t="str">
        <f>_xll.qlSwapIndex(,"NoFix",$A114,SettlementDays,Currency,Calendar,$H114,$I114,$J114,B$4,B$1,,EvaluationDate)</f>
        <v>obj_006d1#0000</v>
      </c>
      <c r="C114" s="24" t="str">
        <f>_xll.qlSwapIndex(,"NoFix",$A114,SettlementDays,Currency,Calendar,$H114,$I114,$J114,C$4,C$1,,EvaluationDate)</f>
        <v>obj_00668#0000</v>
      </c>
      <c r="D114" s="24" t="str">
        <f>_xll.qlSwapIndex(,"NoFix",$A114,SettlementDays,Currency,Calendar,$H114,$I114,$J114,D$4,D$1,,EvaluationDate)</f>
        <v>obj_00705#0000</v>
      </c>
      <c r="E114" s="24" t="str">
        <f>_xll.qlSwapIndex(,"NoFix",$A114,SettlementDays,Currency,Calendar,$H114,$I114,$J114,E$4,E$1,,EvaluationDate)</f>
        <v>obj_005e4#0000</v>
      </c>
      <c r="F114" s="24" t="str">
        <f>_xll.qlSwapIndex(,"NoFix",$A114,SettlementDays,Currency,Calendar,$H114,$I114,$J114,F$4,F$1,,EvaluationDate)</f>
        <v>obj_0063e#0000</v>
      </c>
      <c r="G114" s="24" t="str">
        <f>_xll.qlMakeOIS(,,A114,G$4,,"0d",J114,,,EvaluationDate)</f>
        <v>obj_00748#0000</v>
      </c>
      <c r="H114" s="39" t="s">
        <v>0</v>
      </c>
      <c r="I114" s="22" t="s">
        <v>77</v>
      </c>
      <c r="J114" s="22" t="s">
        <v>494</v>
      </c>
    </row>
    <row r="115" spans="1:10" x14ac:dyDescent="0.2">
      <c r="A115" s="23" t="s">
        <v>36</v>
      </c>
      <c r="B115" s="24" t="str">
        <f>_xll.qlSwapIndex(,"NoFix",$A115,SettlementDays,Currency,Calendar,$H115,$I115,$J115,B$4,B$1,,EvaluationDate)</f>
        <v>obj_0072a#0000</v>
      </c>
      <c r="C115" s="24" t="str">
        <f>_xll.qlSwapIndex(,"NoFix",$A115,SettlementDays,Currency,Calendar,$H115,$I115,$J115,C$4,C$1,,EvaluationDate)</f>
        <v>obj_00663#0000</v>
      </c>
      <c r="D115" s="24" t="str">
        <f>_xll.qlSwapIndex(,"NoFix",$A115,SettlementDays,Currency,Calendar,$H115,$I115,$J115,D$4,D$1,,EvaluationDate)</f>
        <v>obj_006dc#0000</v>
      </c>
      <c r="E115" s="24" t="str">
        <f>_xll.qlSwapIndex(,"NoFix",$A115,SettlementDays,Currency,Calendar,$H115,$I115,$J115,E$4,E$1,,EvaluationDate)</f>
        <v>obj_006a1#0000</v>
      </c>
      <c r="F115" s="24" t="str">
        <f>_xll.qlSwapIndex(,"NoFix",$A115,SettlementDays,Currency,Calendar,$H115,$I115,$J115,F$4,F$1,,EvaluationDate)</f>
        <v>obj_00603#0000</v>
      </c>
      <c r="G115" s="24" t="str">
        <f>_xll.qlMakeOIS(,,A115,G$4,,"0d",J115,,,EvaluationDate)</f>
        <v>obj_00762#0000</v>
      </c>
      <c r="H115" s="39" t="s">
        <v>0</v>
      </c>
      <c r="I115" s="22" t="s">
        <v>77</v>
      </c>
      <c r="J115" s="22" t="s">
        <v>494</v>
      </c>
    </row>
    <row r="116" spans="1:10" x14ac:dyDescent="0.2">
      <c r="A116" s="23" t="s">
        <v>37</v>
      </c>
      <c r="B116" s="24" t="str">
        <f>_xll.qlSwapIndex(,"NoFix",$A116,SettlementDays,Currency,Calendar,$H116,$I116,$J116,B$4,B$1,,EvaluationDate)</f>
        <v>obj_006cd#0000</v>
      </c>
      <c r="C116" s="24" t="str">
        <f>_xll.qlSwapIndex(,"NoFix",$A116,SettlementDays,Currency,Calendar,$H116,$I116,$J116,C$4,C$1,,EvaluationDate)</f>
        <v>obj_0069c#0000</v>
      </c>
      <c r="D116" s="24" t="str">
        <f>_xll.qlSwapIndex(,"NoFix",$A116,SettlementDays,Currency,Calendar,$H116,$I116,$J116,D$4,D$1,,EvaluationDate)</f>
        <v>obj_006b9#0000</v>
      </c>
      <c r="E116" s="24" t="str">
        <f>_xll.qlSwapIndex(,"NoFix",$A116,SettlementDays,Currency,Calendar,$H116,$I116,$J116,E$4,E$1,,EvaluationDate)</f>
        <v>obj_005e0#0000</v>
      </c>
      <c r="F116" s="24" t="str">
        <f>_xll.qlSwapIndex(,"NoFix",$A116,SettlementDays,Currency,Calendar,$H116,$I116,$J116,F$4,F$1,,EvaluationDate)</f>
        <v>obj_0069e#0000</v>
      </c>
      <c r="G116" s="24" t="str">
        <f>_xll.qlMakeOIS(,,A116,G$4,,"0d",J116,,,EvaluationDate)</f>
        <v>obj_0075e#0000</v>
      </c>
      <c r="H116" s="39" t="s">
        <v>0</v>
      </c>
      <c r="I116" s="22" t="s">
        <v>77</v>
      </c>
      <c r="J116" s="22" t="s">
        <v>494</v>
      </c>
    </row>
    <row r="117" spans="1:10" x14ac:dyDescent="0.2">
      <c r="A117" s="23" t="s">
        <v>38</v>
      </c>
      <c r="B117" s="24" t="str">
        <f>_xll.qlSwapIndex(,"NoFix",$A117,SettlementDays,Currency,Calendar,$H117,$I117,$J117,B$4,B$1,,EvaluationDate)</f>
        <v>obj_00709#0000</v>
      </c>
      <c r="C117" s="24" t="str">
        <f>_xll.qlSwapIndex(,"NoFix",$A117,SettlementDays,Currency,Calendar,$H117,$I117,$J117,C$4,C$1,,EvaluationDate)</f>
        <v>obj_0065e#0000</v>
      </c>
      <c r="D117" s="24" t="str">
        <f>_xll.qlSwapIndex(,"NoFix",$A117,SettlementDays,Currency,Calendar,$H117,$I117,$J117,D$4,D$1,,EvaluationDate)</f>
        <v>obj_00730#0000</v>
      </c>
      <c r="E117" s="24" t="str">
        <f>_xll.qlSwapIndex(,"NoFix",$A117,SettlementDays,Currency,Calendar,$H117,$I117,$J117,E$4,E$1,,EvaluationDate)</f>
        <v>obj_006a5#0000</v>
      </c>
      <c r="F117" s="24" t="str">
        <f>_xll.qlSwapIndex(,"NoFix",$A117,SettlementDays,Currency,Calendar,$H117,$I117,$J117,F$4,F$1,,EvaluationDate)</f>
        <v>obj_00694#0000</v>
      </c>
      <c r="G117" s="24" t="str">
        <f>_xll.qlMakeOIS(,,A117,G$4,,"0d",J117,,,EvaluationDate)</f>
        <v>obj_0075a#0000</v>
      </c>
      <c r="H117" s="39" t="s">
        <v>0</v>
      </c>
      <c r="I117" s="22" t="s">
        <v>77</v>
      </c>
      <c r="J117" s="22" t="s">
        <v>494</v>
      </c>
    </row>
    <row r="118" spans="1:10" x14ac:dyDescent="0.2">
      <c r="A118" s="23" t="s">
        <v>39</v>
      </c>
      <c r="B118" s="24" t="str">
        <f>_xll.qlSwapIndex(,"NoFix",$A118,SettlementDays,Currency,Calendar,$H118,$I118,$J118,B$4,B$1,,EvaluationDate)</f>
        <v>obj_00733#0000</v>
      </c>
      <c r="C118" s="24" t="str">
        <f>_xll.qlSwapIndex(,"NoFix",$A118,SettlementDays,Currency,Calendar,$H118,$I118,$J118,C$4,C$1,,EvaluationDate)</f>
        <v>obj_00677#0000</v>
      </c>
      <c r="D118" s="24" t="str">
        <f>_xll.qlSwapIndex(,"NoFix",$A118,SettlementDays,Currency,Calendar,$H118,$I118,$J118,D$4,D$1,,EvaluationDate)</f>
        <v>obj_00703#0000</v>
      </c>
      <c r="E118" s="24" t="str">
        <f>_xll.qlSwapIndex(,"NoFix",$A118,SettlementDays,Currency,Calendar,$H118,$I118,$J118,E$4,E$1,,EvaluationDate)</f>
        <v>obj_005da#0000</v>
      </c>
      <c r="F118" s="24" t="str">
        <f>_xll.qlSwapIndex(,"NoFix",$A118,SettlementDays,Currency,Calendar,$H118,$I118,$J118,F$4,F$1,,EvaluationDate)</f>
        <v>obj_00616#0000</v>
      </c>
      <c r="G118" s="24" t="str">
        <f>_xll.qlMakeOIS(,,A118,G$4,,"0d",J118,,,EvaluationDate)</f>
        <v>obj_00756#0000</v>
      </c>
      <c r="H118" s="39" t="s">
        <v>0</v>
      </c>
      <c r="I118" s="22" t="s">
        <v>77</v>
      </c>
      <c r="J118" s="22" t="s">
        <v>494</v>
      </c>
    </row>
    <row r="119" spans="1:10" x14ac:dyDescent="0.2">
      <c r="A119" s="23" t="s">
        <v>40</v>
      </c>
      <c r="B119" s="24" t="str">
        <f>_xll.qlSwapIndex(,"NoFix",$A119,SettlementDays,Currency,Calendar,$H119,$I119,$J119,B$4,B$1,,EvaluationDate)</f>
        <v>obj_006eb#0000</v>
      </c>
      <c r="C119" s="24" t="str">
        <f>_xll.qlSwapIndex(,"NoFix",$A119,SettlementDays,Currency,Calendar,$H119,$I119,$J119,C$4,C$1,,EvaluationDate)</f>
        <v>obj_00641#0000</v>
      </c>
      <c r="D119" s="24" t="str">
        <f>_xll.qlSwapIndex(,"NoFix",$A119,SettlementDays,Currency,Calendar,$H119,$I119,$J119,D$4,D$1,,EvaluationDate)</f>
        <v>obj_00704#0000</v>
      </c>
      <c r="E119" s="24" t="str">
        <f>_xll.qlSwapIndex(,"NoFix",$A119,SettlementDays,Currency,Calendar,$H119,$I119,$J119,E$4,E$1,,EvaluationDate)</f>
        <v>obj_0064d#0000</v>
      </c>
      <c r="F119" s="24" t="str">
        <f>_xll.qlSwapIndex(,"NoFix",$A119,SettlementDays,Currency,Calendar,$H119,$I119,$J119,F$4,F$1,,EvaluationDate)</f>
        <v>obj_00631#0000</v>
      </c>
      <c r="G119" s="24" t="str">
        <f>_xll.qlMakeOIS(,,A119,G$4,,"0d",J119,,,EvaluationDate)</f>
        <v>obj_00752#0000</v>
      </c>
      <c r="H119" s="39" t="s">
        <v>0</v>
      </c>
      <c r="I119" s="22" t="s">
        <v>77</v>
      </c>
      <c r="J119" s="22" t="s">
        <v>494</v>
      </c>
    </row>
    <row r="120" spans="1:10" x14ac:dyDescent="0.2">
      <c r="A120" s="23" t="s">
        <v>41</v>
      </c>
      <c r="B120" s="24" t="str">
        <f>_xll.qlSwapIndex(,"NoFix",$A120,SettlementDays,Currency,Calendar,$H120,$I120,$J120,B$4,B$1,,EvaluationDate)</f>
        <v>obj_006c0#0000</v>
      </c>
      <c r="C120" s="24" t="str">
        <f>_xll.qlSwapIndex(,"NoFix",$A120,SettlementDays,Currency,Calendar,$H120,$I120,$J120,C$4,C$1,,EvaluationDate)</f>
        <v>obj_005e7#0000</v>
      </c>
      <c r="D120" s="24" t="str">
        <f>_xll.qlSwapIndex(,"NoFix",$A120,SettlementDays,Currency,Calendar,$H120,$I120,$J120,D$4,D$1,,EvaluationDate)</f>
        <v>obj_006d0#0000</v>
      </c>
      <c r="E120" s="24" t="str">
        <f>_xll.qlSwapIndex(,"NoFix",$A120,SettlementDays,Currency,Calendar,$H120,$I120,$J120,E$4,E$1,,EvaluationDate)</f>
        <v>obj_0061e#0000</v>
      </c>
      <c r="F120" s="24" t="str">
        <f>_xll.qlSwapIndex(,"NoFix",$A120,SettlementDays,Currency,Calendar,$H120,$I120,$J120,F$4,F$1,,EvaluationDate)</f>
        <v>obj_006b7#0000</v>
      </c>
      <c r="G120" s="24" t="str">
        <f>_xll.qlMakeOIS(,,A120,G$4,,"0d",J120,,,EvaluationDate)</f>
        <v>obj_0076e#0000</v>
      </c>
      <c r="H120" s="39" t="s">
        <v>0</v>
      </c>
      <c r="I120" s="22" t="s">
        <v>77</v>
      </c>
      <c r="J120" s="22" t="s">
        <v>494</v>
      </c>
    </row>
    <row r="121" spans="1:10" x14ac:dyDescent="0.2">
      <c r="A121" s="23" t="s">
        <v>42</v>
      </c>
      <c r="B121" s="24" t="str">
        <f>_xll.qlSwapIndex(,"NoFix",$A121,SettlementDays,Currency,Calendar,$H121,$I121,$J121,B$4,B$1,,EvaluationDate)</f>
        <v>obj_006bb#0000</v>
      </c>
      <c r="C121" s="24" t="str">
        <f>_xll.qlSwapIndex(,"NoFix",$A121,SettlementDays,Currency,Calendar,$H121,$I121,$J121,C$4,C$1,,EvaluationDate)</f>
        <v>obj_0065f#0000</v>
      </c>
      <c r="D121" s="24" t="str">
        <f>_xll.qlSwapIndex(,"NoFix",$A121,SettlementDays,Currency,Calendar,$H121,$I121,$J121,D$4,D$1,,EvaluationDate)</f>
        <v>obj_00724#0000</v>
      </c>
      <c r="E121" s="24" t="str">
        <f>_xll.qlSwapIndex(,"NoFix",$A121,SettlementDays,Currency,Calendar,$H121,$I121,$J121,E$4,E$1,,EvaluationDate)</f>
        <v>obj_00673#0000</v>
      </c>
      <c r="F121" s="24" t="str">
        <f>_xll.qlSwapIndex(,"NoFix",$A121,SettlementDays,Currency,Calendar,$H121,$I121,$J121,F$4,F$1,,EvaluationDate)</f>
        <v>obj_006a8#0000</v>
      </c>
      <c r="G121" s="24" t="str">
        <f>_xll.qlMakeOIS(,,A121,G$4,,"0d",J121,,,EvaluationDate)</f>
        <v>obj_00767#0000</v>
      </c>
      <c r="H121" s="39" t="s">
        <v>0</v>
      </c>
      <c r="I121" s="22" t="s">
        <v>77</v>
      </c>
      <c r="J121" s="22" t="s">
        <v>494</v>
      </c>
    </row>
    <row r="122" spans="1:10" x14ac:dyDescent="0.2">
      <c r="A122" s="23" t="s">
        <v>43</v>
      </c>
      <c r="B122" s="24" t="str">
        <f>_xll.qlSwapIndex(,"NoFix",$A122,SettlementDays,Currency,Calendar,$H122,$I122,$J122,B$4,B$1,,EvaluationDate)</f>
        <v>obj_00708#0000</v>
      </c>
      <c r="C122" s="24" t="str">
        <f>_xll.qlSwapIndex(,"NoFix",$A122,SettlementDays,Currency,Calendar,$H122,$I122,$J122,C$4,C$1,,EvaluationDate)</f>
        <v>obj_005d9#0000</v>
      </c>
      <c r="D122" s="24" t="str">
        <f>_xll.qlSwapIndex(,"NoFix",$A122,SettlementDays,Currency,Calendar,$H122,$I122,$J122,D$4,D$1,,EvaluationDate)</f>
        <v>obj_00720#0000</v>
      </c>
      <c r="E122" s="24" t="str">
        <f>_xll.qlSwapIndex(,"NoFix",$A122,SettlementDays,Currency,Calendar,$H122,$I122,$J122,E$4,E$1,,EvaluationDate)</f>
        <v>obj_006b6#0000</v>
      </c>
      <c r="F122" s="24" t="str">
        <f>_xll.qlSwapIndex(,"NoFix",$A122,SettlementDays,Currency,Calendar,$H122,$I122,$J122,F$4,F$1,,EvaluationDate)</f>
        <v>obj_005fa#0000</v>
      </c>
      <c r="G122" s="24" t="str">
        <f>_xll.qlMakeOIS(,,A122,G$4,,"0d",J122,,,EvaluationDate)</f>
        <v>obj_00747#0000</v>
      </c>
      <c r="H122" s="39" t="s">
        <v>0</v>
      </c>
      <c r="I122" s="22" t="s">
        <v>77</v>
      </c>
      <c r="J122" s="22" t="s">
        <v>494</v>
      </c>
    </row>
    <row r="123" spans="1:10" x14ac:dyDescent="0.2">
      <c r="A123" s="23" t="s">
        <v>44</v>
      </c>
      <c r="B123" s="24" t="str">
        <f>_xll.qlSwapIndex(,"NoFix",$A123,SettlementDays,Currency,Calendar,$H123,$I123,$J123,B$4,B$1,,EvaluationDate)</f>
        <v>obj_006ff#0000</v>
      </c>
      <c r="C123" s="24" t="str">
        <f>_xll.qlSwapIndex(,"NoFix",$A123,SettlementDays,Currency,Calendar,$H123,$I123,$J123,C$4,C$1,,EvaluationDate)</f>
        <v>obj_00611#0000</v>
      </c>
      <c r="D123" s="24" t="str">
        <f>_xll.qlSwapIndex(,"NoFix",$A123,SettlementDays,Currency,Calendar,$H123,$I123,$J123,D$4,D$1,,EvaluationDate)</f>
        <v>obj_006fe#0000</v>
      </c>
      <c r="E123" s="24" t="str">
        <f>_xll.qlSwapIndex(,"NoFix",$A123,SettlementDays,Currency,Calendar,$H123,$I123,$J123,E$4,E$1,,EvaluationDate)</f>
        <v>obj_00698#0000</v>
      </c>
      <c r="F123" s="24" t="str">
        <f>_xll.qlSwapIndex(,"NoFix",$A123,SettlementDays,Currency,Calendar,$H123,$I123,$J123,F$4,F$1,,EvaluationDate)</f>
        <v>obj_005e5#0000</v>
      </c>
      <c r="G123" s="24" t="str">
        <f>_xll.qlMakeOIS(,,A123,G$4,,"0d",J123,,,EvaluationDate)</f>
        <v>obj_00782#0000</v>
      </c>
      <c r="H123" s="39" t="s">
        <v>0</v>
      </c>
      <c r="I123" s="22" t="s">
        <v>77</v>
      </c>
      <c r="J123" s="22" t="s">
        <v>494</v>
      </c>
    </row>
    <row r="124" spans="1:10" x14ac:dyDescent="0.2">
      <c r="A124" s="23" t="s">
        <v>45</v>
      </c>
      <c r="B124" s="24" t="str">
        <f>_xll.qlSwapIndex(,"NoFix",$A124,SettlementDays,Currency,Calendar,$H124,$I124,$J124,B$4,B$1,,EvaluationDate)</f>
        <v>obj_00707#0000</v>
      </c>
      <c r="C124" s="24" t="str">
        <f>_xll.qlSwapIndex(,"NoFix",$A124,SettlementDays,Currency,Calendar,$H124,$I124,$J124,C$4,C$1,,EvaluationDate)</f>
        <v>obj_00650#0000</v>
      </c>
      <c r="D124" s="24" t="str">
        <f>_xll.qlSwapIndex(,"NoFix",$A124,SettlementDays,Currency,Calendar,$H124,$I124,$J124,D$4,D$1,,EvaluationDate)</f>
        <v>obj_006f4#0000</v>
      </c>
      <c r="E124" s="24" t="str">
        <f>_xll.qlSwapIndex(,"NoFix",$A124,SettlementDays,Currency,Calendar,$H124,$I124,$J124,E$4,E$1,,EvaluationDate)</f>
        <v>obj_006ac#0000</v>
      </c>
      <c r="F124" s="24" t="str">
        <f>_xll.qlSwapIndex(,"NoFix",$A124,SettlementDays,Currency,Calendar,$H124,$I124,$J124,F$4,F$1,,EvaluationDate)</f>
        <v>obj_0061a#0000</v>
      </c>
      <c r="G124" s="24" t="str">
        <f>_xll.qlMakeOIS(,,A124,G$4,,"0d",J124,,,EvaluationDate)</f>
        <v>obj_0077e#0000</v>
      </c>
      <c r="H124" s="39" t="s">
        <v>0</v>
      </c>
      <c r="I124" s="22" t="s">
        <v>77</v>
      </c>
      <c r="J124" s="22" t="s">
        <v>494</v>
      </c>
    </row>
    <row r="125" spans="1:10" x14ac:dyDescent="0.2">
      <c r="A125" s="23" t="s">
        <v>46</v>
      </c>
      <c r="B125" s="24" t="str">
        <f>_xll.qlSwapIndex(,"NoFix",$A125,SettlementDays,Currency,Calendar,$H125,$I125,$J125,B$4,B$1,,EvaluationDate)</f>
        <v>obj_006bc#0000</v>
      </c>
      <c r="C125" s="24" t="str">
        <f>_xll.qlSwapIndex(,"NoFix",$A125,SettlementDays,Currency,Calendar,$H125,$I125,$J125,C$4,C$1,,EvaluationDate)</f>
        <v>obj_00620#0000</v>
      </c>
      <c r="D125" s="24" t="str">
        <f>_xll.qlSwapIndex(,"NoFix",$A125,SettlementDays,Currency,Calendar,$H125,$I125,$J125,D$4,D$1,,EvaluationDate)</f>
        <v>obj_006be#0000</v>
      </c>
      <c r="E125" s="24" t="str">
        <f>_xll.qlSwapIndex(,"NoFix",$A125,SettlementDays,Currency,Calendar,$H125,$I125,$J125,E$4,E$1,,EvaluationDate)</f>
        <v>obj_00680#0000</v>
      </c>
      <c r="F125" s="24" t="str">
        <f>_xll.qlSwapIndex(,"NoFix",$A125,SettlementDays,Currency,Calendar,$H125,$I125,$J125,F$4,F$1,,EvaluationDate)</f>
        <v>obj_0068b#0000</v>
      </c>
      <c r="G125" s="24" t="str">
        <f>_xll.qlMakeOIS(,,A125,G$4,,"0d",J125,,,EvaluationDate)</f>
        <v>obj_0077a#0000</v>
      </c>
      <c r="H125" s="39" t="s">
        <v>0</v>
      </c>
      <c r="I125" s="22" t="s">
        <v>77</v>
      </c>
      <c r="J125" s="22" t="s">
        <v>494</v>
      </c>
    </row>
    <row r="126" spans="1:10" x14ac:dyDescent="0.2">
      <c r="A126" s="23" t="s">
        <v>47</v>
      </c>
      <c r="B126" s="24" t="str">
        <f>_xll.qlSwapIndex(,"NoFix",$A126,SettlementDays,Currency,Calendar,$H126,$I126,$J126,B$4,B$1,,EvaluationDate)</f>
        <v>obj_00735#0000</v>
      </c>
      <c r="C126" s="24" t="str">
        <f>_xll.qlSwapIndex(,"NoFix",$A126,SettlementDays,Currency,Calendar,$H126,$I126,$J126,C$4,C$1,,EvaluationDate)</f>
        <v>obj_00610#0000</v>
      </c>
      <c r="D126" s="24" t="str">
        <f>_xll.qlSwapIndex(,"NoFix",$A126,SettlementDays,Currency,Calendar,$H126,$I126,$J126,D$4,D$1,,EvaluationDate)</f>
        <v>obj_00718#0000</v>
      </c>
      <c r="E126" s="24" t="str">
        <f>_xll.qlSwapIndex(,"NoFix",$A126,SettlementDays,Currency,Calendar,$H126,$I126,$J126,E$4,E$1,,EvaluationDate)</f>
        <v>obj_00687#0000</v>
      </c>
      <c r="F126" s="24" t="str">
        <f>_xll.qlSwapIndex(,"NoFix",$A126,SettlementDays,Currency,Calendar,$H126,$I126,$J126,F$4,F$1,,EvaluationDate)</f>
        <v>obj_005e1#0000</v>
      </c>
      <c r="G126" s="24" t="str">
        <f>_xll.qlMakeOIS(,,A126,G$4,,"0d",J126,,,EvaluationDate)</f>
        <v>obj_00776#0000</v>
      </c>
      <c r="H126" s="39" t="s">
        <v>0</v>
      </c>
      <c r="I126" s="22" t="s">
        <v>77</v>
      </c>
      <c r="J126" s="22" t="s">
        <v>494</v>
      </c>
    </row>
    <row r="127" spans="1:10" x14ac:dyDescent="0.2">
      <c r="A127" s="23" t="s">
        <v>48</v>
      </c>
      <c r="B127" s="24" t="str">
        <f>_xll.qlSwapIndex(,"NoFix",$A127,SettlementDays,Currency,Calendar,$H127,$I127,$J127,B$4,B$1,,EvaluationDate)</f>
        <v>obj_006c8#0000</v>
      </c>
      <c r="C127" s="24" t="str">
        <f>_xll.qlSwapIndex(,"NoFix",$A127,SettlementDays,Currency,Calendar,$H127,$I127,$J127,C$4,C$1,,EvaluationDate)</f>
        <v>obj_0067a#0000</v>
      </c>
      <c r="D127" s="24" t="str">
        <f>_xll.qlSwapIndex(,"NoFix",$A127,SettlementDays,Currency,Calendar,$H127,$I127,$J127,D$4,D$1,,EvaluationDate)</f>
        <v>obj_0071e#0000</v>
      </c>
      <c r="E127" s="24" t="str">
        <f>_xll.qlSwapIndex(,"NoFix",$A127,SettlementDays,Currency,Calendar,$H127,$I127,$J127,E$4,E$1,,EvaluationDate)</f>
        <v>obj_00635#0000</v>
      </c>
      <c r="F127" s="24" t="str">
        <f>_xll.qlSwapIndex(,"NoFix",$A127,SettlementDays,Currency,Calendar,$H127,$I127,$J127,F$4,F$1,,EvaluationDate)</f>
        <v>obj_0064e#0000</v>
      </c>
      <c r="G127" s="24" t="str">
        <f>_xll.qlMakeOIS(,,A127,G$4,,"0d",J127,,,EvaluationDate)</f>
        <v>obj_00772#0000</v>
      </c>
      <c r="H127" s="39" t="s">
        <v>0</v>
      </c>
      <c r="I127" s="22" t="s">
        <v>77</v>
      </c>
      <c r="J127" s="22" t="s">
        <v>494</v>
      </c>
    </row>
    <row r="128" spans="1:10" x14ac:dyDescent="0.2">
      <c r="A128" s="23" t="s">
        <v>49</v>
      </c>
      <c r="B128" s="24" t="str">
        <f>_xll.qlSwapIndex(,"NoFix",$A128,SettlementDays,Currency,Calendar,$H128,$I128,$J128,B$4,B$1,,EvaluationDate)</f>
        <v>obj_006f3#0000</v>
      </c>
      <c r="C128" s="24" t="str">
        <f>_xll.qlSwapIndex(,"NoFix",$A128,SettlementDays,Currency,Calendar,$H128,$I128,$J128,C$4,C$1,,EvaluationDate)</f>
        <v>obj_005f5#0000</v>
      </c>
      <c r="D128" s="24" t="str">
        <f>_xll.qlSwapIndex(,"NoFix",$A128,SettlementDays,Currency,Calendar,$H128,$I128,$J128,D$4,D$1,,EvaluationDate)</f>
        <v>obj_006c1#0000</v>
      </c>
      <c r="E128" s="24" t="str">
        <f>_xll.qlSwapIndex(,"NoFix",$A128,SettlementDays,Currency,Calendar,$H128,$I128,$J128,E$4,E$1,,EvaluationDate)</f>
        <v>obj_00683#0000</v>
      </c>
      <c r="F128" s="24" t="str">
        <f>_xll.qlSwapIndex(,"NoFix",$A128,SettlementDays,Currency,Calendar,$H128,$I128,$J128,F$4,F$1,,EvaluationDate)</f>
        <v>obj_005f2#0000</v>
      </c>
      <c r="G128" s="24" t="str">
        <f>_xll.qlMakeOIS(,,A128,G$4,,"0d",J128,,,EvaluationDate)</f>
        <v>obj_0074e#0000</v>
      </c>
      <c r="H128" s="39" t="s">
        <v>0</v>
      </c>
      <c r="I128" s="22" t="s">
        <v>77</v>
      </c>
      <c r="J128" s="22" t="s">
        <v>494</v>
      </c>
    </row>
    <row r="129" spans="1:10" x14ac:dyDescent="0.2">
      <c r="A129" s="23" t="s">
        <v>50</v>
      </c>
      <c r="B129" s="24" t="str">
        <f>_xll.qlSwapIndex(,"NoFix",$A129,SettlementDays,Currency,Calendar,$H129,$I129,$J129,B$4,B$1,,EvaluationDate)</f>
        <v>obj_006c4#0000</v>
      </c>
      <c r="C129" s="24" t="str">
        <f>_xll.qlSwapIndex(,"NoFix",$A129,SettlementDays,Currency,Calendar,$H129,$I129,$J129,C$4,C$1,,EvaluationDate)</f>
        <v>obj_005d3#0000</v>
      </c>
      <c r="D129" s="24" t="str">
        <f>_xll.qlSwapIndex(,"NoFix",$A129,SettlementDays,Currency,Calendar,$H129,$I129,$J129,D$4,D$1,,EvaluationDate)</f>
        <v>obj_006ba#0000</v>
      </c>
      <c r="E129" s="24" t="str">
        <f>_xll.qlSwapIndex(,"NoFix",$A129,SettlementDays,Currency,Calendar,$H129,$I129,$J129,E$4,E$1,,EvaluationDate)</f>
        <v>obj_0066f#0000</v>
      </c>
      <c r="F129" s="24" t="str">
        <f>_xll.qlSwapIndex(,"NoFix",$A129,SettlementDays,Currency,Calendar,$H129,$I129,$J129,F$4,F$1,,EvaluationDate)</f>
        <v>obj_0067c#0000</v>
      </c>
      <c r="G129" s="24" t="str">
        <f>_xll.qlMakeOIS(,,A129,G$4,,"0d",J129,,,EvaluationDate)</f>
        <v>obj_00766#0000</v>
      </c>
      <c r="H129" s="39" t="s">
        <v>0</v>
      </c>
      <c r="I129" s="22" t="s">
        <v>77</v>
      </c>
      <c r="J129" s="22" t="s">
        <v>494</v>
      </c>
    </row>
    <row r="130" spans="1:10" x14ac:dyDescent="0.2">
      <c r="A130" s="23" t="s">
        <v>51</v>
      </c>
      <c r="B130" s="24" t="str">
        <f>_xll.qlSwapIndex(,"NoFix",$A130,SettlementDays,Currency,Calendar,$H130,$I130,$J130,B$4,B$1,,EvaluationDate)</f>
        <v>obj_00729#0000</v>
      </c>
      <c r="C130" s="24" t="str">
        <f>_xll.qlSwapIndex(,"NoFix",$A130,SettlementDays,Currency,Calendar,$H130,$I130,$J130,C$4,C$1,,EvaluationDate)</f>
        <v>obj_00648#0000</v>
      </c>
      <c r="D130" s="24" t="str">
        <f>_xll.qlSwapIndex(,"NoFix",$A130,SettlementDays,Currency,Calendar,$H130,$I130,$J130,D$4,D$1,,EvaluationDate)</f>
        <v>obj_00725#0000</v>
      </c>
      <c r="E130" s="24" t="str">
        <f>_xll.qlSwapIndex(,"NoFix",$A130,SettlementDays,Currency,Calendar,$H130,$I130,$J130,E$4,E$1,,EvaluationDate)</f>
        <v>obj_00624#0000</v>
      </c>
      <c r="F130" s="24" t="str">
        <f>_xll.qlSwapIndex(,"NoFix",$A130,SettlementDays,Currency,Calendar,$H130,$I130,$J130,F$4,F$1,,EvaluationDate)</f>
        <v>obj_005ea#0000</v>
      </c>
      <c r="G130" s="24" t="str">
        <f>_xll.qlMakeOIS(,,A130,G$4,,"0d",J130,,,EvaluationDate)</f>
        <v>obj_00746#0000</v>
      </c>
      <c r="H130" s="39" t="s">
        <v>0</v>
      </c>
      <c r="I130" s="22" t="s">
        <v>77</v>
      </c>
      <c r="J130" s="22" t="s">
        <v>494</v>
      </c>
    </row>
    <row r="131" spans="1:10" x14ac:dyDescent="0.2">
      <c r="A131" s="23" t="s">
        <v>52</v>
      </c>
      <c r="B131" s="24" t="str">
        <f>_xll.qlSwapIndex(,"NoFix",$A131,SettlementDays,Currency,Calendar,$H131,$I131,$J131,B$4,B$1,,EvaluationDate)</f>
        <v>obj_0072f#0000</v>
      </c>
      <c r="C131" s="24" t="str">
        <f>_xll.qlSwapIndex(,"NoFix",$A131,SettlementDays,Currency,Calendar,$H131,$I131,$J131,C$4,C$1,,EvaluationDate)</f>
        <v>obj_0062d#0000</v>
      </c>
      <c r="D131" s="24" t="str">
        <f>_xll.qlSwapIndex(,"NoFix",$A131,SettlementDays,Currency,Calendar,$H131,$I131,$J131,D$4,D$1,,EvaluationDate)</f>
        <v>obj_0070d#0000</v>
      </c>
      <c r="E131" s="24" t="str">
        <f>_xll.qlSwapIndex(,"NoFix",$A131,SettlementDays,Currency,Calendar,$H131,$I131,$J131,E$4,E$1,,EvaluationDate)</f>
        <v>obj_00662#0000</v>
      </c>
      <c r="F131" s="24" t="str">
        <f>_xll.qlSwapIndex(,"NoFix",$A131,SettlementDays,Currency,Calendar,$H131,$I131,$J131,F$4,F$1,,EvaluationDate)</f>
        <v>obj_00690#0000</v>
      </c>
      <c r="G131" s="24" t="str">
        <f>_xll.qlMakeOIS(,,A131,G$4,,"0d",J131,,,EvaluationDate)</f>
        <v>obj_00761#0000</v>
      </c>
      <c r="H131" s="39" t="s">
        <v>0</v>
      </c>
      <c r="I131" s="22" t="s">
        <v>77</v>
      </c>
      <c r="J131" s="22" t="s">
        <v>494</v>
      </c>
    </row>
    <row r="132" spans="1:10" x14ac:dyDescent="0.2">
      <c r="A132" s="23" t="s">
        <v>53</v>
      </c>
      <c r="B132" s="24" t="str">
        <f>_xll.qlSwapIndex(,"NoFix",$A132,SettlementDays,Currency,Calendar,$H132,$I132,$J132,B$4,B$1,,EvaluationDate)</f>
        <v>obj_006e8#0000</v>
      </c>
      <c r="C132" s="24" t="str">
        <f>_xll.qlSwapIndex(,"NoFix",$A132,SettlementDays,Currency,Calendar,$H132,$I132,$J132,C$4,C$1,,EvaluationDate)</f>
        <v>obj_0065b#0000</v>
      </c>
      <c r="D132" s="24" t="str">
        <f>_xll.qlSwapIndex(,"NoFix",$A132,SettlementDays,Currency,Calendar,$H132,$I132,$J132,D$4,D$1,,EvaluationDate)</f>
        <v>obj_0070e#0000</v>
      </c>
      <c r="E132" s="24" t="str">
        <f>_xll.qlSwapIndex(,"NoFix",$A132,SettlementDays,Currency,Calendar,$H132,$I132,$J132,E$4,E$1,,EvaluationDate)</f>
        <v>obj_0062c#0000</v>
      </c>
      <c r="F132" s="24" t="str">
        <f>_xll.qlSwapIndex(,"NoFix",$A132,SettlementDays,Currency,Calendar,$H132,$I132,$J132,F$4,F$1,,EvaluationDate)</f>
        <v>obj_00659#0000</v>
      </c>
      <c r="G132" s="24" t="str">
        <f>_xll.qlMakeOIS(,,A132,G$4,,"0d",J132,,,EvaluationDate)</f>
        <v>obj_0075d#0000</v>
      </c>
      <c r="H132" s="39" t="s">
        <v>0</v>
      </c>
      <c r="I132" s="22" t="s">
        <v>77</v>
      </c>
      <c r="J132" s="22" t="s">
        <v>494</v>
      </c>
    </row>
    <row r="133" spans="1:10" x14ac:dyDescent="0.2">
      <c r="A133" s="23" t="s">
        <v>54</v>
      </c>
      <c r="B133" s="24" t="str">
        <f>_xll.qlSwapIndex(,"NoFix",$A133,SettlementDays,Currency,Calendar,$H133,$I133,$J133,B$4,B$1,,EvaluationDate)</f>
        <v>obj_006ed#0000</v>
      </c>
      <c r="C133" s="24" t="str">
        <f>_xll.qlSwapIndex(,"NoFix",$A133,SettlementDays,Currency,Calendar,$H133,$I133,$J133,C$4,C$1,,EvaluationDate)</f>
        <v>obj_00695#0000</v>
      </c>
      <c r="D133" s="24" t="str">
        <f>_xll.qlSwapIndex(,"NoFix",$A133,SettlementDays,Currency,Calendar,$H133,$I133,$J133,D$4,D$1,,EvaluationDate)</f>
        <v>obj_00719#0000</v>
      </c>
      <c r="E133" s="24" t="str">
        <f>_xll.qlSwapIndex(,"NoFix",$A133,SettlementDays,Currency,Calendar,$H133,$I133,$J133,E$4,E$1,,EvaluationDate)</f>
        <v>obj_00656#0000</v>
      </c>
      <c r="F133" s="24" t="str">
        <f>_xll.qlSwapIndex(,"NoFix",$A133,SettlementDays,Currency,Calendar,$H133,$I133,$J133,F$4,F$1,,EvaluationDate)</f>
        <v>obj_00676#0000</v>
      </c>
      <c r="G133" s="24" t="str">
        <f>_xll.qlMakeOIS(,,A133,G$4,,"0d",J133,,,EvaluationDate)</f>
        <v>obj_00759#0000</v>
      </c>
      <c r="H133" s="39" t="s">
        <v>0</v>
      </c>
      <c r="I133" s="22" t="s">
        <v>77</v>
      </c>
      <c r="J133" s="22" t="s">
        <v>494</v>
      </c>
    </row>
    <row r="134" spans="1:10" x14ac:dyDescent="0.2">
      <c r="A134" s="23" t="s">
        <v>55</v>
      </c>
      <c r="B134" s="24" t="str">
        <f>_xll.qlSwapIndex(,"NoFix",$A134,SettlementDays,Currency,Calendar,$H134,$I134,$J134,B$4,B$1,,EvaluationDate)</f>
        <v>obj_00721#0000</v>
      </c>
      <c r="C134" s="24" t="str">
        <f>_xll.qlSwapIndex(,"NoFix",$A134,SettlementDays,Currency,Calendar,$H134,$I134,$J134,C$4,C$1,,EvaluationDate)</f>
        <v>obj_005f4#0000</v>
      </c>
      <c r="D134" s="24" t="str">
        <f>_xll.qlSwapIndex(,"NoFix",$A134,SettlementDays,Currency,Calendar,$H134,$I134,$J134,D$4,D$1,,EvaluationDate)</f>
        <v>obj_006d7#0000</v>
      </c>
      <c r="E134" s="24" t="str">
        <f>_xll.qlSwapIndex(,"NoFix",$A134,SettlementDays,Currency,Calendar,$H134,$I134,$J134,E$4,E$1,,EvaluationDate)</f>
        <v>obj_00693#0000</v>
      </c>
      <c r="F134" s="24" t="str">
        <f>_xll.qlSwapIndex(,"NoFix",$A134,SettlementDays,Currency,Calendar,$H134,$I134,$J134,F$4,F$1,,EvaluationDate)</f>
        <v>obj_00634#0000</v>
      </c>
      <c r="G134" s="24" t="str">
        <f>_xll.qlMakeOIS(,,A134,G$4,,"0d",J134,,,EvaluationDate)</f>
        <v>obj_00755#0000</v>
      </c>
      <c r="H134" s="39" t="s">
        <v>0</v>
      </c>
      <c r="I134" s="22" t="s">
        <v>77</v>
      </c>
      <c r="J134" s="22" t="s">
        <v>494</v>
      </c>
    </row>
    <row r="135" spans="1:10" x14ac:dyDescent="0.2">
      <c r="A135" s="23" t="s">
        <v>56</v>
      </c>
      <c r="B135" s="24" t="str">
        <f>_xll.qlSwapIndex(,"NoFix",$A135,SettlementDays,Currency,Calendar,$H135,$I135,$J135,B$4,B$1,,EvaluationDate)</f>
        <v>obj_006df#0000</v>
      </c>
      <c r="C135" s="24" t="str">
        <f>_xll.qlSwapIndex(,"NoFix",$A135,SettlementDays,Currency,Calendar,$H135,$I135,$J135,C$4,C$1,,EvaluationDate)</f>
        <v>obj_005fc#0000</v>
      </c>
      <c r="D135" s="24" t="str">
        <f>_xll.qlSwapIndex(,"NoFix",$A135,SettlementDays,Currency,Calendar,$H135,$I135,$J135,D$4,D$1,,EvaluationDate)</f>
        <v>obj_006fb#0000</v>
      </c>
      <c r="E135" s="24" t="str">
        <f>_xll.qlSwapIndex(,"NoFix",$A135,SettlementDays,Currency,Calendar,$H135,$I135,$J135,E$4,E$1,,EvaluationDate)</f>
        <v>obj_005f1#0000</v>
      </c>
      <c r="F135" s="24" t="str">
        <f>_xll.qlSwapIndex(,"NoFix",$A135,SettlementDays,Currency,Calendar,$H135,$I135,$J135,F$4,F$1,,EvaluationDate)</f>
        <v>obj_0060c#0000</v>
      </c>
      <c r="G135" s="24" t="str">
        <f>_xll.qlMakeOIS(,,A135,G$4,,"0d",J135,,,EvaluationDate)</f>
        <v>obj_00751#0000</v>
      </c>
      <c r="H135" s="39" t="s">
        <v>0</v>
      </c>
      <c r="I135" s="22" t="s">
        <v>77</v>
      </c>
      <c r="J135" s="22" t="s">
        <v>494</v>
      </c>
    </row>
    <row r="136" spans="1:10" x14ac:dyDescent="0.2">
      <c r="A136" s="23" t="s">
        <v>57</v>
      </c>
      <c r="B136" s="24" t="str">
        <f>_xll.qlSwapIndex(,"NoFix",$A136,SettlementDays,Currency,Calendar,$H136,$I136,$J136,B$4,B$1,,EvaluationDate)</f>
        <v>obj_006e6#0000</v>
      </c>
      <c r="C136" s="24" t="str">
        <f>_xll.qlSwapIndex(,"NoFix",$A136,SettlementDays,Currency,Calendar,$H136,$I136,$J136,C$4,C$1,,EvaluationDate)</f>
        <v>obj_0060d#0000</v>
      </c>
      <c r="D136" s="24" t="str">
        <f>_xll.qlSwapIndex(,"NoFix",$A136,SettlementDays,Currency,Calendar,$H136,$I136,$J136,D$4,D$1,,EvaluationDate)</f>
        <v>obj_006d3#0000</v>
      </c>
      <c r="E136" s="24" t="str">
        <f>_xll.qlSwapIndex(,"NoFix",$A136,SettlementDays,Currency,Calendar,$H136,$I136,$J136,E$4,E$1,,EvaluationDate)</f>
        <v>obj_0062e#0000</v>
      </c>
      <c r="F136" s="24" t="str">
        <f>_xll.qlSwapIndex(,"NoFix",$A136,SettlementDays,Currency,Calendar,$H136,$I136,$J136,F$4,F$1,,EvaluationDate)</f>
        <v>obj_005f3#0000</v>
      </c>
      <c r="G136" s="24" t="str">
        <f>_xll.qlMakeOIS(,,A136,G$4,,"0d",J136,,,EvaluationDate)</f>
        <v>obj_0076d#0000</v>
      </c>
      <c r="H136" s="39" t="s">
        <v>0</v>
      </c>
      <c r="I136" s="22" t="s">
        <v>77</v>
      </c>
      <c r="J136" s="22" t="s">
        <v>494</v>
      </c>
    </row>
    <row r="137" spans="1:10" x14ac:dyDescent="0.2">
      <c r="A137" s="23" t="s">
        <v>58</v>
      </c>
      <c r="B137" s="24" t="str">
        <f>_xll.qlSwapIndex(,"NoFix",$A137,SettlementDays,Currency,Calendar,$H137,$I137,$J137,B$4,B$1,,EvaluationDate)</f>
        <v>obj_0071a#0000</v>
      </c>
      <c r="C137" s="24" t="str">
        <f>_xll.qlSwapIndex(,"NoFix",$A137,SettlementDays,Currency,Calendar,$H137,$I137,$J137,C$4,C$1,,EvaluationDate)</f>
        <v>obj_0068a#0000</v>
      </c>
      <c r="D137" s="24" t="str">
        <f>_xll.qlSwapIndex(,"NoFix",$A137,SettlementDays,Currency,Calendar,$H137,$I137,$J137,D$4,D$1,,EvaluationDate)</f>
        <v>obj_0072e#0000</v>
      </c>
      <c r="E137" s="24" t="str">
        <f>_xll.qlSwapIndex(,"NoFix",$A137,SettlementDays,Currency,Calendar,$H137,$I137,$J137,E$4,E$1,,EvaluationDate)</f>
        <v>obj_006b1#0000</v>
      </c>
      <c r="F137" s="24" t="str">
        <f>_xll.qlSwapIndex(,"NoFix",$A137,SettlementDays,Currency,Calendar,$H137,$I137,$J137,F$4,F$1,,EvaluationDate)</f>
        <v>obj_0066b#0000</v>
      </c>
      <c r="G137" s="24" t="str">
        <f>_xll.qlMakeOIS(,,A137,G$4,,"0d",J137,,,EvaluationDate)</f>
        <v>obj_00765#0000</v>
      </c>
      <c r="H137" s="39" t="s">
        <v>0</v>
      </c>
      <c r="I137" s="22" t="s">
        <v>77</v>
      </c>
      <c r="J137" s="22" t="s">
        <v>494</v>
      </c>
    </row>
    <row r="138" spans="1:10" x14ac:dyDescent="0.2">
      <c r="A138" s="15" t="s">
        <v>59</v>
      </c>
      <c r="B138" s="24" t="str">
        <f>_xll.qlSwapIndex(,"NoFix",$A138,SettlementDays,Currency,Calendar,$H138,$I138,$J138,B$4,B$1,,EvaluationDate)</f>
        <v>obj_0073b#0000</v>
      </c>
      <c r="C138" s="24" t="str">
        <f>_xll.qlSwapIndex(,"NoFix",$A138,SettlementDays,Currency,Calendar,$H138,$I138,$J138,C$4,C$1,,EvaluationDate)</f>
        <v>obj_0063d#0000</v>
      </c>
      <c r="D138" s="24" t="str">
        <f>_xll.qlSwapIndex(,"NoFix",$A138,SettlementDays,Currency,Calendar,$H138,$I138,$J138,D$4,D$1,,EvaluationDate)</f>
        <v>obj_00737#0000</v>
      </c>
      <c r="E138" s="24" t="str">
        <f>_xll.qlSwapIndex(,"NoFix",$A138,SettlementDays,Currency,Calendar,$H138,$I138,$J138,E$4,E$1,,EvaluationDate)</f>
        <v>obj_005eb#0000</v>
      </c>
      <c r="F138" s="24" t="str">
        <f>_xll.qlSwapIndex(,"NoFix",$A138,SettlementDays,Currency,Calendar,$H138,$I138,$J138,F$4,F$1,,EvaluationDate)</f>
        <v>obj_0068e#0000</v>
      </c>
      <c r="G138" s="24" t="str">
        <f>_xll.qlMakeOIS(,,A138,G$4,,"0d",J138,,,EvaluationDate)</f>
        <v>obj_00745#0000</v>
      </c>
      <c r="H138" s="40" t="s">
        <v>0</v>
      </c>
      <c r="I138" s="19" t="s">
        <v>77</v>
      </c>
      <c r="J138" s="19" t="s">
        <v>494</v>
      </c>
    </row>
    <row r="139" spans="1:10" x14ac:dyDescent="0.2">
      <c r="A139" s="34"/>
      <c r="B139" s="34"/>
      <c r="C139" s="34"/>
      <c r="D139" s="34"/>
      <c r="E139" s="34"/>
      <c r="F139" s="34"/>
      <c r="G139" s="34"/>
    </row>
  </sheetData>
  <mergeCells count="1">
    <mergeCell ref="H3:J3"/>
  </mergeCells>
  <phoneticPr fontId="2" type="noConversion"/>
  <dataValidations count="3">
    <dataValidation type="list" allowBlank="1" showInputMessage="1" showErrorMessage="1" sqref="J5:J13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I5:I138">
      <formula1>"Following,Modified Following,Preceding,Modified Preceding,Month End Reference,Unadjusted Month End,Unadjusted"</formula1>
    </dataValidation>
    <dataValidation type="list" allowBlank="1" showInputMessage="1" showErrorMessage="1" sqref="B5:G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B138"/>
  <sheetViews>
    <sheetView topLeftCell="A4" workbookViewId="0">
      <selection activeCell="A4" sqref="A4"/>
    </sheetView>
  </sheetViews>
  <sheetFormatPr defaultRowHeight="11.25" outlineLevelRow="1" x14ac:dyDescent="0.2"/>
  <cols>
    <col min="1" max="7" width="15.140625" style="3" bestFit="1" customWidth="1"/>
    <col min="8" max="8" width="3.7109375" style="3" customWidth="1"/>
    <col min="9" max="14" width="8" style="3" bestFit="1" customWidth="1"/>
    <col min="15" max="15" width="3.7109375" style="3" customWidth="1"/>
    <col min="16" max="16" width="9" style="3" bestFit="1" customWidth="1"/>
    <col min="17" max="19" width="8" style="3" bestFit="1" customWidth="1"/>
    <col min="20" max="21" width="8" style="3" customWidth="1"/>
    <col min="22" max="22" width="2.7109375" style="3" customWidth="1"/>
    <col min="23" max="25" width="6" style="3" bestFit="1" customWidth="1"/>
    <col min="26" max="26" width="2.85546875" style="3" customWidth="1"/>
    <col min="27" max="27" width="20.28515625" style="3" bestFit="1" customWidth="1"/>
    <col min="28" max="28" width="17.28515625" style="3" bestFit="1" customWidth="1"/>
    <col min="29" max="16384" width="9.140625" style="3"/>
  </cols>
  <sheetData>
    <row r="1" spans="1:21" ht="12.75" hidden="1" customHeight="1" outlineLevel="1" x14ac:dyDescent="0.2">
      <c r="A1" s="3" t="s">
        <v>665</v>
      </c>
      <c r="B1" s="3" t="str">
        <f>Indexes!B13</f>
        <v>obj_0067f#0000</v>
      </c>
      <c r="C1" s="3" t="str">
        <f>Indexes!C13</f>
        <v>obj_005cc#0000</v>
      </c>
      <c r="D1" s="3" t="str">
        <f>Indexes!D13</f>
        <v>obj_00633#0000</v>
      </c>
      <c r="E1" s="3" t="str">
        <f>Indexes!E13</f>
        <v>obj_005af#0000</v>
      </c>
      <c r="F1" s="3" t="str">
        <f>Indexes!F13</f>
        <v>obj_005b6#0000</v>
      </c>
      <c r="G1" s="3" t="str">
        <f>Indexes!G13</f>
        <v>obj_005c0#0000</v>
      </c>
    </row>
    <row r="2" spans="1:21" ht="12.75" hidden="1" customHeight="1" outlineLevel="1" x14ac:dyDescent="0.2">
      <c r="A2" s="3" t="s">
        <v>664</v>
      </c>
      <c r="B2" s="3" t="str">
        <f>Indexes!B4</f>
        <v>obj_0063b#0000</v>
      </c>
      <c r="C2" s="3" t="str">
        <f>Indexes!C4</f>
        <v>obj_005cc#0000</v>
      </c>
      <c r="D2" s="3" t="str">
        <f>Indexes!D4</f>
        <v>obj_006b2#0000</v>
      </c>
      <c r="E2" s="3" t="str">
        <f>Indexes!E4</f>
        <v>obj_005a2#0000</v>
      </c>
      <c r="F2" s="3" t="str">
        <f>Indexes!F4</f>
        <v>obj_005b6#0000</v>
      </c>
      <c r="G2" s="3" t="str">
        <f>Indexes!G4</f>
        <v>USDFedFunds</v>
      </c>
    </row>
    <row r="3" spans="1:21" ht="12.75" hidden="1" customHeight="1" outlineLevel="1" x14ac:dyDescent="0.2">
      <c r="B3" s="3" t="s">
        <v>63</v>
      </c>
      <c r="C3" s="3" t="s">
        <v>64</v>
      </c>
      <c r="D3" s="3" t="s">
        <v>65</v>
      </c>
      <c r="E3" s="3" t="s">
        <v>0</v>
      </c>
    </row>
    <row r="4" spans="1:21" ht="12.75" customHeight="1" collapsed="1" x14ac:dyDescent="0.2">
      <c r="A4" s="53" t="s">
        <v>66</v>
      </c>
      <c r="B4" s="169" t="str">
        <f>PROPER(Currency)&amp;B3</f>
        <v>Usd1M</v>
      </c>
      <c r="C4" s="170" t="str">
        <f>PROPER(Currency)&amp;C3</f>
        <v>Usd3M</v>
      </c>
      <c r="D4" s="170" t="str">
        <f>PROPER(Currency)&amp;D3</f>
        <v>Usd6M</v>
      </c>
      <c r="E4" s="171" t="str">
        <f>PROPER(Currency)&amp;E3</f>
        <v>Usd1Y</v>
      </c>
      <c r="F4" s="172" t="str">
        <f>Indexes!F1</f>
        <v>USDSTD</v>
      </c>
      <c r="G4" s="173" t="str">
        <f>Indexes!G1</f>
        <v>USDON</v>
      </c>
    </row>
    <row r="5" spans="1:21" ht="12.75" customHeight="1" x14ac:dyDescent="0.2">
      <c r="A5" s="54" t="str">
        <f>Indexes!A5</f>
        <v>ON</v>
      </c>
      <c r="B5" s="55">
        <f>_xll.qlInterpolationInterpolate(Indexes!B$6,Indexes!$H5,TRUE)</f>
        <v>1.8678210460709721E-3</v>
      </c>
      <c r="C5" s="56">
        <f>_xll.qlInterpolationInterpolate(Indexes!C$6,Indexes!$H5,TRUE)</f>
        <v>2.5913857794002126E-3</v>
      </c>
      <c r="D5" s="56">
        <f>_xll.qlInterpolationInterpolate(Indexes!D$6,Indexes!$H5,TRUE)</f>
        <v>4.1424081239593846E-3</v>
      </c>
      <c r="E5" s="57">
        <f>_xll.qlInterpolationInterpolate(Indexes!E$6,Indexes!$H5,TRUE)</f>
        <v>6.0703062674072328E-3</v>
      </c>
      <c r="F5" s="138">
        <f>_xll.qlIndexFixing(Indexes!F5,FixingDate,TRUE,InterestRatesTrigger)</f>
        <v>2.8000000000183434E-3</v>
      </c>
      <c r="G5" s="108">
        <f>_xll.qlIndexFixing(Indexes!G5,FixingDate,TRUE,InterestRatesTrigger)</f>
        <v>2.8000000000183434E-3</v>
      </c>
      <c r="H5" s="58"/>
      <c r="I5" s="59">
        <f t="shared" ref="I5:I28" si="0">B5-P5</f>
        <v>-4.9330653215662323E-5</v>
      </c>
      <c r="J5" s="60">
        <f t="shared" ref="J5:J28" si="1">C5-Q5</f>
        <v>3.0617661195719847E-4</v>
      </c>
      <c r="K5" s="60">
        <f t="shared" ref="K5:K28" si="2">D5-R5</f>
        <v>1.7440812407620854E-4</v>
      </c>
      <c r="L5" s="61">
        <f t="shared" ref="L5:L28" si="3">E5-S5</f>
        <v>-3.3169373258701285E-4</v>
      </c>
      <c r="M5" s="60">
        <f t="shared" ref="M5:M28" si="4">F5-T5</f>
        <v>6.9999999996461781E-4</v>
      </c>
      <c r="N5" s="61">
        <f t="shared" ref="N5:N28" si="5">G5-U5</f>
        <v>7.0000000028436205E-4</v>
      </c>
      <c r="P5" s="62">
        <v>1.9171516992866344E-3</v>
      </c>
      <c r="Q5" s="56">
        <v>2.2852091674430142E-3</v>
      </c>
      <c r="R5" s="56">
        <v>3.9679999998831761E-3</v>
      </c>
      <c r="S5" s="57">
        <v>6.4019999999942456E-3</v>
      </c>
      <c r="T5" s="136">
        <v>2.1000000000537256E-3</v>
      </c>
      <c r="U5" s="108">
        <v>2.0999999997339813E-3</v>
      </c>
    </row>
    <row r="6" spans="1:21" ht="12.75" customHeight="1" x14ac:dyDescent="0.2">
      <c r="A6" s="63" t="str">
        <f>Indexes!A6</f>
        <v>TN</v>
      </c>
      <c r="B6" s="64">
        <f>_xll.qlInterpolationInterpolate(Indexes!B$6,Indexes!$H6,TRUE)</f>
        <v>1.8678210460709721E-3</v>
      </c>
      <c r="C6" s="65">
        <f>_xll.qlInterpolationInterpolate(Indexes!C$6,Indexes!$H6,TRUE)</f>
        <v>2.5913857794002126E-3</v>
      </c>
      <c r="D6" s="65">
        <f>_xll.qlInterpolationInterpolate(Indexes!D$6,Indexes!$H6,TRUE)</f>
        <v>4.1424081239593846E-3</v>
      </c>
      <c r="E6" s="66">
        <f>_xll.qlInterpolationInterpolate(Indexes!E$6,Indexes!$H6,TRUE)</f>
        <v>6.0703062674072328E-3</v>
      </c>
      <c r="F6" s="137">
        <f>_xll.qlIndexFixing(Indexes!F6,FixingDate,TRUE,InterestRatesTrigger)</f>
        <v>2.7999999999384073E-3</v>
      </c>
      <c r="G6" s="81">
        <f>_xll.qlIndexFixing(Indexes!G6,FixingDate,TRUE,InterestRatesTrigger)</f>
        <v>2.3914528885971009E-3</v>
      </c>
      <c r="H6" s="58"/>
      <c r="I6" s="67">
        <f t="shared" si="0"/>
        <v>-4.9330653215662323E-5</v>
      </c>
      <c r="J6" s="68">
        <f t="shared" si="1"/>
        <v>3.0617661195719847E-4</v>
      </c>
      <c r="K6" s="68">
        <f t="shared" si="2"/>
        <v>1.7440812407620854E-4</v>
      </c>
      <c r="L6" s="69">
        <f t="shared" si="3"/>
        <v>-3.3169373258701285E-4</v>
      </c>
      <c r="M6" s="68">
        <f t="shared" si="4"/>
        <v>6.9999999988468176E-4</v>
      </c>
      <c r="N6" s="69">
        <f t="shared" si="5"/>
        <v>2.9145289046184075E-4</v>
      </c>
      <c r="P6" s="70">
        <v>1.9171516992866344E-3</v>
      </c>
      <c r="Q6" s="65">
        <v>2.2852091674430142E-3</v>
      </c>
      <c r="R6" s="65">
        <v>3.9679999998831761E-3</v>
      </c>
      <c r="S6" s="66">
        <v>6.4019999999942456E-3</v>
      </c>
      <c r="T6" s="137">
        <v>2.1000000000537256E-3</v>
      </c>
      <c r="U6" s="81">
        <v>2.0999999981352602E-3</v>
      </c>
    </row>
    <row r="7" spans="1:21" ht="12.75" customHeight="1" x14ac:dyDescent="0.2">
      <c r="A7" s="71" t="str">
        <f>Indexes!A7</f>
        <v>SN</v>
      </c>
      <c r="B7" s="72">
        <f>_xll.qlIndexFixing(Indexes!B7,FixingDate,TRUE,InterestRatesTrigger)</f>
        <v>1.8678210460709721E-3</v>
      </c>
      <c r="C7" s="73">
        <f>_xll.qlIndexFixing(Indexes!C7,FixingDate,TRUE,InterestRatesTrigger)</f>
        <v>2.5913857794002126E-3</v>
      </c>
      <c r="D7" s="73">
        <f>_xll.qlIndexFixing(Indexes!D7,FixingDate,TRUE,InterestRatesTrigger)</f>
        <v>4.1424081239593846E-3</v>
      </c>
      <c r="E7" s="74">
        <f>_xll.qlIndexFixing(Indexes!E7,FixingDate,TRUE,InterestRatesTrigger)</f>
        <v>6.0703062674072328E-3</v>
      </c>
      <c r="F7" s="138">
        <f>_xll.qlIndexFixing(Indexes!F7,FixingDate,TRUE,InterestRatesTrigger)</f>
        <v>2.8999999999790305E-3</v>
      </c>
      <c r="G7" s="83">
        <f>_xll.qlIndexFixing(Indexes!G7,FixingDate,TRUE,InterestRatesTrigger)</f>
        <v>1.9633080567693639E-3</v>
      </c>
      <c r="I7" s="75">
        <f t="shared" si="0"/>
        <v>-4.9330653215662323E-5</v>
      </c>
      <c r="J7" s="76">
        <f t="shared" si="1"/>
        <v>3.0617661195719847E-4</v>
      </c>
      <c r="K7" s="76">
        <f t="shared" si="2"/>
        <v>1.7440812407620854E-4</v>
      </c>
      <c r="L7" s="77">
        <f t="shared" si="3"/>
        <v>-3.3169373258701285E-4</v>
      </c>
      <c r="M7" s="76">
        <f t="shared" si="4"/>
        <v>7.9999999997859561E-4</v>
      </c>
      <c r="N7" s="77">
        <f t="shared" si="5"/>
        <v>5.8431942476566689E-4</v>
      </c>
      <c r="P7" s="78">
        <v>1.9171516992866344E-3</v>
      </c>
      <c r="Q7" s="73">
        <v>2.2852091674430142E-3</v>
      </c>
      <c r="R7" s="73">
        <v>3.9679999998831761E-3</v>
      </c>
      <c r="S7" s="74">
        <v>6.4019999999942456E-3</v>
      </c>
      <c r="T7" s="138">
        <v>2.1000000000004349E-3</v>
      </c>
      <c r="U7" s="83">
        <v>1.378988632003697E-3</v>
      </c>
    </row>
    <row r="8" spans="1:21" ht="12.75" customHeight="1" x14ac:dyDescent="0.2">
      <c r="A8" s="71" t="str">
        <f>Indexes!A8</f>
        <v>SW</v>
      </c>
      <c r="B8" s="72">
        <f>_xll.qlIndexFixing(Indexes!B8,FixingDate,TRUE,InterestRatesTrigger)</f>
        <v>1.8669999978244384E-3</v>
      </c>
      <c r="C8" s="73">
        <f>_xll.qlIndexFixing(Indexes!C8,FixingDate,TRUE,InterestRatesTrigger)</f>
        <v>2.5922075880099472E-3</v>
      </c>
      <c r="D8" s="73">
        <f>_xll.qlIndexFixing(Indexes!D8,FixingDate,TRUE,InterestRatesTrigger)</f>
        <v>4.139729779167719E-3</v>
      </c>
      <c r="E8" s="74">
        <f>_xll.qlIndexFixing(Indexes!E8,FixingDate,TRUE,InterestRatesTrigger)</f>
        <v>6.0698210444596968E-3</v>
      </c>
      <c r="F8" s="138">
        <f>_xll.qlIndexFixing(Indexes!F8,FixingDate,TRUE,InterestRatesTrigger)</f>
        <v>1.4875000000090311E-3</v>
      </c>
      <c r="G8" s="83">
        <f>_xll.qlIndexFixing(Indexes!G8,FixingDate,TRUE,InterestRatesTrigger)</f>
        <v>1.2999999722649947E-3</v>
      </c>
      <c r="I8" s="75">
        <f t="shared" si="0"/>
        <v>-5.0134582222836638E-5</v>
      </c>
      <c r="J8" s="76">
        <f t="shared" si="1"/>
        <v>2.9420760037344789E-4</v>
      </c>
      <c r="K8" s="76">
        <f t="shared" si="2"/>
        <v>1.7672977955359836E-4</v>
      </c>
      <c r="L8" s="77">
        <f t="shared" si="3"/>
        <v>-3.321789555421617E-4</v>
      </c>
      <c r="M8" s="76">
        <f t="shared" si="4"/>
        <v>-1.0759999998428385E-4</v>
      </c>
      <c r="N8" s="77">
        <f t="shared" si="5"/>
        <v>3.1999997225743261E-4</v>
      </c>
      <c r="P8" s="78">
        <v>1.917134580047275E-3</v>
      </c>
      <c r="Q8" s="73">
        <v>2.2979999876364993E-3</v>
      </c>
      <c r="R8" s="73">
        <v>3.9629999996141207E-3</v>
      </c>
      <c r="S8" s="74">
        <v>6.4020000000018585E-3</v>
      </c>
      <c r="T8" s="138">
        <v>1.5950999999933149E-3</v>
      </c>
      <c r="U8" s="83">
        <v>9.8000000000756206E-4</v>
      </c>
    </row>
    <row r="9" spans="1:21" ht="12.75" customHeight="1" x14ac:dyDescent="0.2">
      <c r="A9" s="71" t="str">
        <f>Indexes!A9</f>
        <v>2W</v>
      </c>
      <c r="B9" s="72">
        <f>_xll.qlIndexFixing(Indexes!B9,FixingDate,TRUE,InterestRatesTrigger)</f>
        <v>1.8647388132134576E-3</v>
      </c>
      <c r="C9" s="73">
        <f>_xll.qlIndexFixing(Indexes!C9,FixingDate,TRUE,InterestRatesTrigger)</f>
        <v>2.5946184425545177E-3</v>
      </c>
      <c r="D9" s="73">
        <f>_xll.qlIndexFixing(Indexes!D9,FixingDate,TRUE,InterestRatesTrigger)</f>
        <v>4.131255333405446E-3</v>
      </c>
      <c r="E9" s="74">
        <f>_xll.qlIndexFixing(Indexes!E9,FixingDate,TRUE,InterestRatesTrigger)</f>
        <v>6.0677525221919382E-3</v>
      </c>
      <c r="F9" s="138">
        <f>_xll.qlIndexFixing(Indexes!F9,FixingDate,TRUE,InterestRatesTrigger)</f>
        <v>1.5906799999987342E-3</v>
      </c>
      <c r="G9" s="83">
        <f>_xll.qlIndexFixing(Indexes!G9,FixingDate,TRUE,InterestRatesTrigger)</f>
        <v>1.2999999768841569E-3</v>
      </c>
      <c r="I9" s="75">
        <f t="shared" si="0"/>
        <v>-5.2320639780667477E-5</v>
      </c>
      <c r="J9" s="76">
        <f t="shared" si="1"/>
        <v>2.5725681438247333E-4</v>
      </c>
      <c r="K9" s="76">
        <f t="shared" si="2"/>
        <v>2.2625533449639919E-4</v>
      </c>
      <c r="L9" s="77">
        <f t="shared" si="3"/>
        <v>-2.8424747588256302E-4</v>
      </c>
      <c r="M9" s="76">
        <f t="shared" si="4"/>
        <v>-1.3562000000165247E-4</v>
      </c>
      <c r="N9" s="77">
        <f t="shared" si="5"/>
        <v>3.6999997688548698E-4</v>
      </c>
      <c r="P9" s="78">
        <v>1.9170594529941251E-3</v>
      </c>
      <c r="Q9" s="73">
        <v>2.3373616281720444E-3</v>
      </c>
      <c r="R9" s="73">
        <v>3.9049999989090468E-3</v>
      </c>
      <c r="S9" s="74">
        <v>6.3519999980745012E-3</v>
      </c>
      <c r="T9" s="138">
        <v>1.7263000000003867E-3</v>
      </c>
      <c r="U9" s="83">
        <v>9.2999999999866995E-4</v>
      </c>
    </row>
    <row r="10" spans="1:21" ht="12.75" customHeight="1" x14ac:dyDescent="0.2">
      <c r="A10" s="63" t="str">
        <f>Indexes!A10</f>
        <v>3W</v>
      </c>
      <c r="B10" s="64">
        <f>_xll.qlIndexFixing(Indexes!B10,FixingDate,TRUE,InterestRatesTrigger)</f>
        <v>1.8617701038436962E-3</v>
      </c>
      <c r="C10" s="65">
        <f>_xll.qlIndexFixing(Indexes!C10,FixingDate,TRUE,InterestRatesTrigger)</f>
        <v>2.5985932991888306E-3</v>
      </c>
      <c r="D10" s="65">
        <f>_xll.qlIndexFixing(Indexes!D10,FixingDate,TRUE,InterestRatesTrigger)</f>
        <v>4.1170183473582256E-3</v>
      </c>
      <c r="E10" s="66">
        <f>_xll.qlIndexFixing(Indexes!E10,FixingDate,TRUE,InterestRatesTrigger)</f>
        <v>6.0640654549537487E-3</v>
      </c>
      <c r="F10" s="137">
        <f>_xll.qlIndexFixing(Indexes!F10,FixingDate,TRUE,InterestRatesTrigger)</f>
        <v>1.6938599997905002E-3</v>
      </c>
      <c r="G10" s="81">
        <f>_xll.qlIndexFixing(Indexes!G10,FixingDate,TRUE,InterestRatesTrigger)</f>
        <v>1.2999999978635657E-3</v>
      </c>
      <c r="I10" s="67">
        <f t="shared" si="0"/>
        <v>-5.5332118011262605E-5</v>
      </c>
      <c r="J10" s="68">
        <f t="shared" si="1"/>
        <v>2.159031923414695E-4</v>
      </c>
      <c r="K10" s="68">
        <f t="shared" si="2"/>
        <v>2.0901834867105736E-4</v>
      </c>
      <c r="L10" s="69">
        <f t="shared" si="3"/>
        <v>-2.9793454504632548E-4</v>
      </c>
      <c r="M10" s="68">
        <f t="shared" si="4"/>
        <v>-1.2133310998204859E-4</v>
      </c>
      <c r="N10" s="69">
        <f t="shared" si="5"/>
        <v>3.5999999786540116E-4</v>
      </c>
      <c r="P10" s="70">
        <v>1.9171022218549588E-3</v>
      </c>
      <c r="Q10" s="65">
        <v>2.3826901068473611E-3</v>
      </c>
      <c r="R10" s="65">
        <v>3.9079999986871682E-3</v>
      </c>
      <c r="S10" s="66">
        <v>6.3620000000000742E-3</v>
      </c>
      <c r="T10" s="137">
        <v>1.8151931097725488E-3</v>
      </c>
      <c r="U10" s="81">
        <v>9.3999999999816453E-4</v>
      </c>
    </row>
    <row r="11" spans="1:21" ht="12.75" customHeight="1" x14ac:dyDescent="0.2">
      <c r="A11" s="71" t="str">
        <f>Indexes!A11</f>
        <v>1M</v>
      </c>
      <c r="B11" s="73">
        <f>_xll.qlIndexFixing(Indexes!B11,FixingDate,TRUE,InterestRatesTrigger)</f>
        <v>1.8560000000014676E-3</v>
      </c>
      <c r="C11" s="73">
        <f>_xll.qlIndexFixing(Indexes!C11,FixingDate,TRUE,InterestRatesTrigger)</f>
        <v>2.6079999999920056E-3</v>
      </c>
      <c r="D11" s="73">
        <f>_xll.qlIndexFixing(Indexes!D11,FixingDate,TRUE,InterestRatesTrigger)</f>
        <v>4.082999993589298E-3</v>
      </c>
      <c r="E11" s="74">
        <f>_xll.qlIndexFixing(Indexes!E11,FixingDate,TRUE,InterestRatesTrigger)</f>
        <v>6.0549999990094916E-3</v>
      </c>
      <c r="F11" s="138">
        <f>_xll.qlIndexFixing(Indexes!F11,FixingDate,TRUE,InterestRatesTrigger)</f>
        <v>1.8559999997666554E-3</v>
      </c>
      <c r="G11" s="83">
        <f>_xll.qlIndexFixing(Indexes!G11,FixingDate,TRUE,InterestRatesTrigger)</f>
        <v>1.3199999969920606E-3</v>
      </c>
      <c r="I11" s="79">
        <f t="shared" si="0"/>
        <v>-6.1157807958304045E-5</v>
      </c>
      <c r="J11" s="76">
        <f t="shared" si="1"/>
        <v>1.5699999999055619E-4</v>
      </c>
      <c r="K11" s="76">
        <f t="shared" si="2"/>
        <v>1.6399999560814341E-4</v>
      </c>
      <c r="L11" s="77">
        <f t="shared" si="3"/>
        <v>-3.270000010129016E-4</v>
      </c>
      <c r="M11" s="76">
        <f t="shared" si="4"/>
        <v>-6.900000023467431E-5</v>
      </c>
      <c r="N11" s="77">
        <f t="shared" si="5"/>
        <v>3.5999999699196008E-4</v>
      </c>
      <c r="P11" s="138">
        <v>1.9171578079597716E-3</v>
      </c>
      <c r="Q11" s="73">
        <v>2.4510000000014494E-3</v>
      </c>
      <c r="R11" s="73">
        <v>3.9189999979811546E-3</v>
      </c>
      <c r="S11" s="74">
        <v>6.3820000000223932E-3</v>
      </c>
      <c r="T11" s="138">
        <v>1.9250000000013297E-3</v>
      </c>
      <c r="U11" s="83">
        <v>9.6000000000010053E-4</v>
      </c>
    </row>
    <row r="12" spans="1:21" ht="12.75" customHeight="1" x14ac:dyDescent="0.2">
      <c r="A12" s="71" t="str">
        <f>Indexes!A12</f>
        <v>2M</v>
      </c>
      <c r="B12" s="72">
        <f>_xll.qlIndexFixing(Indexes!B12,FixingDate,TRUE,InterestRatesTrigger)</f>
        <v>1.8496500803591941E-3</v>
      </c>
      <c r="C12" s="73">
        <f>_xll.qlIndexFixing(Indexes!C12,FixingDate,TRUE,InterestRatesTrigger)</f>
        <v>2.6629999985949837E-3</v>
      </c>
      <c r="D12" s="73">
        <f>_xll.qlIndexFixing(Indexes!D12,FixingDate,TRUE,InterestRatesTrigger)</f>
        <v>3.9819999964008819E-3</v>
      </c>
      <c r="E12" s="74">
        <f>_xll.qlIndexFixing(Indexes!E12,FixingDate,TRUE,InterestRatesTrigger)</f>
        <v>6.0389999985905772E-3</v>
      </c>
      <c r="F12" s="138">
        <f>_xll.qlIndexFixing(Indexes!F12,FixingDate,TRUE,InterestRatesTrigger)</f>
        <v>2.2525000000011117E-3</v>
      </c>
      <c r="G12" s="83">
        <f>_xll.qlIndexFixing(Indexes!G12,FixingDate,TRUE,InterestRatesTrigger)</f>
        <v>1.3499999958158048E-3</v>
      </c>
      <c r="I12" s="79">
        <f t="shared" si="0"/>
        <v>-6.7665564101379496E-5</v>
      </c>
      <c r="J12" s="76">
        <f t="shared" si="1"/>
        <v>2.2999998595510645E-5</v>
      </c>
      <c r="K12" s="76">
        <f t="shared" si="2"/>
        <v>3.2000000611288708E-5</v>
      </c>
      <c r="L12" s="77">
        <f t="shared" si="3"/>
        <v>-3.9300000087670161E-4</v>
      </c>
      <c r="M12" s="76">
        <f t="shared" si="4"/>
        <v>-4.5099999999494069E-5</v>
      </c>
      <c r="N12" s="77">
        <f t="shared" si="5"/>
        <v>3.3999999579824606E-4</v>
      </c>
      <c r="P12" s="78">
        <v>1.9173156444605736E-3</v>
      </c>
      <c r="Q12" s="73">
        <v>2.6399999999994731E-3</v>
      </c>
      <c r="R12" s="73">
        <v>3.9499999957895932E-3</v>
      </c>
      <c r="S12" s="74">
        <v>6.4319999994672788E-3</v>
      </c>
      <c r="T12" s="138">
        <v>2.2976000000006058E-3</v>
      </c>
      <c r="U12" s="83">
        <v>1.0100000000175587E-3</v>
      </c>
    </row>
    <row r="13" spans="1:21" ht="12.75" customHeight="1" x14ac:dyDescent="0.2">
      <c r="A13" s="71" t="str">
        <f>Indexes!A13</f>
        <v>3M</v>
      </c>
      <c r="B13" s="72">
        <f>_xll.qlIndexFixing(Indexes!B13,FixingDate,TRUE,InterestRatesTrigger)</f>
        <v>1.8900704973367078E-3</v>
      </c>
      <c r="C13" s="73">
        <f>_xll.qlIndexFixing(Indexes!C13,FixingDate,TRUE,InterestRatesTrigger)</f>
        <v>2.760759348850764E-3</v>
      </c>
      <c r="D13" s="73">
        <f>_xll.qlIndexFixing(Indexes!D13,FixingDate,TRUE,InterestRatesTrigger)</f>
        <v>3.9299999988863105E-3</v>
      </c>
      <c r="E13" s="74">
        <f>_xll.qlIndexFixing(Indexes!E13,FixingDate,TRUE,InterestRatesTrigger)</f>
        <v>6.0499999977232273E-3</v>
      </c>
      <c r="F13" s="138">
        <f>_xll.qlIndexFixing(Indexes!F13,FixingDate,TRUE,InterestRatesTrigger)</f>
        <v>2.7500000000006387E-3</v>
      </c>
      <c r="G13" s="83">
        <f>_xll.qlIndexFixing(Indexes!G13,FixingDate,TRUE,InterestRatesTrigger)</f>
        <v>1.4099999970196289E-3</v>
      </c>
      <c r="I13" s="79">
        <f t="shared" si="0"/>
        <v>-2.7415328735173232E-5</v>
      </c>
      <c r="J13" s="76">
        <f t="shared" si="1"/>
        <v>2.3477777374998621E-5</v>
      </c>
      <c r="K13" s="76">
        <f t="shared" si="2"/>
        <v>-5.2999999899132864E-5</v>
      </c>
      <c r="L13" s="77">
        <f t="shared" si="3"/>
        <v>-4.2200000227740099E-4</v>
      </c>
      <c r="M13" s="76">
        <f t="shared" si="4"/>
        <v>1.7500000000659349E-5</v>
      </c>
      <c r="N13" s="77">
        <f t="shared" si="5"/>
        <v>3.5999999698766382E-4</v>
      </c>
      <c r="P13" s="78">
        <v>1.9174858260718811E-3</v>
      </c>
      <c r="Q13" s="73">
        <v>2.7372815714757654E-3</v>
      </c>
      <c r="R13" s="73">
        <v>3.9829999987854433E-3</v>
      </c>
      <c r="S13" s="74">
        <v>6.4720000000006283E-3</v>
      </c>
      <c r="T13" s="138">
        <v>2.7324999999999793E-3</v>
      </c>
      <c r="U13" s="83">
        <v>1.050000000031965E-3</v>
      </c>
    </row>
    <row r="14" spans="1:21" ht="12.75" hidden="1" customHeight="1" outlineLevel="1" x14ac:dyDescent="0.2">
      <c r="A14" s="71" t="str">
        <f>Indexes!A14</f>
        <v>4M</v>
      </c>
      <c r="B14" s="72">
        <f>_xll.qlIndexFixing(Indexes!B14,FixingDate,TRUE,InterestRatesTrigger)</f>
        <v>1.9848213739042542E-3</v>
      </c>
      <c r="C14" s="73">
        <f>_xll.qlIndexFixing(Indexes!C14,FixingDate,TRUE,InterestRatesTrigger)</f>
        <v>2.8294070327544042E-3</v>
      </c>
      <c r="D14" s="73">
        <f>_xll.qlIndexFixing(Indexes!D14,FixingDate,TRUE,InterestRatesTrigger)</f>
        <v>3.8959999999698151E-3</v>
      </c>
      <c r="E14" s="74">
        <f>_xll.qlIndexFixing(Indexes!E14,FixingDate,TRUE,InterestRatesTrigger)</f>
        <v>6.0509999975359883E-3</v>
      </c>
      <c r="F14" s="138">
        <f>_xll.qlIndexFixing(Indexes!F14,FixingDate,TRUE,InterestRatesTrigger)</f>
        <v>3.2102180899996587E-3</v>
      </c>
      <c r="G14" s="83">
        <f>_xll.qlIndexFixing(Indexes!G14,FixingDate,TRUE,InterestRatesTrigger)</f>
        <v>1.4599999977709002E-3</v>
      </c>
      <c r="I14" s="79">
        <f t="shared" si="0"/>
        <v>6.4121824255506396E-5</v>
      </c>
      <c r="J14" s="76">
        <f t="shared" si="1"/>
        <v>1.0152476594375501E-4</v>
      </c>
      <c r="K14" s="76">
        <f t="shared" si="2"/>
        <v>-1.3357894664600949E-4</v>
      </c>
      <c r="L14" s="77">
        <f t="shared" si="3"/>
        <v>-4.621961169818849E-4</v>
      </c>
      <c r="M14" s="76">
        <f t="shared" si="4"/>
        <v>3.7650571385809076E-5</v>
      </c>
      <c r="N14" s="77">
        <f t="shared" si="5"/>
        <v>3.6881227959964708E-4</v>
      </c>
      <c r="P14" s="78">
        <v>1.9206995496487478E-3</v>
      </c>
      <c r="Q14" s="73">
        <v>2.7278822668106491E-3</v>
      </c>
      <c r="R14" s="73">
        <v>4.0295789466158246E-3</v>
      </c>
      <c r="S14" s="74">
        <v>6.5131961145178732E-3</v>
      </c>
      <c r="T14" s="138">
        <v>3.1725675186138496E-3</v>
      </c>
      <c r="U14" s="83">
        <v>1.0911877181712531E-3</v>
      </c>
    </row>
    <row r="15" spans="1:21" ht="12.75" hidden="1" customHeight="1" outlineLevel="1" x14ac:dyDescent="0.2">
      <c r="A15" s="71" t="str">
        <f>Indexes!A15</f>
        <v>5M</v>
      </c>
      <c r="B15" s="72">
        <f>_xll.qlIndexFixing(Indexes!B15,FixingDate,TRUE,InterestRatesTrigger)</f>
        <v>2.1167679191921372E-3</v>
      </c>
      <c r="C15" s="73">
        <f>_xll.qlIndexFixing(Indexes!C15,FixingDate,TRUE,InterestRatesTrigger)</f>
        <v>2.9619057202905493E-3</v>
      </c>
      <c r="D15" s="73">
        <f>_xll.qlIndexFixing(Indexes!D15,FixingDate,TRUE,InterestRatesTrigger)</f>
        <v>4.0029999999635635E-3</v>
      </c>
      <c r="E15" s="74">
        <f>_xll.qlIndexFixing(Indexes!E15,FixingDate,TRUE,InterestRatesTrigger)</f>
        <v>6.1629999982085676E-3</v>
      </c>
      <c r="F15" s="138">
        <f>_xll.qlIndexFixing(Indexes!F15,FixingDate,TRUE,InterestRatesTrigger)</f>
        <v>3.6555904300736462E-3</v>
      </c>
      <c r="G15" s="83">
        <f>_xll.qlIndexFixing(Indexes!G15,FixingDate,TRUE,InterestRatesTrigger)</f>
        <v>1.6199999982667009E-3</v>
      </c>
      <c r="I15" s="79">
        <f t="shared" si="0"/>
        <v>8.1133540710395888E-5</v>
      </c>
      <c r="J15" s="76">
        <f t="shared" si="1"/>
        <v>1.604178265309196E-4</v>
      </c>
      <c r="K15" s="76">
        <f t="shared" si="2"/>
        <v>-7.2999999998866506E-5</v>
      </c>
      <c r="L15" s="77">
        <f t="shared" si="3"/>
        <v>-3.7900000179114102E-4</v>
      </c>
      <c r="M15" s="76">
        <f t="shared" si="4"/>
        <v>-1.3409569926093549E-5</v>
      </c>
      <c r="N15" s="77">
        <f t="shared" si="5"/>
        <v>4.9999999822718006E-4</v>
      </c>
      <c r="P15" s="78">
        <v>2.0356343784817413E-3</v>
      </c>
      <c r="Q15" s="73">
        <v>2.8014878937596297E-3</v>
      </c>
      <c r="R15" s="73">
        <v>4.07599999996243E-3</v>
      </c>
      <c r="S15" s="74">
        <v>6.5419999999997086E-3</v>
      </c>
      <c r="T15" s="138">
        <v>3.6689999999997397E-3</v>
      </c>
      <c r="U15" s="83">
        <v>1.1200000000395208E-3</v>
      </c>
    </row>
    <row r="16" spans="1:21" ht="12.75" customHeight="1" collapsed="1" x14ac:dyDescent="0.2">
      <c r="A16" s="71" t="str">
        <f>Indexes!A16</f>
        <v>6M</v>
      </c>
      <c r="B16" s="72">
        <f>_xll.qlIndexFixing(Indexes!B16,FixingDate,TRUE,InterestRatesTrigger)</f>
        <v>2.3002207248736732E-3</v>
      </c>
      <c r="C16" s="73">
        <f>_xll.qlIndexFixing(Indexes!C16,FixingDate,TRUE,InterestRatesTrigger)</f>
        <v>3.1738965984765802E-3</v>
      </c>
      <c r="D16" s="73">
        <f>_xll.qlIndexFixing(Indexes!D16,FixingDate,TRUE,InterestRatesTrigger)</f>
        <v>4.1460000000002831E-3</v>
      </c>
      <c r="E16" s="74">
        <f>_xll.qlIndexFixing(Indexes!E16,FixingDate,TRUE,InterestRatesTrigger)</f>
        <v>6.2809999982332649E-3</v>
      </c>
      <c r="F16" s="138">
        <f>_xll.qlIndexFixing(Indexes!F16,FixingDate,TRUE,InterestRatesTrigger)</f>
        <v>4.1455000000289646E-3</v>
      </c>
      <c r="G16" s="83">
        <f>_xll.qlIndexFixing(Indexes!G16,FixingDate,TRUE,InterestRatesTrigger)</f>
        <v>1.7899999984241361E-3</v>
      </c>
      <c r="I16" s="79">
        <f t="shared" si="0"/>
        <v>2.6466496050013295E-4</v>
      </c>
      <c r="J16" s="76">
        <f t="shared" si="1"/>
        <v>2.5551991186935829E-4</v>
      </c>
      <c r="K16" s="76">
        <f t="shared" si="2"/>
        <v>8.0000000001580543E-6</v>
      </c>
      <c r="L16" s="77">
        <f t="shared" si="3"/>
        <v>-2.9100000176688397E-4</v>
      </c>
      <c r="M16" s="76">
        <f t="shared" si="4"/>
        <v>7.9000000290964378E-6</v>
      </c>
      <c r="N16" s="77">
        <f t="shared" si="5"/>
        <v>6.3999999837414966E-4</v>
      </c>
      <c r="P16" s="78">
        <v>2.0355557643735402E-3</v>
      </c>
      <c r="Q16" s="73">
        <v>2.9183766866072219E-3</v>
      </c>
      <c r="R16" s="73">
        <v>4.1380000000001251E-3</v>
      </c>
      <c r="S16" s="74">
        <v>6.5720000000001489E-3</v>
      </c>
      <c r="T16" s="138">
        <v>4.1375999999998681E-3</v>
      </c>
      <c r="U16" s="83">
        <v>1.1500000000499865E-3</v>
      </c>
    </row>
    <row r="17" spans="1:21" ht="12.75" hidden="1" customHeight="1" outlineLevel="1" x14ac:dyDescent="0.2">
      <c r="A17" s="71" t="str">
        <f>Indexes!A17</f>
        <v>7M</v>
      </c>
      <c r="B17" s="72">
        <f>_xll.qlIndexFixing(Indexes!B17,FixingDate,TRUE,InterestRatesTrigger)</f>
        <v>2.4832543588615315E-3</v>
      </c>
      <c r="C17" s="73">
        <f>_xll.qlIndexFixing(Indexes!C17,FixingDate,TRUE,InterestRatesTrigger)</f>
        <v>3.3807381990288133E-3</v>
      </c>
      <c r="D17" s="73">
        <f>_xll.qlIndexFixing(Indexes!D17,FixingDate,TRUE,InterestRatesTrigger)</f>
        <v>4.2878845487780808E-3</v>
      </c>
      <c r="E17" s="74">
        <f>_xll.qlIndexFixing(Indexes!E17,FixingDate,TRUE,InterestRatesTrigger)</f>
        <v>6.3981569028422076E-3</v>
      </c>
      <c r="F17" s="138">
        <f>_xll.qlIndexFixing(Indexes!F17,FixingDate,TRUE,InterestRatesTrigger)</f>
        <v>4.637884619999106E-3</v>
      </c>
      <c r="G17" s="83">
        <f>_xll.qlIndexFixing(Indexes!G17,FixingDate,TRUE,InterestRatesTrigger)</f>
        <v>1.9299999988456147E-3</v>
      </c>
      <c r="I17" s="79">
        <f t="shared" si="0"/>
        <v>3.6338107084898322E-4</v>
      </c>
      <c r="J17" s="76">
        <f t="shared" si="1"/>
        <v>3.7941105899594709E-4</v>
      </c>
      <c r="K17" s="76">
        <f t="shared" si="2"/>
        <v>7.8356770380187506E-5</v>
      </c>
      <c r="L17" s="77">
        <f t="shared" si="3"/>
        <v>-2.0411032101682117E-4</v>
      </c>
      <c r="M17" s="76">
        <f t="shared" si="4"/>
        <v>-3.9615379997723181E-5</v>
      </c>
      <c r="N17" s="77">
        <f t="shared" si="5"/>
        <v>7.49999998796721E-4</v>
      </c>
      <c r="P17" s="78">
        <v>2.1198732880125483E-3</v>
      </c>
      <c r="Q17" s="73">
        <v>3.0013271400328662E-3</v>
      </c>
      <c r="R17" s="73">
        <v>4.2095277783978933E-3</v>
      </c>
      <c r="S17" s="74">
        <v>6.6022672238590287E-3</v>
      </c>
      <c r="T17" s="138">
        <v>4.6774999999968292E-3</v>
      </c>
      <c r="U17" s="83">
        <v>1.1800000000488937E-3</v>
      </c>
    </row>
    <row r="18" spans="1:21" ht="12.75" hidden="1" customHeight="1" outlineLevel="1" x14ac:dyDescent="0.2">
      <c r="A18" s="71" t="str">
        <f>Indexes!A18</f>
        <v>8M</v>
      </c>
      <c r="B18" s="72">
        <f>_xll.qlIndexFixing(Indexes!B18,FixingDate,TRUE,InterestRatesTrigger)</f>
        <v>2.7059718297904175E-3</v>
      </c>
      <c r="C18" s="73">
        <f>_xll.qlIndexFixing(Indexes!C18,FixingDate,TRUE,InterestRatesTrigger)</f>
        <v>3.6250247432269484E-3</v>
      </c>
      <c r="D18" s="73">
        <f>_xll.qlIndexFixing(Indexes!D18,FixingDate,TRUE,InterestRatesTrigger)</f>
        <v>4.538644845435977E-3</v>
      </c>
      <c r="E18" s="74">
        <f>_xll.qlIndexFixing(Indexes!E18,FixingDate,TRUE,InterestRatesTrigger)</f>
        <v>6.5543243343491406E-3</v>
      </c>
      <c r="F18" s="138">
        <f>_xll.qlIndexFixing(Indexes!F18,FixingDate,TRUE,InterestRatesTrigger)</f>
        <v>4.7929420702000104E-3</v>
      </c>
      <c r="G18" s="83">
        <f>_xll.qlIndexFixing(Indexes!G18,FixingDate,TRUE,InterestRatesTrigger)</f>
        <v>2.149999998877117E-3</v>
      </c>
      <c r="I18" s="79">
        <f t="shared" si="0"/>
        <v>5.1245540259455078E-4</v>
      </c>
      <c r="J18" s="76">
        <f t="shared" si="1"/>
        <v>5.5071434447134457E-4</v>
      </c>
      <c r="K18" s="76">
        <f t="shared" si="2"/>
        <v>2.5123389170775279E-4</v>
      </c>
      <c r="L18" s="77">
        <f t="shared" si="3"/>
        <v>-8.3297126998072187E-5</v>
      </c>
      <c r="M18" s="76">
        <f t="shared" si="4"/>
        <v>4.5201071417109301E-4</v>
      </c>
      <c r="N18" s="77">
        <f t="shared" si="5"/>
        <v>9.2999999881904216E-4</v>
      </c>
      <c r="P18" s="78">
        <v>2.1935164271958667E-3</v>
      </c>
      <c r="Q18" s="73">
        <v>3.0743103987556039E-3</v>
      </c>
      <c r="R18" s="73">
        <v>4.2874109537282242E-3</v>
      </c>
      <c r="S18" s="74">
        <v>6.6376214613472128E-3</v>
      </c>
      <c r="T18" s="138">
        <v>4.3409313560289174E-3</v>
      </c>
      <c r="U18" s="83">
        <v>1.2200000000580748E-3</v>
      </c>
    </row>
    <row r="19" spans="1:21" ht="12.75" hidden="1" customHeight="1" outlineLevel="1" x14ac:dyDescent="0.2">
      <c r="A19" s="71" t="str">
        <f>Indexes!A19</f>
        <v>9M</v>
      </c>
      <c r="B19" s="72">
        <f>_xll.qlIndexFixing(Indexes!B19,FixingDate,TRUE,InterestRatesTrigger)</f>
        <v>2.9582848470805223E-3</v>
      </c>
      <c r="C19" s="73">
        <f>_xll.qlIndexFixing(Indexes!C19,FixingDate,TRUE,InterestRatesTrigger)</f>
        <v>3.9004318983343212E-3</v>
      </c>
      <c r="D19" s="73">
        <f>_xll.qlIndexFixing(Indexes!D19,FixingDate,TRUE,InterestRatesTrigger)</f>
        <v>4.8099959108893354E-3</v>
      </c>
      <c r="E19" s="74">
        <f>_xll.qlIndexFixing(Indexes!E19,FixingDate,TRUE,InterestRatesTrigger)</f>
        <v>6.7472222142283215E-3</v>
      </c>
      <c r="F19" s="138">
        <f>_xll.qlIndexFixing(Indexes!F19,FixingDate,TRUE,InterestRatesTrigger)</f>
        <v>4.9297566075508477E-3</v>
      </c>
      <c r="G19" s="83">
        <f>_xll.qlIndexFixing(Indexes!G19,FixingDate,TRUE,InterestRatesTrigger)</f>
        <v>2.3999999989429118E-3</v>
      </c>
      <c r="I19" s="79">
        <f t="shared" si="0"/>
        <v>7.6480991967552018E-4</v>
      </c>
      <c r="J19" s="76">
        <f t="shared" si="1"/>
        <v>7.602175550709034E-4</v>
      </c>
      <c r="K19" s="76">
        <f t="shared" si="2"/>
        <v>4.5119828061477435E-4</v>
      </c>
      <c r="L19" s="77">
        <f t="shared" si="3"/>
        <v>7.5222214232936735E-5</v>
      </c>
      <c r="M19" s="76">
        <f t="shared" si="4"/>
        <v>8.9185501947519012E-4</v>
      </c>
      <c r="N19" s="77">
        <f t="shared" si="5"/>
        <v>1.149999998897024E-3</v>
      </c>
      <c r="P19" s="78">
        <v>2.1934749274050021E-3</v>
      </c>
      <c r="Q19" s="73">
        <v>3.1402143432634178E-3</v>
      </c>
      <c r="R19" s="73">
        <v>4.358797630274561E-3</v>
      </c>
      <c r="S19" s="74">
        <v>6.6719999999953847E-3</v>
      </c>
      <c r="T19" s="138">
        <v>4.0379015880756576E-3</v>
      </c>
      <c r="U19" s="83">
        <v>1.2500000000458878E-3</v>
      </c>
    </row>
    <row r="20" spans="1:21" ht="12.75" hidden="1" customHeight="1" outlineLevel="1" x14ac:dyDescent="0.2">
      <c r="A20" s="71" t="str">
        <f>Indexes!A20</f>
        <v>10M</v>
      </c>
      <c r="B20" s="72">
        <f>_xll.qlIndexFixing(Indexes!B20,FixingDate,TRUE,InterestRatesTrigger)</f>
        <v>3.1737729109688243E-3</v>
      </c>
      <c r="C20" s="73">
        <f>_xll.qlIndexFixing(Indexes!C20,FixingDate,TRUE,InterestRatesTrigger)</f>
        <v>4.1376510007546507E-3</v>
      </c>
      <c r="D20" s="73">
        <f>_xll.qlIndexFixing(Indexes!D20,FixingDate,TRUE,InterestRatesTrigger)</f>
        <v>5.0248140951290885E-3</v>
      </c>
      <c r="E20" s="74">
        <f>_xll.qlIndexFixing(Indexes!E20,FixingDate,TRUE,InterestRatesTrigger)</f>
        <v>6.9219531288132975E-3</v>
      </c>
      <c r="F20" s="138">
        <f>_xll.qlIndexFixing(Indexes!F20,FixingDate,TRUE,InterestRatesTrigger)</f>
        <v>5.0419474943399524E-3</v>
      </c>
      <c r="G20" s="83">
        <f>_xll.qlIndexFixing(Indexes!G20,FixingDate,TRUE,InterestRatesTrigger)</f>
        <v>2.5799999992176725E-3</v>
      </c>
      <c r="I20" s="79">
        <f t="shared" si="0"/>
        <v>8.8427364324745105E-4</v>
      </c>
      <c r="J20" s="76">
        <f t="shared" si="1"/>
        <v>9.1616727871888463E-4</v>
      </c>
      <c r="K20" s="76">
        <f t="shared" si="2"/>
        <v>5.8320522349600626E-4</v>
      </c>
      <c r="L20" s="77">
        <f t="shared" si="3"/>
        <v>2.0808189892649199E-4</v>
      </c>
      <c r="M20" s="76">
        <f t="shared" si="4"/>
        <v>1.0314685745258017E-3</v>
      </c>
      <c r="N20" s="77">
        <f t="shared" si="5"/>
        <v>1.2699999992176626E-3</v>
      </c>
      <c r="P20" s="78">
        <v>2.2894992677213732E-3</v>
      </c>
      <c r="Q20" s="73">
        <v>3.2214837220357661E-3</v>
      </c>
      <c r="R20" s="73">
        <v>4.4416088716330822E-3</v>
      </c>
      <c r="S20" s="74">
        <v>6.7138712298868055E-3</v>
      </c>
      <c r="T20" s="138">
        <v>4.0104789198141507E-3</v>
      </c>
      <c r="U20" s="83">
        <v>1.3100000000000099E-3</v>
      </c>
    </row>
    <row r="21" spans="1:21" ht="12.75" hidden="1" customHeight="1" outlineLevel="1" x14ac:dyDescent="0.2">
      <c r="A21" s="71" t="str">
        <f>Indexes!A21</f>
        <v>11M</v>
      </c>
      <c r="B21" s="72">
        <f>_xll.qlIndexFixing(Indexes!B21,FixingDate,TRUE,InterestRatesTrigger)</f>
        <v>3.4341083599615757E-3</v>
      </c>
      <c r="C21" s="73">
        <f>_xll.qlIndexFixing(Indexes!C21,FixingDate,TRUE,InterestRatesTrigger)</f>
        <v>4.423112415308318E-3</v>
      </c>
      <c r="D21" s="73">
        <f>_xll.qlIndexFixing(Indexes!D21,FixingDate,TRUE,InterestRatesTrigger)</f>
        <v>5.2980720037761253E-3</v>
      </c>
      <c r="E21" s="74">
        <f>_xll.qlIndexFixing(Indexes!E21,FixingDate,TRUE,InterestRatesTrigger)</f>
        <v>7.1308938746312512E-3</v>
      </c>
      <c r="F21" s="138">
        <f>_xll.qlIndexFixing(Indexes!F21,FixingDate,TRUE,InterestRatesTrigger)</f>
        <v>5.2633406505220304E-3</v>
      </c>
      <c r="G21" s="83">
        <f>_xll.qlIndexFixing(Indexes!G21,FixingDate,TRUE,InterestRatesTrigger)</f>
        <v>2.8599999991788367E-3</v>
      </c>
      <c r="I21" s="79">
        <f t="shared" si="0"/>
        <v>1.0630792863972074E-3</v>
      </c>
      <c r="J21" s="76">
        <f t="shared" si="1"/>
        <v>1.1157475508448006E-3</v>
      </c>
      <c r="K21" s="76">
        <f t="shared" si="2"/>
        <v>7.71667045272071E-4</v>
      </c>
      <c r="L21" s="77">
        <f t="shared" si="3"/>
        <v>3.6781848388070006E-4</v>
      </c>
      <c r="M21" s="76">
        <f t="shared" si="4"/>
        <v>1.2350747144025389E-3</v>
      </c>
      <c r="N21" s="77">
        <f t="shared" si="5"/>
        <v>1.5099999991789674E-3</v>
      </c>
      <c r="P21" s="78">
        <v>2.3710290735643683E-3</v>
      </c>
      <c r="Q21" s="73">
        <v>3.3073648644635174E-3</v>
      </c>
      <c r="R21" s="73">
        <v>4.5264049585040543E-3</v>
      </c>
      <c r="S21" s="74">
        <v>6.7630753907505512E-3</v>
      </c>
      <c r="T21" s="138">
        <v>4.0282659361194914E-3</v>
      </c>
      <c r="U21" s="83">
        <v>1.3499999999998693E-3</v>
      </c>
    </row>
    <row r="22" spans="1:21" ht="12.75" customHeight="1" collapsed="1" x14ac:dyDescent="0.2">
      <c r="A22" s="71" t="str">
        <f>Indexes!A22</f>
        <v>1Y</v>
      </c>
      <c r="B22" s="72">
        <f>_xll.qlIndexFixing(Indexes!B22,FixingDate,TRUE,InterestRatesTrigger)</f>
        <v>3.7207789591167302E-3</v>
      </c>
      <c r="C22" s="73">
        <f>_xll.qlIndexFixing(Indexes!C22,FixingDate,TRUE,InterestRatesTrigger)</f>
        <v>4.7315720332433749E-3</v>
      </c>
      <c r="D22" s="73">
        <f>_xll.qlIndexFixing(Indexes!D22,FixingDate,TRUE,InterestRatesTrigger)</f>
        <v>5.5797737262662699E-3</v>
      </c>
      <c r="E22" s="83">
        <f>_xll.qlIndexFixing(Indexes!E22,FixingDate,TRUE,InterestRatesTrigger)</f>
        <v>7.3459999999024774E-3</v>
      </c>
      <c r="F22" s="138">
        <f>_xll.qlIndexFixing(Indexes!F22,FixingDate,TRUE,InterestRatesTrigger)</f>
        <v>5.4987140963468498E-3</v>
      </c>
      <c r="G22" s="83">
        <f>_xll.qlIndexFixing(Indexes!G22,FixingDate,TRUE,InterestRatesTrigger)</f>
        <v>3.1401089777072719E-3</v>
      </c>
      <c r="I22" s="79">
        <f t="shared" si="0"/>
        <v>1.261132401186959E-3</v>
      </c>
      <c r="J22" s="76">
        <f t="shared" si="1"/>
        <v>1.3247135582775973E-3</v>
      </c>
      <c r="K22" s="76">
        <f t="shared" si="2"/>
        <v>9.5435775434250022E-4</v>
      </c>
      <c r="L22" s="84">
        <f t="shared" si="3"/>
        <v>5.1399999994548775E-4</v>
      </c>
      <c r="M22" s="76">
        <f t="shared" si="4"/>
        <v>1.4506773075733366E-3</v>
      </c>
      <c r="N22" s="84">
        <f t="shared" si="5"/>
        <v>1.7301089777073024E-3</v>
      </c>
      <c r="P22" s="78">
        <v>2.4596465579297712E-3</v>
      </c>
      <c r="Q22" s="73">
        <v>3.4068584749657777E-3</v>
      </c>
      <c r="R22" s="73">
        <v>4.6254159719237697E-3</v>
      </c>
      <c r="S22" s="83">
        <v>6.8319999999569897E-3</v>
      </c>
      <c r="T22" s="138">
        <v>4.0480367887735132E-3</v>
      </c>
      <c r="U22" s="83">
        <v>1.4099999999999694E-3</v>
      </c>
    </row>
    <row r="23" spans="1:21" ht="12.75" customHeight="1" x14ac:dyDescent="0.2">
      <c r="A23" s="54" t="str">
        <f>"#"&amp;YEAR(Indexes!A23)&amp;IF(LEN(MONTH(Indexes!A23))=1,"0","")&amp;MONTH(Indexes!A23)&amp;IF(LEN(DAY(Indexes!A23))=1,"0","")&amp;DAY(Indexes!A23)</f>
        <v>#20151216</v>
      </c>
      <c r="B23" s="62">
        <f>(_xll.qlYieldTSDiscount(B$4,SettlementDate,,InterestRatesTrigger)/_xll.qlYieldTSDiscount(B$4,Indexes!$A23,,InterestRatesTrigger)-1)/Indexes!$K23</f>
        <v>2.4970783942549852E-3</v>
      </c>
      <c r="C23" s="56">
        <f>(_xll.qlYieldTSDiscount(C$4,SettlementDate,,InterestRatesTrigger)/_xll.qlYieldTSDiscount(C$4,Indexes!$A23,,InterestRatesTrigger)-1)/Indexes!$K23</f>
        <v>3.3960795612419936E-3</v>
      </c>
      <c r="D23" s="56">
        <f>(_xll.qlYieldTSDiscount(D$4,SettlementDate,,InterestRatesTrigger)/_xll.qlYieldTSDiscount(D$4,Indexes!$A23,,InterestRatesTrigger)-1)/Indexes!$K23</f>
        <v>4.3014234353048559E-3</v>
      </c>
      <c r="E23" s="56">
        <f>(_xll.qlYieldTSDiscount(E$4,SettlementDate,,InterestRatesTrigger)/_xll.qlYieldTSDiscount(E$4,Indexes!$A23,,InterestRatesTrigger)-1)/Indexes!$K23</f>
        <v>6.4074382499024196E-3</v>
      </c>
      <c r="F23" s="56">
        <f>(_xll.qlYieldTSDiscount(F$4,SettlementDate,,InterestRatesTrigger)/_xll.qlYieldTSDiscount(F$4,Indexes!$A23,,InterestRatesTrigger)-1)/Indexes!$K23</f>
        <v>4.6730549500003295E-3</v>
      </c>
      <c r="G23" s="108">
        <f>(_xll.qlYieldTSDiscount(G$4,SettlementDate,,InterestRatesTrigger)/_xll.qlYieldTSDiscount(G$4,Indexes!$A23,,InterestRatesTrigger)-1)/Indexes!$K23</f>
        <v>1.9420779590081003E-3</v>
      </c>
      <c r="H23" s="58"/>
      <c r="I23" s="178">
        <f t="shared" si="0"/>
        <v>4.7760189585048822E-4</v>
      </c>
      <c r="J23" s="179">
        <f t="shared" si="1"/>
        <v>4.710924199657256E-4</v>
      </c>
      <c r="K23" s="179">
        <f t="shared" si="2"/>
        <v>1.5883550872476497E-4</v>
      </c>
      <c r="L23" s="179">
        <f t="shared" si="3"/>
        <v>-1.6655495379868952E-4</v>
      </c>
      <c r="M23" s="179">
        <f t="shared" si="4"/>
        <v>4.9821702387919942E-4</v>
      </c>
      <c r="N23" s="165">
        <f t="shared" si="5"/>
        <v>7.9022483730693078E-4</v>
      </c>
      <c r="O23" s="58"/>
      <c r="P23" s="62">
        <v>2.019476498404497E-3</v>
      </c>
      <c r="Q23" s="56">
        <v>2.924987141276268E-3</v>
      </c>
      <c r="R23" s="56">
        <v>4.142587926580091E-3</v>
      </c>
      <c r="S23" s="56">
        <v>6.5739932037011091E-3</v>
      </c>
      <c r="T23" s="56">
        <v>4.1748379261211301E-3</v>
      </c>
      <c r="U23" s="108">
        <v>1.1518531217011695E-3</v>
      </c>
    </row>
    <row r="24" spans="1:21" ht="12.75" customHeight="1" x14ac:dyDescent="0.2">
      <c r="A24" s="63" t="str">
        <f>"#"&amp;YEAR(Indexes!A24)&amp;IF(LEN(MONTH(Indexes!A24))=1,"0","")&amp;MONTH(Indexes!A24)&amp;IF(LEN(DAY(Indexes!A24))=1,"0","")&amp;DAY(Indexes!A24)</f>
        <v>#20160316</v>
      </c>
      <c r="B24" s="70">
        <f>(_xll.qlYieldTSDiscount(B$4,SettlementDate,,InterestRatesTrigger)/_xll.qlYieldTSDiscount(B$4,Indexes!$A24,,InterestRatesTrigger)-1)/Indexes!$K24</f>
        <v>3.1901136954160295E-3</v>
      </c>
      <c r="C24" s="65">
        <f>(_xll.qlYieldTSDiscount(C$4,SettlementDate,,InterestRatesTrigger)/_xll.qlYieldTSDiscount(C$4,Indexes!$A24,,InterestRatesTrigger)-1)/Indexes!$K24</f>
        <v>4.1556504088348075E-3</v>
      </c>
      <c r="D24" s="65">
        <f>(_xll.qlYieldTSDiscount(D$4,SettlementDate,,InterestRatesTrigger)/_xll.qlYieldTSDiscount(D$4,Indexes!$A24,,InterestRatesTrigger)-1)/Indexes!$K24</f>
        <v>5.0416578106743043E-3</v>
      </c>
      <c r="E24" s="65">
        <f>(_xll.qlYieldTSDiscount(E$4,SettlementDate,,InterestRatesTrigger)/_xll.qlYieldTSDiscount(E$4,Indexes!$A24,,InterestRatesTrigger)-1)/Indexes!$K24</f>
        <v>6.93527465800476E-3</v>
      </c>
      <c r="F24" s="65">
        <f>(_xll.qlYieldTSDiscount(F$4,SettlementDate,,InterestRatesTrigger)/_xll.qlYieldTSDiscount(F$4,Indexes!$A24,,InterestRatesTrigger)-1)/Indexes!$K24</f>
        <v>5.0502659493595536E-3</v>
      </c>
      <c r="G24" s="81">
        <f>(_xll.qlYieldTSDiscount(G$4,SettlementDate,,InterestRatesTrigger)/_xll.qlYieldTSDiscount(G$4,Indexes!$A24,,InterestRatesTrigger)-1)/Indexes!$K24</f>
        <v>2.5958853986801228E-3</v>
      </c>
      <c r="H24" s="58"/>
      <c r="I24" s="180">
        <f t="shared" ref="I24:N24" si="6">B24-P24</f>
        <v>2.7847928801952738E-4</v>
      </c>
      <c r="J24" s="181">
        <f t="shared" si="6"/>
        <v>4.482029332833334E-4</v>
      </c>
      <c r="K24" s="181">
        <f t="shared" si="6"/>
        <v>1.0228905322814345E-4</v>
      </c>
      <c r="L24" s="181">
        <f t="shared" si="6"/>
        <v>-1.7996406236371002E-4</v>
      </c>
      <c r="M24" s="181">
        <f t="shared" si="6"/>
        <v>8.3135899796420859E-4</v>
      </c>
      <c r="N24" s="168">
        <f t="shared" si="6"/>
        <v>9.9052254535395294E-4</v>
      </c>
      <c r="O24" s="58"/>
      <c r="P24" s="70">
        <v>2.9116344073965021E-3</v>
      </c>
      <c r="Q24" s="65">
        <v>3.7074474755514741E-3</v>
      </c>
      <c r="R24" s="65">
        <v>4.9393687574461609E-3</v>
      </c>
      <c r="S24" s="65">
        <v>7.11523872036847E-3</v>
      </c>
      <c r="T24" s="65">
        <v>4.218906951395345E-3</v>
      </c>
      <c r="U24" s="81">
        <v>1.6053628533261699E-3</v>
      </c>
    </row>
    <row r="25" spans="1:21" ht="12.75" customHeight="1" x14ac:dyDescent="0.2">
      <c r="A25" s="71" t="str">
        <f>"#"&amp;YEAR(Indexes!A25)&amp;IF(LEN(MONTH(Indexes!A25))=1,"0","")&amp;MONTH(Indexes!A25)&amp;IF(LEN(DAY(Indexes!A25))=1,"0","")&amp;DAY(Indexes!A25)</f>
        <v>#20151230</v>
      </c>
      <c r="B25" s="78">
        <f>(_xll.qlYieldTSDiscount(B$4,SettlementDate,,InterestRatesTrigger)/_xll.qlYieldTSDiscount(B$4,Indexes!$A25,,InterestRatesTrigger)-1)/Indexes!$K25</f>
        <v>2.5960939719980908E-3</v>
      </c>
      <c r="C25" s="72">
        <f>(_xll.qlYieldTSDiscount(C$4,SettlementDate,,InterestRatesTrigger)/_xll.qlYieldTSDiscount(C$4,Indexes!$A25,,InterestRatesTrigger)-1)/Indexes!$K25</f>
        <v>3.5050857666266075E-3</v>
      </c>
      <c r="D25" s="72">
        <f>(_xll.qlYieldTSDiscount(D$4,SettlementDate,,InterestRatesTrigger)/_xll.qlYieldTSDiscount(D$4,Indexes!$A25,,InterestRatesTrigger)-1)/Indexes!$K25</f>
        <v>4.4100106550773871E-3</v>
      </c>
      <c r="E25" s="72">
        <f>(_xll.qlYieldTSDiscount(E$4,SettlementDate,,InterestRatesTrigger)/_xll.qlYieldTSDiscount(E$4,Indexes!$A25,,InterestRatesTrigger)-1)/Indexes!$K25</f>
        <v>6.4755442268541229E-3</v>
      </c>
      <c r="F25" s="78">
        <f>(_xll.qlYieldTSDiscount(F$4,SettlementDate,,InterestRatesTrigger)/_xll.qlYieldTSDiscount(F$4,Indexes!$A25,,InterestRatesTrigger)-1)/Indexes!$K25</f>
        <v>4.7308858676591101E-3</v>
      </c>
      <c r="G25" s="74">
        <f>(_xll.qlYieldTSDiscount(G$4,SettlementDate,,InterestRatesTrigger)/_xll.qlYieldTSDiscount(G$4,Indexes!$A25,,InterestRatesTrigger)-1)/Indexes!$K25</f>
        <v>2.0362649298805305E-3</v>
      </c>
      <c r="I25" s="162">
        <f t="shared" si="0"/>
        <v>5.4431621671935165E-4</v>
      </c>
      <c r="J25" s="163">
        <f t="shared" si="1"/>
        <v>5.4362593501275369E-4</v>
      </c>
      <c r="K25" s="163">
        <f t="shared" si="2"/>
        <v>2.3842373288893333E-4</v>
      </c>
      <c r="L25" s="164">
        <f t="shared" si="3"/>
        <v>-1.1070697166510896E-4</v>
      </c>
      <c r="M25" s="162">
        <f t="shared" si="4"/>
        <v>3.3263711241243894E-4</v>
      </c>
      <c r="N25" s="164">
        <f t="shared" si="5"/>
        <v>8.7301927545739067E-4</v>
      </c>
      <c r="P25" s="78">
        <v>2.0517777552787391E-3</v>
      </c>
      <c r="Q25" s="72">
        <v>2.9614598316138538E-3</v>
      </c>
      <c r="R25" s="72">
        <v>4.1715869221884538E-3</v>
      </c>
      <c r="S25" s="72">
        <v>6.5862511985192319E-3</v>
      </c>
      <c r="T25" s="78">
        <v>4.3982487552466712E-3</v>
      </c>
      <c r="U25" s="74">
        <v>1.1632456544231398E-3</v>
      </c>
    </row>
    <row r="26" spans="1:21" ht="12.75" customHeight="1" x14ac:dyDescent="0.2">
      <c r="A26" s="71" t="str">
        <f>"#"&amp;YEAR(Indexes!A26)&amp;IF(LEN(MONTH(Indexes!A26))=1,"0","")&amp;MONTH(Indexes!A26)&amp;IF(LEN(DAY(Indexes!A26))=1,"0","")&amp;DAY(Indexes!A26)</f>
        <v>#20151231</v>
      </c>
      <c r="B26" s="78">
        <f>(_xll.qlYieldTSDiscount(B$4,SettlementDate,,InterestRatesTrigger)/_xll.qlYieldTSDiscount(B$4,Indexes!$A26,,InterestRatesTrigger)-1)/Indexes!$K26</f>
        <v>2.6033054803258951E-3</v>
      </c>
      <c r="C26" s="72">
        <f>(_xll.qlYieldTSDiscount(C$4,SettlementDate,,InterestRatesTrigger)/_xll.qlYieldTSDiscount(C$4,Indexes!$A26,,InterestRatesTrigger)-1)/Indexes!$K26</f>
        <v>3.5129802239096627E-3</v>
      </c>
      <c r="D26" s="72">
        <f>(_xll.qlYieldTSDiscount(D$4,SettlementDate,,InterestRatesTrigger)/_xll.qlYieldTSDiscount(D$4,Indexes!$A26,,InterestRatesTrigger)-1)/Indexes!$K26</f>
        <v>4.4184008788678225E-3</v>
      </c>
      <c r="E26" s="72">
        <f>(_xll.qlYieldTSDiscount(E$4,SettlementDate,,InterestRatesTrigger)/_xll.qlYieldTSDiscount(E$4,Indexes!$A26,,InterestRatesTrigger)-1)/Indexes!$K26</f>
        <v>6.4806133232742378E-3</v>
      </c>
      <c r="F26" s="78">
        <f>(_xll.qlYieldTSDiscount(F$4,SettlementDate,,InterestRatesTrigger)/_xll.qlYieldTSDiscount(F$4,Indexes!$A26,,InterestRatesTrigger)-1)/Indexes!$K26</f>
        <v>4.735020044322605E-3</v>
      </c>
      <c r="G26" s="74">
        <f>(_xll.qlYieldTSDiscount(G$4,SettlementDate,,InterestRatesTrigger)/_xll.qlYieldTSDiscount(G$4,Indexes!$A26,,InterestRatesTrigger)-1)/Indexes!$K26</f>
        <v>2.0435198150953252E-3</v>
      </c>
      <c r="I26" s="162">
        <f t="shared" si="0"/>
        <v>5.4778306484514708E-4</v>
      </c>
      <c r="J26" s="163">
        <f t="shared" si="1"/>
        <v>5.4869367351681551E-4</v>
      </c>
      <c r="K26" s="163">
        <f t="shared" si="2"/>
        <v>2.4431646769280599E-4</v>
      </c>
      <c r="L26" s="164">
        <f t="shared" si="3"/>
        <v>-1.0668194101916446E-4</v>
      </c>
      <c r="M26" s="162">
        <f t="shared" si="4"/>
        <v>3.1815452290711362E-4</v>
      </c>
      <c r="N26" s="164">
        <f t="shared" si="5"/>
        <v>8.7927066815741278E-4</v>
      </c>
      <c r="P26" s="78">
        <v>2.0555224154807481E-3</v>
      </c>
      <c r="Q26" s="72">
        <v>2.9642865503928472E-3</v>
      </c>
      <c r="R26" s="72">
        <v>4.1740844111750166E-3</v>
      </c>
      <c r="S26" s="72">
        <v>6.5872952642934022E-3</v>
      </c>
      <c r="T26" s="78">
        <v>4.4168655214154914E-3</v>
      </c>
      <c r="U26" s="74">
        <v>1.1642491469379124E-3</v>
      </c>
    </row>
    <row r="27" spans="1:21" ht="12.75" customHeight="1" x14ac:dyDescent="0.2">
      <c r="A27" s="71" t="str">
        <f>"#"&amp;YEAR(Indexes!A27)&amp;IF(LEN(MONTH(Indexes!A27))=1,"0","")&amp;MONTH(Indexes!A27)&amp;IF(LEN(DAY(Indexes!A27))=1,"0","")&amp;DAY(Indexes!A27)</f>
        <v>#20160104</v>
      </c>
      <c r="B27" s="78">
        <f>(_xll.qlYieldTSDiscount(B$4,SettlementDate,,InterestRatesTrigger)/_xll.qlYieldTSDiscount(B$4,Indexes!$A27,,InterestRatesTrigger)-1)/Indexes!$K27</f>
        <v>2.6323211687245994E-3</v>
      </c>
      <c r="C27" s="72">
        <f>(_xll.qlYieldTSDiscount(C$4,SettlementDate,,InterestRatesTrigger)/_xll.qlYieldTSDiscount(C$4,Indexes!$A27,,InterestRatesTrigger)-1)/Indexes!$K27</f>
        <v>3.5447028340669135E-3</v>
      </c>
      <c r="D27" s="72">
        <f>(_xll.qlYieldTSDiscount(D$4,SettlementDate,,InterestRatesTrigger)/_xll.qlYieldTSDiscount(D$4,Indexes!$A27,,InterestRatesTrigger)-1)/Indexes!$K27</f>
        <v>4.4524106518388125E-3</v>
      </c>
      <c r="E27" s="72">
        <f>(_xll.qlYieldTSDiscount(E$4,SettlementDate,,InterestRatesTrigger)/_xll.qlYieldTSDiscount(E$4,Indexes!$A27,,InterestRatesTrigger)-1)/Indexes!$K27</f>
        <v>6.5011545587314069E-3</v>
      </c>
      <c r="F27" s="78">
        <f>(_xll.qlYieldTSDiscount(F$4,SettlementDate,,InterestRatesTrigger)/_xll.qlYieldTSDiscount(F$4,Indexes!$A27,,InterestRatesTrigger)-1)/Indexes!$K27</f>
        <v>4.7515610192836169E-3</v>
      </c>
      <c r="G27" s="74">
        <f>(_xll.qlYieldTSDiscount(G$4,SettlementDate,,InterestRatesTrigger)/_xll.qlYieldTSDiscount(G$4,Indexes!$A27,,InterestRatesTrigger)-1)/Indexes!$K27</f>
        <v>2.0730816991779248E-3</v>
      </c>
      <c r="I27" s="162">
        <f t="shared" si="0"/>
        <v>5.6915717186749011E-4</v>
      </c>
      <c r="J27" s="163">
        <f t="shared" si="1"/>
        <v>5.7484583540359921E-4</v>
      </c>
      <c r="K27" s="163">
        <f t="shared" si="2"/>
        <v>2.7330785374453295E-4</v>
      </c>
      <c r="L27" s="164">
        <f t="shared" si="3"/>
        <v>-8.8239018676212859E-5</v>
      </c>
      <c r="M27" s="162">
        <f t="shared" si="4"/>
        <v>2.9746212473541651E-4</v>
      </c>
      <c r="N27" s="164">
        <f t="shared" si="5"/>
        <v>9.0678667172519015E-4</v>
      </c>
      <c r="P27" s="78">
        <v>2.0631639968571092E-3</v>
      </c>
      <c r="Q27" s="72">
        <v>2.9698569986633143E-3</v>
      </c>
      <c r="R27" s="72">
        <v>4.1791027980942795E-3</v>
      </c>
      <c r="S27" s="72">
        <v>6.5893935774076198E-3</v>
      </c>
      <c r="T27" s="78">
        <v>4.4540988945482004E-3</v>
      </c>
      <c r="U27" s="74">
        <v>1.1662950274527347E-3</v>
      </c>
    </row>
    <row r="28" spans="1:21" ht="12.75" customHeight="1" x14ac:dyDescent="0.2">
      <c r="A28" s="63" t="str">
        <f>"#"&amp;YEAR(Indexes!A28)&amp;IF(LEN(MONTH(Indexes!A28))=1,"0","")&amp;MONTH(Indexes!A28)&amp;IF(LEN(DAY(Indexes!A28))=1,"0","")&amp;DAY(Indexes!A28)</f>
        <v>#20160105</v>
      </c>
      <c r="B28" s="70">
        <f>(_xll.qlYieldTSDiscount(B$4,SettlementDate,,InterestRatesTrigger)/_xll.qlYieldTSDiscount(B$4,Indexes!$A28,,InterestRatesTrigger)-1)/Indexes!$K28</f>
        <v>2.6396163751919652E-3</v>
      </c>
      <c r="C28" s="64">
        <f>(_xll.qlYieldTSDiscount(C$4,SettlementDate,,InterestRatesTrigger)/_xll.qlYieldTSDiscount(C$4,Indexes!$A28,,InterestRatesTrigger)-1)/Indexes!$K28</f>
        <v>3.5526697100122673E-3</v>
      </c>
      <c r="D28" s="64">
        <f>(_xll.qlYieldTSDiscount(D$4,SettlementDate,,InterestRatesTrigger)/_xll.qlYieldTSDiscount(D$4,Indexes!$A28,,InterestRatesTrigger)-1)/Indexes!$K28</f>
        <v>4.4609966602569898E-3</v>
      </c>
      <c r="E28" s="64">
        <f>(_xll.qlYieldTSDiscount(E$4,SettlementDate,,InterestRatesTrigger)/_xll.qlYieldTSDiscount(E$4,Indexes!$A28,,InterestRatesTrigger)-1)/Indexes!$K28</f>
        <v>6.5063555271119523E-3</v>
      </c>
      <c r="F28" s="70">
        <f>(_xll.qlYieldTSDiscount(F$4,SettlementDate,,InterestRatesTrigger)/_xll.qlYieldTSDiscount(F$4,Indexes!$A28,,InterestRatesTrigger)-1)/Indexes!$K28</f>
        <v>4.7556973113179312E-3</v>
      </c>
      <c r="G28" s="66">
        <f>(_xll.qlYieldTSDiscount(G$4,SettlementDate,,InterestRatesTrigger)/_xll.qlYieldTSDiscount(G$4,Indexes!$A28,,InterestRatesTrigger)-1)/Indexes!$K28</f>
        <v>2.0805961470060077E-3</v>
      </c>
      <c r="I28" s="166">
        <f t="shared" si="0"/>
        <v>5.7259644670062601E-4</v>
      </c>
      <c r="J28" s="167">
        <f t="shared" si="1"/>
        <v>5.8006711881109126E-4</v>
      </c>
      <c r="K28" s="167">
        <f t="shared" si="2"/>
        <v>2.7937467574558165E-4</v>
      </c>
      <c r="L28" s="168">
        <f t="shared" si="3"/>
        <v>-8.4092268966723047E-5</v>
      </c>
      <c r="M28" s="166">
        <f t="shared" si="4"/>
        <v>2.8298178338980687E-4</v>
      </c>
      <c r="N28" s="168">
        <f t="shared" si="5"/>
        <v>9.132570217772419E-4</v>
      </c>
      <c r="P28" s="70">
        <v>2.0670199284913392E-3</v>
      </c>
      <c r="Q28" s="64">
        <v>2.9726025912011761E-3</v>
      </c>
      <c r="R28" s="64">
        <v>4.1816219845114081E-3</v>
      </c>
      <c r="S28" s="64">
        <v>6.5904477960786753E-3</v>
      </c>
      <c r="T28" s="70">
        <v>4.4727155279281243E-3</v>
      </c>
      <c r="U28" s="66">
        <v>1.1673391252287658E-3</v>
      </c>
    </row>
    <row r="29" spans="1:21" ht="12.75" hidden="1" customHeight="1" outlineLevel="1" x14ac:dyDescent="0.2">
      <c r="A29" s="71" t="str">
        <f>"#"&amp;YEAR(Indexes!A29)&amp;IF(LEN(MONTH(Indexes!A29))=1,"0","")&amp;MONTH(Indexes!A29)&amp;IF(LEN(DAY(Indexes!A29))=1,"0","")&amp;DAY(Indexes!A29)</f>
        <v>#20161229</v>
      </c>
      <c r="B29" s="72">
        <f>(_xll.qlYieldTSDiscount(B$4,SettlementDate,,InterestRatesTrigger)/_xll.qlYieldTSDiscount(B$4,Indexes!$A29,,InterestRatesTrigger)-1)/Indexes!$K29</f>
        <v>6.0890824010977566E-3</v>
      </c>
      <c r="C29" s="72">
        <f>(_xll.qlYieldTSDiscount(C$4,SettlementDate,,InterestRatesTrigger)/_xll.qlYieldTSDiscount(C$4,Indexes!$A29,,InterestRatesTrigger)-1)/Indexes!$K29</f>
        <v>7.1929492758940738E-3</v>
      </c>
      <c r="D29" s="72">
        <f>(_xll.qlYieldTSDiscount(D$4,SettlementDate,,InterestRatesTrigger)/_xll.qlYieldTSDiscount(D$4,Indexes!$A29,,InterestRatesTrigger)-1)/Indexes!$K29</f>
        <v>7.974457893440999E-3</v>
      </c>
      <c r="E29" s="72">
        <f>(_xll.qlYieldTSDiscount(E$4,SettlementDate,,InterestRatesTrigger)/_xll.qlYieldTSDiscount(E$4,Indexes!$A29,,InterestRatesTrigger)-1)/Indexes!$K29</f>
        <v>9.7786884669506316E-3</v>
      </c>
      <c r="F29" s="78">
        <f>(_xll.qlYieldTSDiscount(F$4,SettlementDate,,InterestRatesTrigger)/_xll.qlYieldTSDiscount(F$4,Indexes!$A29,,InterestRatesTrigger)-1)/Indexes!$K29</f>
        <v>7.6454682797111994E-3</v>
      </c>
      <c r="G29" s="74">
        <f>(_xll.qlYieldTSDiscount(G$4,SettlementDate,,InterestRatesTrigger)/_xll.qlYieldTSDiscount(G$4,Indexes!$A29,,InterestRatesTrigger)-1)/Indexes!$K29</f>
        <v>5.3444653749198301E-3</v>
      </c>
      <c r="I29" s="162">
        <f t="shared" ref="I29:I88" si="7">B29-P29</f>
        <v>2.8373011856271438E-3</v>
      </c>
      <c r="J29" s="163">
        <f>C29-Q29</f>
        <v>3.0955346810455286E-3</v>
      </c>
      <c r="K29" s="163">
        <f t="shared" ref="K29:K88" si="8">D29-R29</f>
        <v>2.6220899730840007E-3</v>
      </c>
      <c r="L29" s="164">
        <f t="shared" ref="L29:L88" si="9">E29-S29</f>
        <v>2.2368393501892023E-3</v>
      </c>
      <c r="M29" s="163">
        <f t="shared" ref="M29:M88" si="10">F29-T29</f>
        <v>3.1259481534011008E-3</v>
      </c>
      <c r="N29" s="164">
        <f t="shared" ref="N29:N88" si="11">G29-U29</f>
        <v>3.4583275867310541E-3</v>
      </c>
      <c r="P29" s="78">
        <v>3.2517812154706127E-3</v>
      </c>
      <c r="Q29" s="72">
        <v>4.0974145948485452E-3</v>
      </c>
      <c r="R29" s="72">
        <v>5.3523679203569983E-3</v>
      </c>
      <c r="S29" s="72">
        <v>7.5418491167614293E-3</v>
      </c>
      <c r="T29" s="78">
        <v>4.5195201263100986E-3</v>
      </c>
      <c r="U29" s="74">
        <v>1.8861377881887759E-3</v>
      </c>
    </row>
    <row r="30" spans="1:21" ht="12.75" hidden="1" customHeight="1" outlineLevel="1" x14ac:dyDescent="0.2">
      <c r="A30" s="71" t="str">
        <f>"#"&amp;YEAR(Indexes!A30)&amp;IF(LEN(MONTH(Indexes!A30))=1,"0","")&amp;MONTH(Indexes!A30)&amp;IF(LEN(DAY(Indexes!A30))=1,"0","")&amp;DAY(Indexes!A30)</f>
        <v>#20161230</v>
      </c>
      <c r="B30" s="72">
        <f>(_xll.qlYieldTSDiscount(B$4,SettlementDate,,InterestRatesTrigger)/_xll.qlYieldTSDiscount(B$4,Indexes!$A30,,InterestRatesTrigger)-1)/Indexes!$K30</f>
        <v>6.0999652070479853E-3</v>
      </c>
      <c r="C30" s="72">
        <f>(_xll.qlYieldTSDiscount(C$4,SettlementDate,,InterestRatesTrigger)/_xll.qlYieldTSDiscount(C$4,Indexes!$A30,,InterestRatesTrigger)-1)/Indexes!$K30</f>
        <v>7.2044003178968622E-3</v>
      </c>
      <c r="D30" s="72">
        <f>(_xll.qlYieldTSDiscount(D$4,SettlementDate,,InterestRatesTrigger)/_xll.qlYieldTSDiscount(D$4,Indexes!$A30,,InterestRatesTrigger)-1)/Indexes!$K30</f>
        <v>7.985809272347006E-3</v>
      </c>
      <c r="E30" s="72">
        <f>(_xll.qlYieldTSDiscount(E$4,SettlementDate,,InterestRatesTrigger)/_xll.qlYieldTSDiscount(E$4,Indexes!$A30,,InterestRatesTrigger)-1)/Indexes!$K30</f>
        <v>9.7900170732445092E-3</v>
      </c>
      <c r="F30" s="78">
        <f>(_xll.qlYieldTSDiscount(F$4,SettlementDate,,InterestRatesTrigger)/_xll.qlYieldTSDiscount(F$4,Indexes!$A30,,InterestRatesTrigger)-1)/Indexes!$K30</f>
        <v>7.6562240345274561E-3</v>
      </c>
      <c r="G30" s="74">
        <f>(_xll.qlYieldTSDiscount(G$4,SettlementDate,,InterestRatesTrigger)/_xll.qlYieldTSDiscount(G$4,Indexes!$A30,,InterestRatesTrigger)-1)/Indexes!$K30</f>
        <v>5.3549431229515422E-3</v>
      </c>
      <c r="I30" s="162">
        <f t="shared" si="7"/>
        <v>2.8448390251880726E-3</v>
      </c>
      <c r="J30" s="163">
        <f>C30-Q30</f>
        <v>3.1028870593952261E-3</v>
      </c>
      <c r="K30" s="163">
        <f t="shared" si="8"/>
        <v>2.6291498694709292E-3</v>
      </c>
      <c r="L30" s="164">
        <f t="shared" si="9"/>
        <v>2.2436388101563206E-3</v>
      </c>
      <c r="M30" s="163">
        <f t="shared" si="10"/>
        <v>3.1330756528348573E-3</v>
      </c>
      <c r="N30" s="164">
        <f t="shared" si="11"/>
        <v>3.4658127158048758E-3</v>
      </c>
      <c r="P30" s="78">
        <v>3.2551261818599127E-3</v>
      </c>
      <c r="Q30" s="72">
        <v>4.1015132585016361E-3</v>
      </c>
      <c r="R30" s="72">
        <v>5.3566594028760768E-3</v>
      </c>
      <c r="S30" s="72">
        <v>7.5463782630881887E-3</v>
      </c>
      <c r="T30" s="78">
        <v>4.5231483816925988E-3</v>
      </c>
      <c r="U30" s="74">
        <v>1.8891304071466664E-3</v>
      </c>
    </row>
    <row r="31" spans="1:21" ht="12.75" hidden="1" customHeight="1" outlineLevel="1" x14ac:dyDescent="0.2">
      <c r="A31" s="71" t="str">
        <f>"#"&amp;YEAR(Indexes!A31)&amp;IF(LEN(MONTH(Indexes!A31))=1,"0","")&amp;MONTH(Indexes!A31)&amp;IF(LEN(DAY(Indexes!A31))=1,"0","")&amp;DAY(Indexes!A31)</f>
        <v>#20170103</v>
      </c>
      <c r="B31" s="72">
        <f>(_xll.qlYieldTSDiscount(B$4,SettlementDate,,InterestRatesTrigger)/_xll.qlYieldTSDiscount(B$4,Indexes!$A31,,InterestRatesTrigger)-1)/Indexes!$K31</f>
        <v>6.1434968431082647E-3</v>
      </c>
      <c r="C31" s="72">
        <f>(_xll.qlYieldTSDiscount(C$4,SettlementDate,,InterestRatesTrigger)/_xll.qlYieldTSDiscount(C$4,Indexes!$A31,,InterestRatesTrigger)-1)/Indexes!$K31</f>
        <v>7.2502368302957082E-3</v>
      </c>
      <c r="D31" s="72">
        <f>(_xll.qlYieldTSDiscount(D$4,SettlementDate,,InterestRatesTrigger)/_xll.qlYieldTSDiscount(D$4,Indexes!$A31,,InterestRatesTrigger)-1)/Indexes!$K31</f>
        <v>8.0313647808545763E-3</v>
      </c>
      <c r="E31" s="72">
        <f>(_xll.qlYieldTSDiscount(E$4,SettlementDate,,InterestRatesTrigger)/_xll.qlYieldTSDiscount(E$4,Indexes!$A31,,InterestRatesTrigger)-1)/Indexes!$K31</f>
        <v>9.8351785179811458E-3</v>
      </c>
      <c r="F31" s="78">
        <f>(_xll.qlYieldTSDiscount(F$4,SettlementDate,,InterestRatesTrigger)/_xll.qlYieldTSDiscount(F$4,Indexes!$A31,,InterestRatesTrigger)-1)/Indexes!$K31</f>
        <v>7.6992531670414081E-3</v>
      </c>
      <c r="G31" s="74">
        <f>(_xll.qlYieldTSDiscount(G$4,SettlementDate,,InterestRatesTrigger)/_xll.qlYieldTSDiscount(G$4,Indexes!$A31,,InterestRatesTrigger)-1)/Indexes!$K31</f>
        <v>5.3969104518534206E-3</v>
      </c>
      <c r="I31" s="162">
        <f t="shared" si="7"/>
        <v>2.8816665289588244E-3</v>
      </c>
      <c r="J31" s="163">
        <f>C31-Q31</f>
        <v>3.1405060839407055E-3</v>
      </c>
      <c r="K31" s="163">
        <f t="shared" si="8"/>
        <v>2.666104024565249E-3</v>
      </c>
      <c r="L31" s="164">
        <f t="shared" si="9"/>
        <v>2.2797202515970044E-3</v>
      </c>
      <c r="M31" s="163">
        <f t="shared" si="10"/>
        <v>3.1688479174830034E-3</v>
      </c>
      <c r="N31" s="164">
        <f t="shared" si="11"/>
        <v>3.5017728588976494E-3</v>
      </c>
      <c r="P31" s="78">
        <v>3.2618303141494403E-3</v>
      </c>
      <c r="Q31" s="72">
        <v>4.1097307463550028E-3</v>
      </c>
      <c r="R31" s="72">
        <v>5.3652607562893273E-3</v>
      </c>
      <c r="S31" s="72">
        <v>7.5554582663841414E-3</v>
      </c>
      <c r="T31" s="78">
        <v>4.5304052495584047E-3</v>
      </c>
      <c r="U31" s="74">
        <v>1.8951375929557709E-3</v>
      </c>
    </row>
    <row r="32" spans="1:21" ht="12.75" hidden="1" customHeight="1" outlineLevel="1" x14ac:dyDescent="0.2">
      <c r="A32" s="71" t="str">
        <f>"#"&amp;YEAR(Indexes!A32)&amp;IF(LEN(MONTH(Indexes!A32))=1,"0","")&amp;MONTH(Indexes!A32)&amp;IF(LEN(DAY(Indexes!A32))=1,"0","")&amp;DAY(Indexes!A32)</f>
        <v>#20170104</v>
      </c>
      <c r="B32" s="72">
        <f>(_xll.qlYieldTSDiscount(B$4,SettlementDate,,InterestRatesTrigger)/_xll.qlYieldTSDiscount(B$4,Indexes!$A32,,InterestRatesTrigger)-1)/Indexes!$K32</f>
        <v>6.1543797014107461E-3</v>
      </c>
      <c r="C32" s="72">
        <f>(_xll.qlYieldTSDiscount(C$4,SettlementDate,,InterestRatesTrigger)/_xll.qlYieldTSDiscount(C$4,Indexes!$A32,,InterestRatesTrigger)-1)/Indexes!$K32</f>
        <v>7.2617037610774706E-3</v>
      </c>
      <c r="D32" s="72">
        <f>(_xll.qlYieldTSDiscount(D$4,SettlementDate,,InterestRatesTrigger)/_xll.qlYieldTSDiscount(D$4,Indexes!$A32,,InterestRatesTrigger)-1)/Indexes!$K32</f>
        <v>8.0427898207164599E-3</v>
      </c>
      <c r="E32" s="72">
        <f>(_xll.qlYieldTSDiscount(E$4,SettlementDate,,InterestRatesTrigger)/_xll.qlYieldTSDiscount(E$4,Indexes!$A32,,InterestRatesTrigger)-1)/Indexes!$K32</f>
        <v>9.8464255270736215E-3</v>
      </c>
      <c r="F32" s="78">
        <f>(_xll.qlYieldTSDiscount(F$4,SettlementDate,,InterestRatesTrigger)/_xll.qlYieldTSDiscount(F$4,Indexes!$A32,,InterestRatesTrigger)-1)/Indexes!$K32</f>
        <v>7.7100119840085414E-3</v>
      </c>
      <c r="G32" s="74">
        <f>(_xll.qlYieldTSDiscount(G$4,SettlementDate,,InterestRatesTrigger)/_xll.qlYieldTSDiscount(G$4,Indexes!$A32,,InterestRatesTrigger)-1)/Indexes!$K32</f>
        <v>5.4074158508893733E-3</v>
      </c>
      <c r="I32" s="162">
        <f t="shared" si="7"/>
        <v>2.8824565614284296E-3</v>
      </c>
      <c r="J32" s="163">
        <f>C32-Q32</f>
        <v>3.1395967598542261E-3</v>
      </c>
      <c r="K32" s="163">
        <f t="shared" si="8"/>
        <v>2.6645810520284623E-3</v>
      </c>
      <c r="L32" s="164">
        <f t="shared" si="9"/>
        <v>2.2772932824786781E-3</v>
      </c>
      <c r="M32" s="163">
        <f t="shared" si="10"/>
        <v>3.1687205389110008E-3</v>
      </c>
      <c r="N32" s="164">
        <f t="shared" si="11"/>
        <v>3.503203732351236E-3</v>
      </c>
      <c r="P32" s="78">
        <v>3.2719231399823165E-3</v>
      </c>
      <c r="Q32" s="72">
        <v>4.1221070012232445E-3</v>
      </c>
      <c r="R32" s="72">
        <v>5.3782087686879976E-3</v>
      </c>
      <c r="S32" s="72">
        <v>7.5691322445949434E-3</v>
      </c>
      <c r="T32" s="78">
        <v>4.5412914450975407E-3</v>
      </c>
      <c r="U32" s="74">
        <v>1.9042121185381372E-3</v>
      </c>
    </row>
    <row r="33" spans="1:21" ht="12.75" customHeight="1" collapsed="1" x14ac:dyDescent="0.2">
      <c r="A33" s="54" t="str">
        <f>Indexes!A33</f>
        <v>K5</v>
      </c>
      <c r="B33" s="85">
        <f>(1-_xll.qlIndexFixing(B$1,Indexes!$L33,TRUE,InterestRatesTrigger))*100</f>
        <v>99.809311299822383</v>
      </c>
      <c r="C33" s="86">
        <f>(1-_xll.qlIndexFixing(C$1,Indexes!$L33,TRUE,InterestRatesTrigger))*100</f>
        <v>99.721300995951566</v>
      </c>
      <c r="D33" s="86">
        <f>(1-_xll.qlIndexFixing(D$1,Indexes!$L33,TRUE,InterestRatesTrigger))*100</f>
        <v>99.609818483057879</v>
      </c>
      <c r="E33" s="86">
        <f>(1-_xll.qlIndexFixing(E$1,Indexes!$L33,TRUE,InterestRatesTrigger))*100</f>
        <v>99.395671927898832</v>
      </c>
      <c r="F33" s="139">
        <f>(1-_xll.qlIndexFixing(F$1,Indexes!$L33,TRUE,InterestRatesTrigger))*100</f>
        <v>99.708459169808137</v>
      </c>
      <c r="G33" s="87">
        <f>(1-_xll.qlIndexFixing(G$1,Indexes!$L33,TRUE,InterestRatesTrigger))*100</f>
        <v>99.858029835537948</v>
      </c>
      <c r="I33" s="88">
        <f t="shared" si="7"/>
        <v>9.5139361027918312E-4</v>
      </c>
      <c r="J33" s="89">
        <f>C33-Q33</f>
        <v>-2.4733166893611269E-3</v>
      </c>
      <c r="K33" s="89">
        <f t="shared" si="8"/>
        <v>2.4762374277614185E-2</v>
      </c>
      <c r="L33" s="90">
        <f t="shared" si="9"/>
        <v>8.0119229785807988E-2</v>
      </c>
      <c r="M33" s="89">
        <f t="shared" si="10"/>
        <v>-8.5724495741033024E-3</v>
      </c>
      <c r="N33" s="90">
        <f t="shared" si="11"/>
        <v>-4.3970964786822719E-2</v>
      </c>
      <c r="P33" s="85">
        <v>99.808359906212104</v>
      </c>
      <c r="Q33" s="86">
        <v>99.723774312640927</v>
      </c>
      <c r="R33" s="86">
        <v>99.585056108780265</v>
      </c>
      <c r="S33" s="86">
        <v>99.315552698113024</v>
      </c>
      <c r="T33" s="139">
        <v>99.71703161938224</v>
      </c>
      <c r="U33" s="87">
        <v>99.902000800324771</v>
      </c>
    </row>
    <row r="34" spans="1:21" ht="12.75" customHeight="1" x14ac:dyDescent="0.2">
      <c r="A34" s="71" t="str">
        <f>Indexes!A34</f>
        <v>M5</v>
      </c>
      <c r="B34" s="91">
        <f>(1-_xll.qlIndexFixing(B$1,Indexes!$L34,TRUE,InterestRatesTrigger))*100</f>
        <v>99.795165154888593</v>
      </c>
      <c r="C34" s="92">
        <f>(1-_xll.qlIndexFixing(C$1,Indexes!$L34,TRUE,InterestRatesTrigger))*100</f>
        <v>99.70776246708958</v>
      </c>
      <c r="D34" s="92">
        <f>(1-_xll.qlIndexFixing(D$1,Indexes!$L34,TRUE,InterestRatesTrigger))*100</f>
        <v>99.616427648463699</v>
      </c>
      <c r="E34" s="92">
        <f>(1-_xll.qlIndexFixing(E$1,Indexes!$L34,TRUE,InterestRatesTrigger))*100</f>
        <v>99.394294754138841</v>
      </c>
      <c r="F34" s="140">
        <f>(1-_xll.qlIndexFixing(F$1,Indexes!$L34,TRUE,InterestRatesTrigger))*100</f>
        <v>99.6239747737486</v>
      </c>
      <c r="G34" s="93">
        <f>(1-_xll.qlIndexFixing(G$1,Indexes!$L34,TRUE,InterestRatesTrigger))*100</f>
        <v>99.847308697523445</v>
      </c>
      <c r="I34" s="94">
        <f t="shared" si="7"/>
        <v>-1.2616233144868261E-2</v>
      </c>
      <c r="J34" s="95">
        <f t="shared" ref="J34:J52" si="12">C34-Q34</f>
        <v>-9.8766606286631031E-3</v>
      </c>
      <c r="K34" s="95">
        <f t="shared" si="8"/>
        <v>4.3296539828716618E-2</v>
      </c>
      <c r="L34" s="96">
        <f t="shared" si="9"/>
        <v>8.9975361739178084E-2</v>
      </c>
      <c r="M34" s="95">
        <f t="shared" si="10"/>
        <v>-1.0507854939476147E-2</v>
      </c>
      <c r="N34" s="96">
        <f t="shared" si="11"/>
        <v>-4.6537950368048087E-2</v>
      </c>
      <c r="P34" s="91">
        <v>99.807781388033462</v>
      </c>
      <c r="Q34" s="92">
        <v>99.717639127718243</v>
      </c>
      <c r="R34" s="92">
        <v>99.573131108634982</v>
      </c>
      <c r="S34" s="92">
        <v>99.304319392399663</v>
      </c>
      <c r="T34" s="140">
        <v>99.634482628688076</v>
      </c>
      <c r="U34" s="93">
        <v>99.893846647891493</v>
      </c>
    </row>
    <row r="35" spans="1:21" ht="12.75" customHeight="1" x14ac:dyDescent="0.2">
      <c r="A35" s="71" t="str">
        <f>Indexes!A35</f>
        <v>N5</v>
      </c>
      <c r="B35" s="91">
        <f>(1-_xll.qlIndexFixing(B$1,Indexes!$L35,TRUE,InterestRatesTrigger))*100</f>
        <v>99.76958946386037</v>
      </c>
      <c r="C35" s="92">
        <f>(1-_xll.qlIndexFixing(C$1,Indexes!$L35,TRUE,InterestRatesTrigger))*100</f>
        <v>99.683069003393143</v>
      </c>
      <c r="D35" s="92">
        <f>(1-_xll.qlIndexFixing(D$1,Indexes!$L35,TRUE,InterestRatesTrigger))*100</f>
        <v>99.597675378759533</v>
      </c>
      <c r="E35" s="92">
        <f>(1-_xll.qlIndexFixing(E$1,Indexes!$L35,TRUE,InterestRatesTrigger))*100</f>
        <v>99.375369057652165</v>
      </c>
      <c r="F35" s="140">
        <f>(1-_xll.qlIndexFixing(F$1,Indexes!$L35,TRUE,InterestRatesTrigger))*100</f>
        <v>99.538676151861267</v>
      </c>
      <c r="G35" s="93">
        <f>(1-_xll.qlIndexFixing(G$1,Indexes!$L35,TRUE,InterestRatesTrigger))*100</f>
        <v>99.819017467024096</v>
      </c>
      <c r="I35" s="94">
        <f t="shared" si="7"/>
        <v>-4.2015992372157029E-2</v>
      </c>
      <c r="J35" s="95">
        <f t="shared" si="12"/>
        <v>-2.2963464477513185E-2</v>
      </c>
      <c r="K35" s="95">
        <f t="shared" si="8"/>
        <v>4.0755132370080105E-2</v>
      </c>
      <c r="L35" s="96">
        <f t="shared" si="9"/>
        <v>8.7490070051188695E-2</v>
      </c>
      <c r="M35" s="95">
        <f t="shared" si="10"/>
        <v>1.7695772170370105E-2</v>
      </c>
      <c r="N35" s="96">
        <f t="shared" si="11"/>
        <v>-6.8613437355494966E-2</v>
      </c>
      <c r="P35" s="91">
        <v>99.811605456232527</v>
      </c>
      <c r="Q35" s="92">
        <v>99.706032467870656</v>
      </c>
      <c r="R35" s="92">
        <v>99.556920246389453</v>
      </c>
      <c r="S35" s="92">
        <v>99.287878987600976</v>
      </c>
      <c r="T35" s="140">
        <v>99.520980379690897</v>
      </c>
      <c r="U35" s="93">
        <v>99.887630904379591</v>
      </c>
    </row>
    <row r="36" spans="1:21" ht="12.75" customHeight="1" x14ac:dyDescent="0.2">
      <c r="A36" s="71" t="str">
        <f>Indexes!A36</f>
        <v>Q5</v>
      </c>
      <c r="B36" s="91">
        <f>(1-_xll.qlIndexFixing(B$1,Indexes!$L36,TRUE,InterestRatesTrigger))*100</f>
        <v>99.724321289244074</v>
      </c>
      <c r="C36" s="92">
        <f>(1-_xll.qlIndexFixing(C$1,Indexes!$L36,TRUE,InterestRatesTrigger))*100</f>
        <v>99.636234631423406</v>
      </c>
      <c r="D36" s="92">
        <f>(1-_xll.qlIndexFixing(D$1,Indexes!$L36,TRUE,InterestRatesTrigger))*100</f>
        <v>99.559293679306322</v>
      </c>
      <c r="E36" s="92">
        <f>(1-_xll.qlIndexFixing(E$1,Indexes!$L36,TRUE,InterestRatesTrigger))*100</f>
        <v>99.345893637666791</v>
      </c>
      <c r="F36" s="140">
        <f>(1-_xll.qlIndexFixing(F$1,Indexes!$L36,TRUE,InterestRatesTrigger))*100</f>
        <v>99.43576300979025</v>
      </c>
      <c r="G36" s="93">
        <f>(1-_xll.qlIndexFixing(G$1,Indexes!$L36,TRUE,InterestRatesTrigger))*100</f>
        <v>99.778630787781822</v>
      </c>
      <c r="I36" s="94">
        <f t="shared" si="7"/>
        <v>-7.741857886686887E-2</v>
      </c>
      <c r="J36" s="95">
        <f t="shared" si="12"/>
        <v>-5.1761257191742516E-2</v>
      </c>
      <c r="K36" s="95">
        <f t="shared" si="8"/>
        <v>1.606330324841565E-2</v>
      </c>
      <c r="L36" s="96">
        <f t="shared" si="9"/>
        <v>7.3495167182457521E-2</v>
      </c>
      <c r="M36" s="95">
        <f t="shared" si="10"/>
        <v>1.7902841162822369E-3</v>
      </c>
      <c r="N36" s="96">
        <f t="shared" si="11"/>
        <v>-9.8979814777493402E-2</v>
      </c>
      <c r="P36" s="91">
        <v>99.801739868110943</v>
      </c>
      <c r="Q36" s="92">
        <v>99.687995888615148</v>
      </c>
      <c r="R36" s="92">
        <v>99.543230376057906</v>
      </c>
      <c r="S36" s="92">
        <v>99.272398470484333</v>
      </c>
      <c r="T36" s="140">
        <v>99.433972725673968</v>
      </c>
      <c r="U36" s="93">
        <v>99.877610602559315</v>
      </c>
    </row>
    <row r="37" spans="1:21" ht="12.75" customHeight="1" x14ac:dyDescent="0.2">
      <c r="A37" s="71" t="str">
        <f>Indexes!A37</f>
        <v>U5</v>
      </c>
      <c r="B37" s="91">
        <f>(1-_xll.qlIndexFixing(B$1,Indexes!$L37,TRUE,InterestRatesTrigger))*100</f>
        <v>99.681201204589783</v>
      </c>
      <c r="C37" s="92">
        <f>(1-_xll.qlIndexFixing(C$1,Indexes!$L37,TRUE,InterestRatesTrigger))*100</f>
        <v>99.583792402548013</v>
      </c>
      <c r="D37" s="92">
        <f>(1-_xll.qlIndexFixing(D$1,Indexes!$L37,TRUE,InterestRatesTrigger))*100</f>
        <v>99.515293055352601</v>
      </c>
      <c r="E37" s="92">
        <f>(1-_xll.qlIndexFixing(E$1,Indexes!$L37,TRUE,InterestRatesTrigger))*100</f>
        <v>99.312398406386819</v>
      </c>
      <c r="F37" s="140">
        <f>(1-_xll.qlIndexFixing(F$1,Indexes!$L37,TRUE,InterestRatesTrigger))*100</f>
        <v>99.336588002496626</v>
      </c>
      <c r="G37" s="93">
        <f>(1-_xll.qlIndexFixing(G$1,Indexes!$L37,TRUE,InterestRatesTrigger))*100</f>
        <v>99.740780215171469</v>
      </c>
      <c r="I37" s="94">
        <f t="shared" si="7"/>
        <v>-7.1506501634232222E-2</v>
      </c>
      <c r="J37" s="95">
        <f t="shared" si="12"/>
        <v>-7.8458573587681713E-2</v>
      </c>
      <c r="K37" s="95">
        <f t="shared" si="8"/>
        <v>-1.2310678483260062E-2</v>
      </c>
      <c r="L37" s="96">
        <f t="shared" si="9"/>
        <v>5.7359444486181133E-2</v>
      </c>
      <c r="M37" s="95">
        <f t="shared" si="10"/>
        <v>-8.9219568636167423E-4</v>
      </c>
      <c r="N37" s="96">
        <f t="shared" si="11"/>
        <v>-0.13546543056827431</v>
      </c>
      <c r="P37" s="91">
        <v>99.752707706224015</v>
      </c>
      <c r="Q37" s="92">
        <v>99.662250976135695</v>
      </c>
      <c r="R37" s="92">
        <v>99.527603733835861</v>
      </c>
      <c r="S37" s="92">
        <v>99.255038961900638</v>
      </c>
      <c r="T37" s="140">
        <v>99.337480198182988</v>
      </c>
      <c r="U37" s="93">
        <v>99.876245645739743</v>
      </c>
    </row>
    <row r="38" spans="1:21" ht="12.75" customHeight="1" x14ac:dyDescent="0.2">
      <c r="A38" s="71" t="str">
        <f>Indexes!A38</f>
        <v>V5</v>
      </c>
      <c r="B38" s="91">
        <f>(1-_xll.qlIndexFixing(B$1,Indexes!$L38,TRUE,InterestRatesTrigger))*100</f>
        <v>99.619148950676319</v>
      </c>
      <c r="C38" s="92">
        <f>(1-_xll.qlIndexFixing(C$1,Indexes!$L38,TRUE,InterestRatesTrigger))*100</f>
        <v>99.514271222714129</v>
      </c>
      <c r="D38" s="92">
        <f>(1-_xll.qlIndexFixing(D$1,Indexes!$L38,TRUE,InterestRatesTrigger))*100</f>
        <v>99.443028499063942</v>
      </c>
      <c r="E38" s="92">
        <f>(1-_xll.qlIndexFixing(E$1,Indexes!$L38,TRUE,InterestRatesTrigger))*100</f>
        <v>99.272479476920381</v>
      </c>
      <c r="F38" s="140">
        <f>(1-_xll.qlIndexFixing(F$1,Indexes!$L38,TRUE,InterestRatesTrigger))*100</f>
        <v>99.334163469683844</v>
      </c>
      <c r="G38" s="93">
        <f>(1-_xll.qlIndexFixing(G$1,Indexes!$L38,TRUE,InterestRatesTrigger))*100</f>
        <v>99.684678571869483</v>
      </c>
      <c r="I38" s="94">
        <f t="shared" si="7"/>
        <v>-0.17622991722964798</v>
      </c>
      <c r="J38" s="95">
        <f t="shared" si="12"/>
        <v>-0.13162268388794018</v>
      </c>
      <c r="K38" s="95">
        <f t="shared" si="8"/>
        <v>-6.3255201409020856E-2</v>
      </c>
      <c r="L38" s="96">
        <f t="shared" si="9"/>
        <v>4.272041243257263E-2</v>
      </c>
      <c r="M38" s="95">
        <f t="shared" si="10"/>
        <v>-0.14939427411188433</v>
      </c>
      <c r="N38" s="96">
        <f t="shared" si="11"/>
        <v>-0.18604641216646201</v>
      </c>
      <c r="P38" s="91">
        <v>99.795378867905967</v>
      </c>
      <c r="Q38" s="92">
        <v>99.645893906602069</v>
      </c>
      <c r="R38" s="92">
        <v>99.506283700472963</v>
      </c>
      <c r="S38" s="92">
        <v>99.229759064487808</v>
      </c>
      <c r="T38" s="140">
        <v>99.483557743795728</v>
      </c>
      <c r="U38" s="93">
        <v>99.870724984035945</v>
      </c>
    </row>
    <row r="39" spans="1:21" ht="12.75" customHeight="1" x14ac:dyDescent="0.2">
      <c r="A39" s="71" t="str">
        <f>Indexes!A39</f>
        <v>X5</v>
      </c>
      <c r="B39" s="91">
        <f>(1-_xll.qlIndexFixing(B$1,Indexes!$L39,TRUE,InterestRatesTrigger))*100</f>
        <v>99.567967767921175</v>
      </c>
      <c r="C39" s="92">
        <f>(1-_xll.qlIndexFixing(C$1,Indexes!$L39,TRUE,InterestRatesTrigger))*100</f>
        <v>99.460048228394513</v>
      </c>
      <c r="D39" s="92">
        <f>(1-_xll.qlIndexFixing(D$1,Indexes!$L39,TRUE,InterestRatesTrigger))*100</f>
        <v>99.381618009606228</v>
      </c>
      <c r="E39" s="92">
        <f>(1-_xll.qlIndexFixing(E$1,Indexes!$L39,TRUE,InterestRatesTrigger))*100</f>
        <v>99.230264739989224</v>
      </c>
      <c r="F39" s="140">
        <f>(1-_xll.qlIndexFixing(F$1,Indexes!$L39,TRUE,InterestRatesTrigger))*100</f>
        <v>99.352838355998315</v>
      </c>
      <c r="G39" s="93">
        <f>(1-_xll.qlIndexFixing(G$1,Indexes!$L39,TRUE,InterestRatesTrigger))*100</f>
        <v>99.633587959046579</v>
      </c>
      <c r="I39" s="94">
        <f t="shared" si="7"/>
        <v>-0.15970088939837979</v>
      </c>
      <c r="J39" s="95">
        <f t="shared" si="12"/>
        <v>-0.17870360959720699</v>
      </c>
      <c r="K39" s="95">
        <f t="shared" si="8"/>
        <v>-0.10607621290979807</v>
      </c>
      <c r="L39" s="96">
        <f t="shared" si="9"/>
        <v>2.3305172279023623E-2</v>
      </c>
      <c r="M39" s="95">
        <f t="shared" si="10"/>
        <v>-0.28591348224502156</v>
      </c>
      <c r="N39" s="96">
        <f t="shared" si="11"/>
        <v>-0.22936241134850377</v>
      </c>
      <c r="P39" s="91">
        <v>99.727668657319555</v>
      </c>
      <c r="Q39" s="92">
        <v>99.63875183799172</v>
      </c>
      <c r="R39" s="92">
        <v>99.487694222516026</v>
      </c>
      <c r="S39" s="92">
        <v>99.2069595677102</v>
      </c>
      <c r="T39" s="140">
        <v>99.638751838243337</v>
      </c>
      <c r="U39" s="93">
        <v>99.862950370395083</v>
      </c>
    </row>
    <row r="40" spans="1:21" ht="12.75" customHeight="1" x14ac:dyDescent="0.2">
      <c r="A40" s="71" t="str">
        <f>Indexes!A40</f>
        <v>Z5</v>
      </c>
      <c r="B40" s="91">
        <f>(1-_xll.qlIndexFixing(B$1,Indexes!$L40,TRUE,InterestRatesTrigger))*100</f>
        <v>99.517211280357913</v>
      </c>
      <c r="C40" s="92">
        <f>(1-_xll.qlIndexFixing(C$1,Indexes!$L40,TRUE,InterestRatesTrigger))*100</f>
        <v>99.40535290078401</v>
      </c>
      <c r="D40" s="92">
        <f>(1-_xll.qlIndexFixing(D$1,Indexes!$L40,TRUE,InterestRatesTrigger))*100</f>
        <v>99.32188036314723</v>
      </c>
      <c r="E40" s="92">
        <f>(1-_xll.qlIndexFixing(E$1,Indexes!$L40,TRUE,InterestRatesTrigger))*100</f>
        <v>99.184319744796397</v>
      </c>
      <c r="F40" s="140">
        <f>(1-_xll.qlIndexFixing(F$1,Indexes!$L40,TRUE,InterestRatesTrigger))*100</f>
        <v>99.40709999998198</v>
      </c>
      <c r="G40" s="93">
        <f>(1-_xll.qlIndexFixing(G$1,Indexes!$L40,TRUE,InterestRatesTrigger))*100</f>
        <v>99.585704758118794</v>
      </c>
      <c r="I40" s="94">
        <f t="shared" si="7"/>
        <v>-0.21916958687020838</v>
      </c>
      <c r="J40" s="95">
        <f t="shared" si="12"/>
        <v>-0.22023672396909433</v>
      </c>
      <c r="K40" s="95">
        <f t="shared" si="8"/>
        <v>-0.14763714510225157</v>
      </c>
      <c r="L40" s="96">
        <f t="shared" si="9"/>
        <v>2.3552204355326012E-3</v>
      </c>
      <c r="M40" s="95">
        <f t="shared" si="10"/>
        <v>-0.34907672891442587</v>
      </c>
      <c r="N40" s="96">
        <f t="shared" si="11"/>
        <v>-0.27724561227628897</v>
      </c>
      <c r="P40" s="91">
        <v>99.736380867228121</v>
      </c>
      <c r="Q40" s="92">
        <v>99.625589624753104</v>
      </c>
      <c r="R40" s="92">
        <v>99.469517508249481</v>
      </c>
      <c r="S40" s="92">
        <v>99.181964524360865</v>
      </c>
      <c r="T40" s="140">
        <v>99.756176728896406</v>
      </c>
      <c r="U40" s="93">
        <v>99.862950370395083</v>
      </c>
    </row>
    <row r="41" spans="1:21" ht="12.75" customHeight="1" x14ac:dyDescent="0.2">
      <c r="A41" s="71" t="str">
        <f>Indexes!A41</f>
        <v>F6</v>
      </c>
      <c r="B41" s="91">
        <f>(1-_xll.qlIndexFixing(B$1,Indexes!$L41,TRUE,InterestRatesTrigger))*100</f>
        <v>99.449543148458659</v>
      </c>
      <c r="C41" s="92">
        <f>(1-_xll.qlIndexFixing(C$1,Indexes!$L41,TRUE,InterestRatesTrigger))*100</f>
        <v>99.331408259600764</v>
      </c>
      <c r="D41" s="92">
        <f>(1-_xll.qlIndexFixing(D$1,Indexes!$L41,TRUE,InterestRatesTrigger))*100</f>
        <v>99.257177191698759</v>
      </c>
      <c r="E41" s="92">
        <f>(1-_xll.qlIndexFixing(E$1,Indexes!$L41,TRUE,InterestRatesTrigger))*100</f>
        <v>99.125757399136461</v>
      </c>
      <c r="F41" s="140">
        <f>(1-_xll.qlIndexFixing(F$1,Indexes!$L41,TRUE,InterestRatesTrigger))*100</f>
        <v>99.336422886948242</v>
      </c>
      <c r="G41" s="93">
        <f>(1-_xll.qlIndexFixing(G$1,Indexes!$L41,TRUE,InterestRatesTrigger))*100</f>
        <v>99.511655674845571</v>
      </c>
      <c r="I41" s="94">
        <f t="shared" si="7"/>
        <v>-0.32227519715962671</v>
      </c>
      <c r="J41" s="95">
        <f t="shared" si="12"/>
        <v>-0.27082882648055318</v>
      </c>
      <c r="K41" s="95">
        <f t="shared" si="8"/>
        <v>-0.18695698012467687</v>
      </c>
      <c r="L41" s="96">
        <f t="shared" si="9"/>
        <v>-2.1862248342557677E-2</v>
      </c>
      <c r="M41" s="95">
        <f t="shared" si="10"/>
        <v>-0.33320901096375621</v>
      </c>
      <c r="N41" s="96">
        <f t="shared" si="11"/>
        <v>-0.33722836431371661</v>
      </c>
      <c r="P41" s="91">
        <v>99.771818345618286</v>
      </c>
      <c r="Q41" s="92">
        <v>99.602237086081317</v>
      </c>
      <c r="R41" s="92">
        <v>99.444134171823436</v>
      </c>
      <c r="S41" s="92">
        <v>99.147619647479019</v>
      </c>
      <c r="T41" s="140">
        <v>99.669631897911998</v>
      </c>
      <c r="U41" s="93">
        <v>99.848884039159287</v>
      </c>
    </row>
    <row r="42" spans="1:21" ht="12.75" customHeight="1" x14ac:dyDescent="0.2">
      <c r="A42" s="71" t="str">
        <f>Indexes!A42</f>
        <v>G6</v>
      </c>
      <c r="B42" s="91">
        <f>(1-_xll.qlIndexFixing(B$1,Indexes!$L42,TRUE,InterestRatesTrigger))*100</f>
        <v>99.391569385022478</v>
      </c>
      <c r="C42" s="92">
        <f>(1-_xll.qlIndexFixing(C$1,Indexes!$L42,TRUE,InterestRatesTrigger))*100</f>
        <v>99.270024639995398</v>
      </c>
      <c r="D42" s="92">
        <f>(1-_xll.qlIndexFixing(D$1,Indexes!$L42,TRUE,InterestRatesTrigger))*100</f>
        <v>99.20519430230668</v>
      </c>
      <c r="E42" s="92">
        <f>(1-_xll.qlIndexFixing(E$1,Indexes!$L42,TRUE,InterestRatesTrigger))*100</f>
        <v>99.083793064471863</v>
      </c>
      <c r="F42" s="140">
        <f>(1-_xll.qlIndexFixing(F$1,Indexes!$L42,TRUE,InterestRatesTrigger))*100</f>
        <v>99.274794180067886</v>
      </c>
      <c r="G42" s="93">
        <f>(1-_xll.qlIndexFixing(G$1,Indexes!$L42,TRUE,InterestRatesTrigger))*100</f>
        <v>99.456023769366638</v>
      </c>
      <c r="I42" s="94">
        <f t="shared" si="7"/>
        <v>-0.28666574507484199</v>
      </c>
      <c r="J42" s="95">
        <f t="shared" si="12"/>
        <v>-0.30979077841791991</v>
      </c>
      <c r="K42" s="95">
        <f t="shared" si="8"/>
        <v>-0.21538697686570174</v>
      </c>
      <c r="L42" s="96">
        <f t="shared" si="9"/>
        <v>-3.3853217664642443E-2</v>
      </c>
      <c r="M42" s="95">
        <f t="shared" si="10"/>
        <v>-0.30502123849235829</v>
      </c>
      <c r="N42" s="96">
        <f t="shared" si="11"/>
        <v>-0.36032567357553091</v>
      </c>
      <c r="P42" s="91">
        <v>99.67823513009732</v>
      </c>
      <c r="Q42" s="92">
        <v>99.579815418413318</v>
      </c>
      <c r="R42" s="92">
        <v>99.420581279172382</v>
      </c>
      <c r="S42" s="92">
        <v>99.117646282136505</v>
      </c>
      <c r="T42" s="140">
        <v>99.579815418560244</v>
      </c>
      <c r="U42" s="93">
        <v>99.816349442942169</v>
      </c>
    </row>
    <row r="43" spans="1:21" ht="12.75" customHeight="1" x14ac:dyDescent="0.2">
      <c r="A43" s="71" t="str">
        <f>Indexes!A43</f>
        <v>H6</v>
      </c>
      <c r="B43" s="91">
        <f>(1-_xll.qlIndexFixing(B$1,Indexes!$L43,TRUE,InterestRatesTrigger))*100</f>
        <v>99.324201020305949</v>
      </c>
      <c r="C43" s="92">
        <f>(1-_xll.qlIndexFixing(C$1,Indexes!$L43,TRUE,InterestRatesTrigger))*100</f>
        <v>99.202450403617817</v>
      </c>
      <c r="D43" s="92">
        <f>(1-_xll.qlIndexFixing(D$1,Indexes!$L43,TRUE,InterestRatesTrigger))*100</f>
        <v>99.141696858562455</v>
      </c>
      <c r="E43" s="92">
        <f>(1-_xll.qlIndexFixing(E$1,Indexes!$L43,TRUE,InterestRatesTrigger))*100</f>
        <v>99.032157875263337</v>
      </c>
      <c r="F43" s="140">
        <f>(1-_xll.qlIndexFixing(F$1,Indexes!$L43,TRUE,InterestRatesTrigger))*100</f>
        <v>99.20490000000008</v>
      </c>
      <c r="G43" s="93">
        <f>(1-_xll.qlIndexFixing(G$1,Indexes!$L43,TRUE,InterestRatesTrigger))*100</f>
        <v>99.383732473732636</v>
      </c>
      <c r="I43" s="94">
        <f t="shared" si="7"/>
        <v>-0.357114006637687</v>
      </c>
      <c r="J43" s="95">
        <f t="shared" si="12"/>
        <v>-0.3568801500479708</v>
      </c>
      <c r="K43" s="95">
        <f t="shared" si="8"/>
        <v>-0.25553770978106627</v>
      </c>
      <c r="L43" s="96">
        <f t="shared" si="9"/>
        <v>-5.340455348090245E-2</v>
      </c>
      <c r="M43" s="95">
        <f t="shared" si="10"/>
        <v>-0.35668817366547501</v>
      </c>
      <c r="N43" s="96">
        <f t="shared" si="11"/>
        <v>-0.44094053901093844</v>
      </c>
      <c r="P43" s="91">
        <v>99.681315026943636</v>
      </c>
      <c r="Q43" s="92">
        <v>99.559330553665788</v>
      </c>
      <c r="R43" s="92">
        <v>99.397234568343521</v>
      </c>
      <c r="S43" s="92">
        <v>99.08556242874424</v>
      </c>
      <c r="T43" s="140">
        <v>99.561588173665555</v>
      </c>
      <c r="U43" s="93">
        <v>99.824673012743574</v>
      </c>
    </row>
    <row r="44" spans="1:21" ht="12.75" customHeight="1" x14ac:dyDescent="0.2">
      <c r="A44" s="71" t="str">
        <f>Indexes!A44</f>
        <v>J6</v>
      </c>
      <c r="B44" s="91">
        <f>(1-_xll.qlIndexFixing(B$1,Indexes!$L44,TRUE,InterestRatesTrigger))*100</f>
        <v>99.239102236074146</v>
      </c>
      <c r="C44" s="92">
        <f>(1-_xll.qlIndexFixing(C$1,Indexes!$L44,TRUE,InterestRatesTrigger))*100</f>
        <v>99.119211278569537</v>
      </c>
      <c r="D44" s="92">
        <f>(1-_xll.qlIndexFixing(D$1,Indexes!$L44,TRUE,InterestRatesTrigger))*100</f>
        <v>99.051181323101105</v>
      </c>
      <c r="E44" s="92">
        <f>(1-_xll.qlIndexFixing(E$1,Indexes!$L44,TRUE,InterestRatesTrigger))*100</f>
        <v>98.921939342542771</v>
      </c>
      <c r="F44" s="140">
        <f>(1-_xll.qlIndexFixing(F$1,Indexes!$L44,TRUE,InterestRatesTrigger))*100</f>
        <v>99.124957113014872</v>
      </c>
      <c r="G44" s="93">
        <f>(1-_xll.qlIndexFixing(G$1,Indexes!$L44,TRUE,InterestRatesTrigger))*100</f>
        <v>99.31559616080466</v>
      </c>
      <c r="I44" s="94">
        <f t="shared" si="7"/>
        <v>-0.42029557599671818</v>
      </c>
      <c r="J44" s="95">
        <f t="shared" si="12"/>
        <v>-0.4137459679808444</v>
      </c>
      <c r="K44" s="95">
        <f t="shared" si="8"/>
        <v>-0.31373312193001368</v>
      </c>
      <c r="L44" s="96">
        <f t="shared" si="9"/>
        <v>-0.12117298078632643</v>
      </c>
      <c r="M44" s="95">
        <f t="shared" si="10"/>
        <v>-0.40973340974547057</v>
      </c>
      <c r="N44" s="96">
        <f t="shared" si="11"/>
        <v>-0.48294695257467879</v>
      </c>
      <c r="P44" s="91">
        <v>99.659397812070864</v>
      </c>
      <c r="Q44" s="92">
        <v>99.532957246550382</v>
      </c>
      <c r="R44" s="92">
        <v>99.364914445031118</v>
      </c>
      <c r="S44" s="92">
        <v>99.043112323329098</v>
      </c>
      <c r="T44" s="140">
        <v>99.534690522760343</v>
      </c>
      <c r="U44" s="93">
        <v>99.798543113379338</v>
      </c>
    </row>
    <row r="45" spans="1:21" ht="12.75" customHeight="1" x14ac:dyDescent="0.2">
      <c r="A45" s="71" t="str">
        <f>Indexes!A45</f>
        <v>M6</v>
      </c>
      <c r="B45" s="91">
        <f>(1-_xll.qlIndexFixing(B$1,Indexes!$L45,TRUE,InterestRatesTrigger))*100</f>
        <v>99.09883065670347</v>
      </c>
      <c r="C45" s="92">
        <f>(1-_xll.qlIndexFixing(C$1,Indexes!$L45,TRUE,InterestRatesTrigger))*100</f>
        <v>98.980040132382214</v>
      </c>
      <c r="D45" s="92">
        <f>(1-_xll.qlIndexFixing(D$1,Indexes!$L45,TRUE,InterestRatesTrigger))*100</f>
        <v>98.899568422744338</v>
      </c>
      <c r="E45" s="92">
        <f>(1-_xll.qlIndexFixing(E$1,Indexes!$L45,TRUE,InterestRatesTrigger))*100</f>
        <v>98.714103655078858</v>
      </c>
      <c r="F45" s="140">
        <f>(1-_xll.qlIndexFixing(F$1,Indexes!$L45,TRUE,InterestRatesTrigger))*100</f>
        <v>98.983400000030827</v>
      </c>
      <c r="G45" s="93">
        <f>(1-_xll.qlIndexFixing(G$1,Indexes!$L45,TRUE,InterestRatesTrigger))*100</f>
        <v>99.193468750385875</v>
      </c>
      <c r="I45" s="94">
        <f t="shared" si="7"/>
        <v>-0.54000094570642432</v>
      </c>
      <c r="J45" s="95">
        <f t="shared" si="12"/>
        <v>-0.53110346622604254</v>
      </c>
      <c r="K45" s="95">
        <f t="shared" si="8"/>
        <v>-0.43876244664872388</v>
      </c>
      <c r="L45" s="96">
        <f t="shared" si="9"/>
        <v>-0.29371904223812351</v>
      </c>
      <c r="M45" s="95">
        <f t="shared" si="10"/>
        <v>-0.52774359840547902</v>
      </c>
      <c r="N45" s="96">
        <f t="shared" si="11"/>
        <v>-0.59500153255972066</v>
      </c>
      <c r="P45" s="91">
        <v>99.638831602409894</v>
      </c>
      <c r="Q45" s="92">
        <v>99.511143598608257</v>
      </c>
      <c r="R45" s="92">
        <v>99.338330869393062</v>
      </c>
      <c r="S45" s="92">
        <v>99.007822697316982</v>
      </c>
      <c r="T45" s="140">
        <v>99.511143598436306</v>
      </c>
      <c r="U45" s="93">
        <v>99.788470282945596</v>
      </c>
    </row>
    <row r="46" spans="1:21" ht="12.75" customHeight="1" x14ac:dyDescent="0.2">
      <c r="A46" s="71" t="str">
        <f>Indexes!A46</f>
        <v>U6</v>
      </c>
      <c r="B46" s="91">
        <f>(1-_xll.qlIndexFixing(B$1,Indexes!$L46,TRUE,InterestRatesTrigger))*100</f>
        <v>98.871413041543576</v>
      </c>
      <c r="C46" s="92">
        <f>(1-_xll.qlIndexFixing(C$1,Indexes!$L46,TRUE,InterestRatesTrigger))*100</f>
        <v>98.743351107709486</v>
      </c>
      <c r="D46" s="92">
        <f>(1-_xll.qlIndexFixing(D$1,Indexes!$L46,TRUE,InterestRatesTrigger))*100</f>
        <v>98.687631847478343</v>
      </c>
      <c r="E46" s="92">
        <f>(1-_xll.qlIndexFixing(E$1,Indexes!$L46,TRUE,InterestRatesTrigger))*100</f>
        <v>98.488508774487343</v>
      </c>
      <c r="F46" s="140">
        <f>(1-_xll.qlIndexFixing(F$1,Indexes!$L46,TRUE,InterestRatesTrigger))*100</f>
        <v>98.747700000037327</v>
      </c>
      <c r="G46" s="93">
        <f>(1-_xll.qlIndexFixing(G$1,Indexes!$L46,TRUE,InterestRatesTrigger))*100</f>
        <v>98.983170741627319</v>
      </c>
      <c r="I46" s="94">
        <f t="shared" si="7"/>
        <v>-0.68675252693671496</v>
      </c>
      <c r="J46" s="95">
        <f t="shared" si="12"/>
        <v>-0.68437660449838233</v>
      </c>
      <c r="K46" s="95">
        <f t="shared" si="8"/>
        <v>-0.55397610111489826</v>
      </c>
      <c r="L46" s="96">
        <f t="shared" si="9"/>
        <v>-0.39911612474585922</v>
      </c>
      <c r="M46" s="95">
        <f t="shared" si="10"/>
        <v>-0.68002771246385407</v>
      </c>
      <c r="N46" s="96">
        <f t="shared" si="11"/>
        <v>-0.73934690554158067</v>
      </c>
      <c r="P46" s="91">
        <v>99.558165568480291</v>
      </c>
      <c r="Q46" s="92">
        <v>99.427727712207869</v>
      </c>
      <c r="R46" s="92">
        <v>99.241607948593241</v>
      </c>
      <c r="S46" s="92">
        <v>98.887624899233202</v>
      </c>
      <c r="T46" s="140">
        <v>99.427727712501181</v>
      </c>
      <c r="U46" s="93">
        <v>99.7225176471689</v>
      </c>
    </row>
    <row r="47" spans="1:21" ht="12.75" customHeight="1" x14ac:dyDescent="0.2">
      <c r="A47" s="71" t="str">
        <f>Indexes!A47</f>
        <v>Z6</v>
      </c>
      <c r="B47" s="91">
        <f>(1-_xll.qlIndexFixing(B$1,Indexes!$L47,TRUE,InterestRatesTrigger))*100</f>
        <v>98.67762391087993</v>
      </c>
      <c r="C47" s="92">
        <f>(1-_xll.qlIndexFixing(C$1,Indexes!$L47,TRUE,InterestRatesTrigger))*100</f>
        <v>98.52691488115903</v>
      </c>
      <c r="D47" s="92">
        <f>(1-_xll.qlIndexFixing(D$1,Indexes!$L47,TRUE,InterestRatesTrigger))*100</f>
        <v>98.441320906426284</v>
      </c>
      <c r="E47" s="92">
        <f>(1-_xll.qlIndexFixing(E$1,Indexes!$L47,TRUE,InterestRatesTrigger))*100</f>
        <v>98.377151064604192</v>
      </c>
      <c r="F47" s="140">
        <f>(1-_xll.qlIndexFixing(F$1,Indexes!$L47,TRUE,InterestRatesTrigger))*100</f>
        <v>98.532400000510108</v>
      </c>
      <c r="G47" s="93">
        <f>(1-_xll.qlIndexFixing(G$1,Indexes!$L47,TRUE,InterestRatesTrigger))*100</f>
        <v>98.767204619149055</v>
      </c>
      <c r="I47" s="94">
        <f t="shared" si="7"/>
        <v>-0.77850916432275596</v>
      </c>
      <c r="J47" s="95">
        <f t="shared" si="12"/>
        <v>-0.79765701337075257</v>
      </c>
      <c r="K47" s="95">
        <f t="shared" si="8"/>
        <v>-0.68663499662829963</v>
      </c>
      <c r="L47" s="96">
        <f t="shared" si="9"/>
        <v>-0.38096618628762258</v>
      </c>
      <c r="M47" s="95">
        <f t="shared" si="10"/>
        <v>-0.79217189401967403</v>
      </c>
      <c r="N47" s="96">
        <f t="shared" si="11"/>
        <v>-0.87529586755428568</v>
      </c>
      <c r="P47" s="91">
        <v>99.456133075202686</v>
      </c>
      <c r="Q47" s="92">
        <v>99.324571894529782</v>
      </c>
      <c r="R47" s="92">
        <v>99.127955903054584</v>
      </c>
      <c r="S47" s="92">
        <v>98.758117250891814</v>
      </c>
      <c r="T47" s="140">
        <v>99.324571894529782</v>
      </c>
      <c r="U47" s="93">
        <v>99.642500486703341</v>
      </c>
    </row>
    <row r="48" spans="1:21" ht="12.75" customHeight="1" x14ac:dyDescent="0.2">
      <c r="A48" s="71" t="str">
        <f>Indexes!A48</f>
        <v>H7</v>
      </c>
      <c r="B48" s="91">
        <f>(1-_xll.qlIndexFixing(B$1,Indexes!$L48,TRUE,InterestRatesTrigger))*100</f>
        <v>98.510771360095589</v>
      </c>
      <c r="C48" s="92">
        <f>(1-_xll.qlIndexFixing(C$1,Indexes!$L48,TRUE,InterestRatesTrigger))*100</f>
        <v>98.345738179718069</v>
      </c>
      <c r="D48" s="92">
        <f>(1-_xll.qlIndexFixing(D$1,Indexes!$L48,TRUE,InterestRatesTrigger))*100</f>
        <v>98.25673545637342</v>
      </c>
      <c r="E48" s="92">
        <f>(1-_xll.qlIndexFixing(E$1,Indexes!$L48,TRUE,InterestRatesTrigger))*100</f>
        <v>98.335753212265644</v>
      </c>
      <c r="F48" s="140">
        <f>(1-_xll.qlIndexFixing(F$1,Indexes!$L48,TRUE,InterestRatesTrigger))*100</f>
        <v>98.352300000071835</v>
      </c>
      <c r="G48" s="93">
        <f>(1-_xll.qlIndexFixing(G$1,Indexes!$L48,TRUE,InterestRatesTrigger))*100</f>
        <v>98.598509618543872</v>
      </c>
      <c r="I48" s="94">
        <f t="shared" si="7"/>
        <v>-0.82713605778255328</v>
      </c>
      <c r="J48" s="95">
        <f t="shared" si="12"/>
        <v>-0.86099822599271647</v>
      </c>
      <c r="K48" s="95">
        <f t="shared" si="8"/>
        <v>-0.74159388320163089</v>
      </c>
      <c r="L48" s="96">
        <f t="shared" si="9"/>
        <v>-0.28108235271723458</v>
      </c>
      <c r="M48" s="95">
        <f t="shared" si="10"/>
        <v>-0.85443640586042591</v>
      </c>
      <c r="N48" s="96">
        <f t="shared" si="11"/>
        <v>-0.9341928870603482</v>
      </c>
      <c r="P48" s="91">
        <v>99.337907417878142</v>
      </c>
      <c r="Q48" s="92">
        <v>99.206736405710785</v>
      </c>
      <c r="R48" s="92">
        <v>98.998329339575051</v>
      </c>
      <c r="S48" s="92">
        <v>98.616835564982878</v>
      </c>
      <c r="T48" s="140">
        <v>99.206736405932261</v>
      </c>
      <c r="U48" s="93">
        <v>99.53270250560422</v>
      </c>
    </row>
    <row r="49" spans="1:21" ht="12.75" hidden="1" customHeight="1" outlineLevel="1" x14ac:dyDescent="0.2">
      <c r="A49" s="71" t="str">
        <f>Indexes!A49</f>
        <v>M7</v>
      </c>
      <c r="B49" s="92">
        <f>(1-_xll.qlIndexFixing(B$1,Indexes!$L49,TRUE,InterestRatesTrigger))*100</f>
        <v>98.337458219982906</v>
      </c>
      <c r="C49" s="92">
        <f>(1-_xll.qlIndexFixing(C$1,Indexes!$L49,TRUE,InterestRatesTrigger))*100</f>
        <v>98.188100656042792</v>
      </c>
      <c r="D49" s="92">
        <f>(1-_xll.qlIndexFixing(D$1,Indexes!$L49,TRUE,InterestRatesTrigger))*100</f>
        <v>98.10986025329801</v>
      </c>
      <c r="E49" s="92">
        <f>(1-_xll.qlIndexFixing(E$1,Indexes!$L49,TRUE,InterestRatesTrigger))*100</f>
        <v>98.061102321918753</v>
      </c>
      <c r="F49" s="140">
        <f>(1-_xll.qlIndexFixing(F$1,Indexes!$L49,TRUE,InterestRatesTrigger))*100</f>
        <v>98.312131763423139</v>
      </c>
      <c r="G49" s="93">
        <f>(1-_xll.qlIndexFixing(G$1,Indexes!$L49,TRUE,InterestRatesTrigger))*100</f>
        <v>98.439016677957369</v>
      </c>
      <c r="I49" s="94">
        <f t="shared" si="7"/>
        <v>-0.86531478749468249</v>
      </c>
      <c r="J49" s="95">
        <f t="shared" si="12"/>
        <v>-0.87667625173672548</v>
      </c>
      <c r="K49" s="97">
        <f t="shared" si="8"/>
        <v>-0.74689148597330757</v>
      </c>
      <c r="L49" s="96">
        <f t="shared" si="9"/>
        <v>-0.40275355082309261</v>
      </c>
      <c r="M49" s="97">
        <f t="shared" si="10"/>
        <v>-0.72497454198531841</v>
      </c>
      <c r="N49" s="96">
        <f t="shared" si="11"/>
        <v>-0.92088250260563598</v>
      </c>
      <c r="P49" s="140">
        <v>99.202773007477589</v>
      </c>
      <c r="Q49" s="92">
        <v>99.064776907779518</v>
      </c>
      <c r="R49" s="92">
        <v>98.856751739271317</v>
      </c>
      <c r="S49" s="92">
        <v>98.463855872741846</v>
      </c>
      <c r="T49" s="140">
        <v>99.037106305408457</v>
      </c>
      <c r="U49" s="93">
        <v>99.359899180563005</v>
      </c>
    </row>
    <row r="50" spans="1:21" ht="12.75" hidden="1" customHeight="1" outlineLevel="1" x14ac:dyDescent="0.2">
      <c r="A50" s="71" t="str">
        <f>Indexes!A50</f>
        <v>U7</v>
      </c>
      <c r="B50" s="92">
        <f>(1-_xll.qlIndexFixing(B$1,Indexes!$L50,TRUE,InterestRatesTrigger))*100</f>
        <v>98.196532410924675</v>
      </c>
      <c r="C50" s="92">
        <f>(1-_xll.qlIndexFixing(C$1,Indexes!$L50,TRUE,InterestRatesTrigger))*100</f>
        <v>98.061724405597943</v>
      </c>
      <c r="D50" s="92">
        <f>(1-_xll.qlIndexFixing(D$1,Indexes!$L50,TRUE,InterestRatesTrigger))*100</f>
        <v>97.986743267928688</v>
      </c>
      <c r="E50" s="92">
        <f>(1-_xll.qlIndexFixing(E$1,Indexes!$L50,TRUE,InterestRatesTrigger))*100</f>
        <v>97.847223718461024</v>
      </c>
      <c r="F50" s="140">
        <f>(1-_xll.qlIndexFixing(F$1,Indexes!$L50,TRUE,InterestRatesTrigger))*100</f>
        <v>98.155447569930146</v>
      </c>
      <c r="G50" s="93">
        <f>(1-_xll.qlIndexFixing(G$1,Indexes!$L50,TRUE,InterestRatesTrigger))*100</f>
        <v>98.305996769674181</v>
      </c>
      <c r="I50" s="94">
        <f t="shared" si="7"/>
        <v>-0.85519184323868558</v>
      </c>
      <c r="J50" s="95">
        <f t="shared" si="12"/>
        <v>-0.84852864070028033</v>
      </c>
      <c r="K50" s="97">
        <f t="shared" si="8"/>
        <v>-0.71513573474015857</v>
      </c>
      <c r="L50" s="96">
        <f t="shared" si="9"/>
        <v>-0.45068511290695312</v>
      </c>
      <c r="M50" s="97">
        <f t="shared" si="10"/>
        <v>-0.78285063919091158</v>
      </c>
      <c r="N50" s="96">
        <f t="shared" si="11"/>
        <v>-0.90759795526635401</v>
      </c>
      <c r="P50" s="140">
        <v>99.051724254163361</v>
      </c>
      <c r="Q50" s="92">
        <v>98.910253046298223</v>
      </c>
      <c r="R50" s="92">
        <v>98.701879002668846</v>
      </c>
      <c r="S50" s="92">
        <v>98.297908831367977</v>
      </c>
      <c r="T50" s="140">
        <v>98.938298209121058</v>
      </c>
      <c r="U50" s="93">
        <v>99.213594724940535</v>
      </c>
    </row>
    <row r="51" spans="1:21" ht="12.75" hidden="1" customHeight="1" outlineLevel="1" x14ac:dyDescent="0.2">
      <c r="A51" s="71" t="str">
        <f>Indexes!A51</f>
        <v>Z7</v>
      </c>
      <c r="B51" s="92">
        <f>(1-_xll.qlIndexFixing(B$1,Indexes!$L51,TRUE,InterestRatesTrigger))*100</f>
        <v>98.074051351848098</v>
      </c>
      <c r="C51" s="92">
        <f>(1-_xll.qlIndexFixing(C$1,Indexes!$L51,TRUE,InterestRatesTrigger))*100</f>
        <v>97.945420926354828</v>
      </c>
      <c r="D51" s="92">
        <f>(1-_xll.qlIndexFixing(D$1,Indexes!$L51,TRUE,InterestRatesTrigger))*100</f>
        <v>97.871666030539913</v>
      </c>
      <c r="E51" s="92">
        <f>(1-_xll.qlIndexFixing(E$1,Indexes!$L51,TRUE,InterestRatesTrigger))*100</f>
        <v>97.695189347500218</v>
      </c>
      <c r="F51" s="140">
        <f>(1-_xll.qlIndexFixing(F$1,Indexes!$L51,TRUE,InterestRatesTrigger))*100</f>
        <v>97.998717576775533</v>
      </c>
      <c r="G51" s="93">
        <f>(1-_xll.qlIndexFixing(G$1,Indexes!$L51,TRUE,InterestRatesTrigger))*100</f>
        <v>98.185148196670553</v>
      </c>
      <c r="I51" s="94">
        <f t="shared" si="7"/>
        <v>-0.81168867916706233</v>
      </c>
      <c r="J51" s="95">
        <f t="shared" si="12"/>
        <v>-0.80025341397552552</v>
      </c>
      <c r="K51" s="97">
        <f t="shared" si="8"/>
        <v>-0.66012930527209335</v>
      </c>
      <c r="L51" s="96">
        <f t="shared" si="9"/>
        <v>-0.42749902062246292</v>
      </c>
      <c r="M51" s="97">
        <f t="shared" si="10"/>
        <v>-0.84108871225636506</v>
      </c>
      <c r="N51" s="96">
        <f t="shared" si="11"/>
        <v>-0.86433893338070789</v>
      </c>
      <c r="P51" s="140">
        <v>98.88574003101516</v>
      </c>
      <c r="Q51" s="92">
        <v>98.745674340330353</v>
      </c>
      <c r="R51" s="92">
        <v>98.531795335812006</v>
      </c>
      <c r="S51" s="92">
        <v>98.122688368122681</v>
      </c>
      <c r="T51" s="140">
        <v>98.839806289031898</v>
      </c>
      <c r="U51" s="93">
        <v>99.049487130051261</v>
      </c>
    </row>
    <row r="52" spans="1:21" ht="12.75" hidden="1" customHeight="1" outlineLevel="1" x14ac:dyDescent="0.2">
      <c r="A52" s="63" t="str">
        <f>Indexes!A52</f>
        <v>H8</v>
      </c>
      <c r="B52" s="98">
        <f>(1-_xll.qlIndexFixing(B$1,Indexes!$L52,TRUE,InterestRatesTrigger))*100</f>
        <v>97.968200835881618</v>
      </c>
      <c r="C52" s="98">
        <f>(1-_xll.qlIndexFixing(C$1,Indexes!$L52,TRUE,InterestRatesTrigger))*100</f>
        <v>97.83733712450973</v>
      </c>
      <c r="D52" s="98">
        <f>(1-_xll.qlIndexFixing(D$1,Indexes!$L52,TRUE,InterestRatesTrigger))*100</f>
        <v>97.762752047295976</v>
      </c>
      <c r="E52" s="98">
        <f>(1-_xll.qlIndexFixing(E$1,Indexes!$L52,TRUE,InterestRatesTrigger))*100</f>
        <v>97.603201399029359</v>
      </c>
      <c r="F52" s="141">
        <f>(1-_xll.qlIndexFixing(F$1,Indexes!$L52,TRUE,InterestRatesTrigger))*100</f>
        <v>97.883637036801744</v>
      </c>
      <c r="G52" s="93">
        <f>(1-_xll.qlIndexFixing(G$1,Indexes!$L52,TRUE,InterestRatesTrigger))*100</f>
        <v>98.074617939645066</v>
      </c>
      <c r="I52" s="99">
        <f t="shared" si="7"/>
        <v>-0.74490524082273168</v>
      </c>
      <c r="J52" s="100">
        <f t="shared" si="12"/>
        <v>-0.73352424491589829</v>
      </c>
      <c r="K52" s="101">
        <f t="shared" si="8"/>
        <v>-0.58715922392896402</v>
      </c>
      <c r="L52" s="102">
        <f t="shared" si="9"/>
        <v>-0.34070601927355426</v>
      </c>
      <c r="M52" s="101">
        <f t="shared" si="10"/>
        <v>-0.85105110506803783</v>
      </c>
      <c r="N52" s="102">
        <f t="shared" si="11"/>
        <v>-0.80046316101973503</v>
      </c>
      <c r="P52" s="141">
        <v>98.713106076704349</v>
      </c>
      <c r="Q52" s="98">
        <v>98.570861369425629</v>
      </c>
      <c r="R52" s="98">
        <v>98.34991127122494</v>
      </c>
      <c r="S52" s="98">
        <v>97.943907418302913</v>
      </c>
      <c r="T52" s="141">
        <v>98.734688141869782</v>
      </c>
      <c r="U52" s="93">
        <v>98.875081100664801</v>
      </c>
    </row>
    <row r="53" spans="1:21" ht="12.75" customHeight="1" collapsed="1" x14ac:dyDescent="0.2">
      <c r="A53" s="54" t="str">
        <f>"FRA"&amp;Indexes!A53&amp;"xF1"</f>
        <v>FRATxF1</v>
      </c>
      <c r="B53" s="103">
        <f>_xll.qlIndexFixing(B$2,Indexes!$L53,TRUE,InterestRatesTrigger)</f>
        <v>1.8560000000014676E-3</v>
      </c>
      <c r="C53" s="103">
        <f>_xll.qlIndexFixing(C$2,Indexes!$L53,TRUE,InterestRatesTrigger)</f>
        <v>2.760759348850764E-3</v>
      </c>
      <c r="D53" s="104">
        <f>_xll.qlIndexFixing(D$2,Indexes!$L53,TRUE,InterestRatesTrigger)</f>
        <v>4.1460000000002831E-3</v>
      </c>
      <c r="E53" s="104">
        <f>_xll.qlIndexFixing(E$2,Indexes!$L53,TRUE,InterestRatesTrigger)</f>
        <v>7.3459999999024774E-3</v>
      </c>
      <c r="F53" s="142">
        <f>_xll.qlIndexFixing(F$2,Indexes!$L53,TRUE,InterestRatesTrigger)</f>
        <v>2.7500000000006387E-3</v>
      </c>
      <c r="G53" s="143">
        <f>_xll.qlIndexFixing(G$2,Indexes!$L53,TRUE,InterestRatesTrigger)</f>
        <v>2.8000000000183434E-3</v>
      </c>
      <c r="I53" s="88">
        <f t="shared" si="7"/>
        <v>-6.1157807958304045E-5</v>
      </c>
      <c r="J53" s="60">
        <f>C53-Q53</f>
        <v>2.3477777374998621E-5</v>
      </c>
      <c r="K53" s="105">
        <f t="shared" si="8"/>
        <v>8.0000000001580543E-6</v>
      </c>
      <c r="L53" s="90">
        <f t="shared" si="9"/>
        <v>5.1399999994548775E-4</v>
      </c>
      <c r="M53" s="105">
        <f t="shared" si="10"/>
        <v>1.7500000000659349E-5</v>
      </c>
      <c r="N53" s="90">
        <f t="shared" si="11"/>
        <v>7.0000000028436205E-4</v>
      </c>
      <c r="P53" s="142">
        <v>1.9171578079597716E-3</v>
      </c>
      <c r="Q53" s="103">
        <v>2.7372815714757654E-3</v>
      </c>
      <c r="R53" s="104">
        <v>4.1380000000001251E-3</v>
      </c>
      <c r="S53" s="104">
        <v>6.8319999999569897E-3</v>
      </c>
      <c r="T53" s="142">
        <v>2.7324999999999793E-3</v>
      </c>
      <c r="U53" s="143">
        <v>2.0999999997339813E-3</v>
      </c>
    </row>
    <row r="54" spans="1:21" ht="12.75" customHeight="1" x14ac:dyDescent="0.2">
      <c r="A54" s="63" t="str">
        <f>"FRA"&amp;Indexes!A54&amp;"xF1"</f>
        <v>FRATOMxF1</v>
      </c>
      <c r="B54" s="106">
        <f>_xll.qlIndexFixing(B$2,Indexes!$L54,TRUE,InterestRatesTrigger)</f>
        <v>1.8556090483069821E-3</v>
      </c>
      <c r="C54" s="106">
        <f>_xll.qlIndexFixing(C$2,Indexes!$L54,TRUE,InterestRatesTrigger)</f>
        <v>2.7701457634988365E-3</v>
      </c>
      <c r="D54" s="107">
        <f>_xll.qlIndexFixing(D$2,Indexes!$L54,TRUE,InterestRatesTrigger)</f>
        <v>4.1459717091385465E-3</v>
      </c>
      <c r="E54" s="107">
        <f>_xll.qlIndexFixing(E$2,Indexes!$L54,TRUE,InterestRatesTrigger)</f>
        <v>7.3493520801285279E-3</v>
      </c>
      <c r="F54" s="144">
        <f>_xll.qlIndexFixing(F$2,Indexes!$L54,TRUE,InterestRatesTrigger)</f>
        <v>2.7935997113686388E-3</v>
      </c>
      <c r="G54" s="145">
        <f>_xll.qlIndexFixing(G$2,Indexes!$L54,TRUE,InterestRatesTrigger)</f>
        <v>2.3914528885971009E-3</v>
      </c>
      <c r="I54" s="99">
        <f t="shared" si="7"/>
        <v>-6.1226063266274109E-5</v>
      </c>
      <c r="J54" s="68">
        <f t="shared" ref="J54:J117" si="13">C54-Q54</f>
        <v>1.7754910421811324E-5</v>
      </c>
      <c r="K54" s="82">
        <f t="shared" si="8"/>
        <v>3.0014827192828206E-6</v>
      </c>
      <c r="L54" s="102">
        <f t="shared" si="9"/>
        <v>5.1179155971089758E-4</v>
      </c>
      <c r="M54" s="82">
        <f t="shared" si="10"/>
        <v>2.4868878139199749E-5</v>
      </c>
      <c r="N54" s="102">
        <f t="shared" si="11"/>
        <v>2.9145289046184075E-4</v>
      </c>
      <c r="P54" s="144">
        <v>1.9168351115732563E-3</v>
      </c>
      <c r="Q54" s="106">
        <v>2.7523908530770252E-3</v>
      </c>
      <c r="R54" s="107">
        <v>4.1429702264192637E-3</v>
      </c>
      <c r="S54" s="107">
        <v>6.8375605204176303E-3</v>
      </c>
      <c r="T54" s="144">
        <v>2.7687308332294391E-3</v>
      </c>
      <c r="U54" s="145">
        <v>2.0999999981352602E-3</v>
      </c>
    </row>
    <row r="55" spans="1:21" ht="12.75" customHeight="1" x14ac:dyDescent="0.2">
      <c r="A55" s="71" t="str">
        <f>"FRA"&amp;Indexes!A55&amp;"x"</f>
        <v>FRA1x</v>
      </c>
      <c r="B55" s="62">
        <f>_xll.qlIndexFixing(B$2,Indexes!$L55,TRUE,InterestRatesTrigger)</f>
        <v>1.8434884448064182E-3</v>
      </c>
      <c r="C55" s="56">
        <f>_xll.qlIndexFixing(C$2,Indexes!$L55,TRUE,InterestRatesTrigger)</f>
        <v>2.9097413705917985E-3</v>
      </c>
      <c r="D55" s="56">
        <f>_xll.qlIndexFixing(D$2,Indexes!$L55,TRUE,InterestRatesTrigger)</f>
        <v>4.3299999989855507E-3</v>
      </c>
      <c r="E55" s="108">
        <f>_xll.qlIndexFixing(E$2,Indexes!$L55,TRUE,InterestRatesTrigger)</f>
        <v>7.6999999999178732E-3</v>
      </c>
      <c r="F55" s="136">
        <f>_xll.qlIndexFixing(F$2,Indexes!$L55,TRUE,InterestRatesTrigger)</f>
        <v>3.7006894136365248E-3</v>
      </c>
      <c r="G55" s="108">
        <f>_xll.qlIndexFixing(G$2,Indexes!$R55,TRUE,InterestRatesTrigger)</f>
        <v>1.3771863149880659E-3</v>
      </c>
      <c r="I55" s="75">
        <f t="shared" si="7"/>
        <v>-7.4539128620743815E-5</v>
      </c>
      <c r="J55" s="76">
        <f t="shared" si="13"/>
        <v>8.9157126035009984E-5</v>
      </c>
      <c r="K55" s="76">
        <f t="shared" si="8"/>
        <v>7.0000000037474114E-5</v>
      </c>
      <c r="L55" s="84">
        <f t="shared" si="9"/>
        <v>7.5168844447723922E-4</v>
      </c>
      <c r="M55" s="76">
        <f t="shared" si="10"/>
        <v>1.0834136489858712E-4</v>
      </c>
      <c r="N55" s="84">
        <f t="shared" si="11"/>
        <v>3.7525380339076264E-4</v>
      </c>
      <c r="P55" s="62">
        <v>1.918027573427162E-3</v>
      </c>
      <c r="Q55" s="56">
        <v>2.8205842445567886E-3</v>
      </c>
      <c r="R55" s="56">
        <v>4.2599999989480766E-3</v>
      </c>
      <c r="S55" s="108">
        <v>6.948311555440634E-3</v>
      </c>
      <c r="T55" s="136">
        <v>3.5923480487379377E-3</v>
      </c>
      <c r="U55" s="108">
        <v>1.0019325115973032E-3</v>
      </c>
    </row>
    <row r="56" spans="1:21" ht="12.75" customHeight="1" x14ac:dyDescent="0.2">
      <c r="A56" s="71" t="str">
        <f>"FRA"&amp;Indexes!A56&amp;"x"</f>
        <v>FRA2x</v>
      </c>
      <c r="B56" s="78">
        <f>_xll.qlIndexFixing(B$2,Indexes!$L56,TRUE,InterestRatesTrigger)</f>
        <v>1.9689903398392447E-3</v>
      </c>
      <c r="C56" s="73">
        <f>_xll.qlIndexFixing(C$2,Indexes!$L56,TRUE,InterestRatesTrigger)</f>
        <v>3.1586679221945711E-3</v>
      </c>
      <c r="D56" s="73">
        <f>_xll.qlIndexFixing(D$2,Indexes!$L56,TRUE,InterestRatesTrigger)</f>
        <v>4.7199999987583745E-3</v>
      </c>
      <c r="E56" s="83">
        <f>_xll.qlIndexFixing(E$2,Indexes!$L56,TRUE,InterestRatesTrigger)</f>
        <v>8.1799999997619749E-3</v>
      </c>
      <c r="F56" s="138">
        <f>_xll.qlIndexFixing(F$2,Indexes!$L56,TRUE,InterestRatesTrigger)</f>
        <v>4.5841507397772199E-3</v>
      </c>
      <c r="G56" s="83">
        <f>_xll.qlIndexFixing(G$2,Indexes!$R56,TRUE,InterestRatesTrigger)</f>
        <v>1.4363887660362451E-3</v>
      </c>
      <c r="I56" s="75">
        <f t="shared" si="7"/>
        <v>5.1812785375217156E-5</v>
      </c>
      <c r="J56" s="76">
        <f t="shared" si="13"/>
        <v>2.5140704835685751E-4</v>
      </c>
      <c r="K56" s="76">
        <f t="shared" si="8"/>
        <v>3.236724638928266E-4</v>
      </c>
      <c r="L56" s="84">
        <f t="shared" si="9"/>
        <v>1.0943651585785573E-3</v>
      </c>
      <c r="M56" s="76">
        <f t="shared" si="10"/>
        <v>7.6346226054171615E-6</v>
      </c>
      <c r="N56" s="84">
        <f t="shared" si="11"/>
        <v>3.7485524495117772E-4</v>
      </c>
      <c r="P56" s="78">
        <v>1.9171775544640276E-3</v>
      </c>
      <c r="Q56" s="73">
        <v>2.9072608738377136E-3</v>
      </c>
      <c r="R56" s="73">
        <v>4.3963275348655479E-3</v>
      </c>
      <c r="S56" s="83">
        <v>7.0856348411834176E-3</v>
      </c>
      <c r="T56" s="138">
        <v>4.5765161171718027E-3</v>
      </c>
      <c r="U56" s="83">
        <v>1.0615335210850674E-3</v>
      </c>
    </row>
    <row r="57" spans="1:21" ht="12.75" customHeight="1" x14ac:dyDescent="0.2">
      <c r="A57" s="71" t="str">
        <f>"FRA"&amp;Indexes!A57&amp;"x"</f>
        <v>FRA3x</v>
      </c>
      <c r="B57" s="78">
        <f>_xll.qlIndexFixing(B$2,Indexes!$L57,TRUE,InterestRatesTrigger)</f>
        <v>2.2649235248519265E-3</v>
      </c>
      <c r="C57" s="73">
        <f>_xll.qlIndexFixing(C$2,Indexes!$L57,TRUE,InterestRatesTrigger)</f>
        <v>3.5757209248069078E-3</v>
      </c>
      <c r="D57" s="73">
        <f>_xll.qlIndexFixing(D$2,Indexes!$L57,TRUE,InterestRatesTrigger)</f>
        <v>5.2399999994091938E-3</v>
      </c>
      <c r="E57" s="83">
        <f>_xll.qlIndexFixing(E$2,Indexes!$L57,TRUE,InterestRatesTrigger)</f>
        <v>8.7499999994018803E-3</v>
      </c>
      <c r="F57" s="138">
        <f>_xll.qlIndexFixing(F$2,Indexes!$L57,TRUE,InterestRatesTrigger)</f>
        <v>5.5074380056517099E-3</v>
      </c>
      <c r="G57" s="83">
        <f>_xll.qlIndexFixing(G$2,Indexes!$R57,TRUE,InterestRatesTrigger)</f>
        <v>1.5174217815872026E-3</v>
      </c>
      <c r="I57" s="75">
        <f t="shared" si="7"/>
        <v>3.2128464312859576E-4</v>
      </c>
      <c r="J57" s="76">
        <f t="shared" si="13"/>
        <v>4.7249693609432162E-4</v>
      </c>
      <c r="K57" s="76">
        <f t="shared" si="8"/>
        <v>6.8000000061824162E-4</v>
      </c>
      <c r="L57" s="84">
        <f t="shared" si="9"/>
        <v>1.4856108994732971E-3</v>
      </c>
      <c r="M57" s="76">
        <f t="shared" si="10"/>
        <v>-7.7599125947077664E-5</v>
      </c>
      <c r="N57" s="84">
        <f t="shared" si="11"/>
        <v>3.9373082538318727E-4</v>
      </c>
      <c r="P57" s="78">
        <v>1.9436388817233308E-3</v>
      </c>
      <c r="Q57" s="73">
        <v>3.1032239887125862E-3</v>
      </c>
      <c r="R57" s="73">
        <v>4.5599999987909522E-3</v>
      </c>
      <c r="S57" s="83">
        <v>7.2643890999285832E-3</v>
      </c>
      <c r="T57" s="138">
        <v>5.5850371315987876E-3</v>
      </c>
      <c r="U57" s="83">
        <v>1.1236909562040154E-3</v>
      </c>
    </row>
    <row r="58" spans="1:21" ht="12.75" customHeight="1" x14ac:dyDescent="0.2">
      <c r="A58" s="71" t="str">
        <f>"FRA"&amp;Indexes!A58&amp;"x"</f>
        <v>FRA4x</v>
      </c>
      <c r="B58" s="78">
        <f>_xll.qlIndexFixing(B$2,Indexes!$L58,TRUE,InterestRatesTrigger)</f>
        <v>2.6559476311502905E-3</v>
      </c>
      <c r="C58" s="73">
        <f>_xll.qlIndexFixing(C$2,Indexes!$L58,TRUE,InterestRatesTrigger)</f>
        <v>4.1219593050820695E-3</v>
      </c>
      <c r="D58" s="73">
        <f>_xll.qlIndexFixing(D$2,Indexes!$L58,TRUE,InterestRatesTrigger)</f>
        <v>5.7799999999823505E-3</v>
      </c>
      <c r="E58" s="83">
        <f>_xll.qlIndexFixing(E$2,Indexes!$L58,TRUE,InterestRatesTrigger)</f>
        <v>9.3999999991870899E-3</v>
      </c>
      <c r="F58" s="138">
        <f>_xll.qlIndexFixing(F$2,Indexes!$L58,TRUE,InterestRatesTrigger)</f>
        <v>6.5603921330623068E-3</v>
      </c>
      <c r="G58" s="83">
        <f>_xll.qlIndexFixing(G$2,Indexes!$R58,TRUE,InterestRatesTrigger)</f>
        <v>1.8071881661541056E-3</v>
      </c>
      <c r="I58" s="75">
        <f t="shared" si="7"/>
        <v>1.5881082180040562E-4</v>
      </c>
      <c r="J58" s="76">
        <f t="shared" si="13"/>
        <v>7.523510886061186E-4</v>
      </c>
      <c r="K58" s="76">
        <f t="shared" si="8"/>
        <v>1.061818332350189E-3</v>
      </c>
      <c r="L58" s="84">
        <f t="shared" si="9"/>
        <v>1.9570178065181571E-3</v>
      </c>
      <c r="M58" s="76">
        <f t="shared" si="10"/>
        <v>-9.6495706446132756E-5</v>
      </c>
      <c r="N58" s="84">
        <f t="shared" si="11"/>
        <v>5.8329419174718566E-4</v>
      </c>
      <c r="P58" s="78">
        <v>2.4971368093498849E-3</v>
      </c>
      <c r="Q58" s="73">
        <v>3.3696082164759509E-3</v>
      </c>
      <c r="R58" s="73">
        <v>4.7181816676321615E-3</v>
      </c>
      <c r="S58" s="83">
        <v>7.4429821926689328E-3</v>
      </c>
      <c r="T58" s="138">
        <v>6.6568878395084395E-3</v>
      </c>
      <c r="U58" s="83">
        <v>1.2238939744069199E-3</v>
      </c>
    </row>
    <row r="59" spans="1:21" ht="12.75" customHeight="1" x14ac:dyDescent="0.2">
      <c r="A59" s="71" t="str">
        <f>"FRA"&amp;Indexes!A59&amp;"x"</f>
        <v>FRA5x</v>
      </c>
      <c r="B59" s="78">
        <f>_xll.qlIndexFixing(B$2,Indexes!$L59,TRUE,InterestRatesTrigger)</f>
        <v>3.1479426698992215E-3</v>
      </c>
      <c r="C59" s="73">
        <f>_xll.qlIndexFixing(C$2,Indexes!$L59,TRUE,InterestRatesTrigger)</f>
        <v>4.7218765645194189E-3</v>
      </c>
      <c r="D59" s="73">
        <f>_xll.qlIndexFixing(D$2,Indexes!$L59,TRUE,InterestRatesTrigger)</f>
        <v>6.3699999999682821E-3</v>
      </c>
      <c r="E59" s="83">
        <f>_xll.qlIndexFixing(E$2,Indexes!$L59,TRUE,InterestRatesTrigger)</f>
        <v>1.0069999999239026E-2</v>
      </c>
      <c r="F59" s="138">
        <f>_xll.qlIndexFixing(F$2,Indexes!$L59,TRUE,InterestRatesTrigger)</f>
        <v>6.6740383387622537E-3</v>
      </c>
      <c r="G59" s="83">
        <f>_xll.qlIndexFixing(G$2,Indexes!$R59,TRUE,InterestRatesTrigger)</f>
        <v>2.4728981106436621E-3</v>
      </c>
      <c r="I59" s="75">
        <f t="shared" si="7"/>
        <v>1.1145219821788329E-3</v>
      </c>
      <c r="J59" s="76">
        <f t="shared" si="13"/>
        <v>1.198046064713429E-3</v>
      </c>
      <c r="K59" s="76">
        <f t="shared" si="8"/>
        <v>1.4713519161865096E-3</v>
      </c>
      <c r="L59" s="84">
        <f t="shared" si="9"/>
        <v>2.4135758088644913E-3</v>
      </c>
      <c r="M59" s="76">
        <f t="shared" si="10"/>
        <v>1.2241540640471798E-3</v>
      </c>
      <c r="N59" s="84">
        <f t="shared" si="11"/>
        <v>1.2353545680410249E-3</v>
      </c>
      <c r="P59" s="78">
        <v>2.0334206877203886E-3</v>
      </c>
      <c r="Q59" s="73">
        <v>3.5238304998059899E-3</v>
      </c>
      <c r="R59" s="73">
        <v>4.8986480837817726E-3</v>
      </c>
      <c r="S59" s="83">
        <v>7.6564241903745349E-3</v>
      </c>
      <c r="T59" s="138">
        <v>5.4498842747150739E-3</v>
      </c>
      <c r="U59" s="83">
        <v>1.2375435426026371E-3</v>
      </c>
    </row>
    <row r="60" spans="1:21" ht="12.75" customHeight="1" x14ac:dyDescent="0.2">
      <c r="A60" s="71" t="str">
        <f>"FRA"&amp;Indexes!A60&amp;"x"</f>
        <v>FRA6x</v>
      </c>
      <c r="B60" s="78">
        <f>_xll.qlIndexFixing(B$2,Indexes!$L60,TRUE,InterestRatesTrigger)</f>
        <v>3.7131830218051221E-3</v>
      </c>
      <c r="C60" s="73">
        <f>_xll.qlIndexFixing(C$2,Indexes!$L60,TRUE,InterestRatesTrigger)</f>
        <v>5.3605063357390886E-3</v>
      </c>
      <c r="D60" s="73">
        <f>_xll.qlIndexFixing(D$2,Indexes!$L60,TRUE,InterestRatesTrigger)</f>
        <v>7.0299999999999824E-3</v>
      </c>
      <c r="E60" s="83">
        <f>_xll.qlIndexFixing(E$2,Indexes!$L60,TRUE,InterestRatesTrigger)</f>
        <v>1.0789999999087627E-2</v>
      </c>
      <c r="F60" s="138">
        <f>_xll.qlIndexFixing(F$2,Indexes!$L60,TRUE,InterestRatesTrigger)</f>
        <v>6.5013939228840837E-3</v>
      </c>
      <c r="G60" s="83">
        <f>_xll.qlIndexFixing(G$2,Indexes!$R60,TRUE,InterestRatesTrigger)</f>
        <v>2.6390504471329734E-3</v>
      </c>
      <c r="I60" s="75">
        <f t="shared" si="7"/>
        <v>1.043416291849091E-3</v>
      </c>
      <c r="J60" s="76">
        <f t="shared" si="13"/>
        <v>1.752177922277047E-3</v>
      </c>
      <c r="K60" s="76">
        <f t="shared" si="8"/>
        <v>1.9200000000004561E-3</v>
      </c>
      <c r="L60" s="84">
        <f t="shared" si="9"/>
        <v>2.8766095508444018E-3</v>
      </c>
      <c r="M60" s="76">
        <f t="shared" si="10"/>
        <v>2.7724521971541735E-3</v>
      </c>
      <c r="N60" s="84">
        <f t="shared" si="11"/>
        <v>1.3463002874924968E-3</v>
      </c>
      <c r="P60" s="78">
        <v>2.669766729956031E-3</v>
      </c>
      <c r="Q60" s="73">
        <v>3.6083284134620416E-3</v>
      </c>
      <c r="R60" s="73">
        <v>5.1099999999995264E-3</v>
      </c>
      <c r="S60" s="83">
        <v>7.9133904482432248E-3</v>
      </c>
      <c r="T60" s="138">
        <v>3.7289417257299101E-3</v>
      </c>
      <c r="U60" s="83">
        <v>1.2927501596404767E-3</v>
      </c>
    </row>
    <row r="61" spans="1:21" ht="12.75" hidden="1" customHeight="1" outlineLevel="1" x14ac:dyDescent="0.2">
      <c r="A61" s="71" t="str">
        <f>"FRA"&amp;Indexes!A61&amp;"x"</f>
        <v>FRA7x</v>
      </c>
      <c r="B61" s="78">
        <f>_xll.qlIndexFixing(B$2,Indexes!$L61,TRUE,InterestRatesTrigger)</f>
        <v>4.2371860718003152E-3</v>
      </c>
      <c r="C61" s="72">
        <f>_xll.qlIndexFixing(C$2,Indexes!$L61,TRUE,InterestRatesTrigger)</f>
        <v>5.9057751370679076E-3</v>
      </c>
      <c r="D61" s="73">
        <f>_xll.qlIndexFixing(D$2,Indexes!$L61,TRUE,InterestRatesTrigger)</f>
        <v>7.6499999999510709E-3</v>
      </c>
      <c r="E61" s="83">
        <f>_xll.qlIndexFixing(E$2,Indexes!$L61,TRUE,InterestRatesTrigger)</f>
        <v>1.144091437847557E-2</v>
      </c>
      <c r="F61" s="138">
        <f>_xll.qlIndexFixing(F$2,Indexes!$L61,TRUE,InterestRatesTrigger)</f>
        <v>5.9756865296480199E-3</v>
      </c>
      <c r="G61" s="83">
        <f>_xll.qlIndexFixing(G$2,Indexes!$R61,TRUE,InterestRatesTrigger)</f>
        <v>3.0839218751488318E-3</v>
      </c>
      <c r="I61" s="75">
        <f t="shared" si="7"/>
        <v>1.5386949209817585E-3</v>
      </c>
      <c r="J61" s="80">
        <f t="shared" si="13"/>
        <v>2.1674775665660936E-3</v>
      </c>
      <c r="K61" s="76">
        <f t="shared" si="8"/>
        <v>2.3520030252966052E-3</v>
      </c>
      <c r="L61" s="84">
        <f t="shared" si="9"/>
        <v>3.2698651211963397E-3</v>
      </c>
      <c r="M61" s="76">
        <f t="shared" si="10"/>
        <v>3.5579580392490128E-3</v>
      </c>
      <c r="N61" s="84">
        <f t="shared" si="11"/>
        <v>1.7134203617263921E-3</v>
      </c>
      <c r="P61" s="78">
        <v>2.6984911508185568E-3</v>
      </c>
      <c r="Q61" s="72">
        <v>3.738297570501814E-3</v>
      </c>
      <c r="R61" s="73">
        <v>5.2979969746544658E-3</v>
      </c>
      <c r="S61" s="83">
        <v>8.1710492572792306E-3</v>
      </c>
      <c r="T61" s="138">
        <v>2.4177284903990071E-3</v>
      </c>
      <c r="U61" s="83">
        <v>1.3705015134224396E-3</v>
      </c>
    </row>
    <row r="62" spans="1:21" ht="12.75" hidden="1" customHeight="1" outlineLevel="1" x14ac:dyDescent="0.2">
      <c r="A62" s="71" t="str">
        <f>"FRA"&amp;Indexes!A62&amp;"x"</f>
        <v>FRA8x</v>
      </c>
      <c r="B62" s="78">
        <f>_xll.qlIndexFixing(B$2,Indexes!$L62,TRUE,InterestRatesTrigger)</f>
        <v>4.8226366593978106E-3</v>
      </c>
      <c r="C62" s="72">
        <f>_xll.qlIndexFixing(C$2,Indexes!$L62,TRUE,InterestRatesTrigger)</f>
        <v>6.555637035979626E-3</v>
      </c>
      <c r="D62" s="73">
        <f>_xll.qlIndexFixing(D$2,Indexes!$L62,TRUE,InterestRatesTrigger)</f>
        <v>8.3299999987374272E-3</v>
      </c>
      <c r="E62" s="83">
        <f>_xll.qlIndexFixing(E$2,Indexes!$L62,TRUE,InterestRatesTrigger)</f>
        <v>1.221750392550144E-2</v>
      </c>
      <c r="F62" s="138">
        <f>_xll.qlIndexFixing(F$2,Indexes!$L62,TRUE,InterestRatesTrigger)</f>
        <v>6.5085683063316789E-3</v>
      </c>
      <c r="G62" s="83">
        <f>_xll.qlIndexFixing(G$2,Indexes!$R62,TRUE,InterestRatesTrigger)</f>
        <v>4.0355995801899525E-3</v>
      </c>
      <c r="I62" s="75">
        <f t="shared" si="7"/>
        <v>2.6327938739128583E-3</v>
      </c>
      <c r="J62" s="80">
        <f t="shared" si="13"/>
        <v>2.6149625763195149E-3</v>
      </c>
      <c r="K62" s="76">
        <f t="shared" si="8"/>
        <v>2.8093031455911537E-3</v>
      </c>
      <c r="L62" s="84">
        <f t="shared" si="9"/>
        <v>3.7268270972555442E-3</v>
      </c>
      <c r="M62" s="76">
        <f t="shared" si="10"/>
        <v>3.3503407264951711E-3</v>
      </c>
      <c r="N62" s="84">
        <f t="shared" si="11"/>
        <v>2.5406123918259027E-3</v>
      </c>
      <c r="P62" s="78">
        <v>2.1898427854849523E-3</v>
      </c>
      <c r="Q62" s="72">
        <v>3.9406744596601111E-3</v>
      </c>
      <c r="R62" s="73">
        <v>5.5206968531462735E-3</v>
      </c>
      <c r="S62" s="83">
        <v>8.4906768282458963E-3</v>
      </c>
      <c r="T62" s="138">
        <v>3.1582275798365078E-3</v>
      </c>
      <c r="U62" s="83">
        <v>1.4949871883640498E-3</v>
      </c>
    </row>
    <row r="63" spans="1:21" ht="12.75" hidden="1" customHeight="1" outlineLevel="1" x14ac:dyDescent="0.2">
      <c r="A63" s="71" t="str">
        <f>"FRA"&amp;Indexes!A63&amp;"x"</f>
        <v>FRA9x</v>
      </c>
      <c r="B63" s="78">
        <f>_xll.qlIndexFixing(B$2,Indexes!$L63,TRUE,InterestRatesTrigger)</f>
        <v>5.4001366401883613E-3</v>
      </c>
      <c r="C63" s="72">
        <f>_xll.qlIndexFixing(C$2,Indexes!$L63,TRUE,InterestRatesTrigger)</f>
        <v>7.276953376135431E-3</v>
      </c>
      <c r="D63" s="73">
        <f>_xll.qlIndexFixing(D$2,Indexes!$L63,TRUE,InterestRatesTrigger)</f>
        <v>9.0999999996656464E-3</v>
      </c>
      <c r="E63" s="83">
        <f>_xll.qlIndexFixing(E$2,Indexes!$L63,TRUE,InterestRatesTrigger)</f>
        <v>1.2930000000260589E-2</v>
      </c>
      <c r="F63" s="138">
        <f>_xll.qlIndexFixing(F$2,Indexes!$L63,TRUE,InterestRatesTrigger)</f>
        <v>7.2286420784015704E-3</v>
      </c>
      <c r="G63" s="83">
        <f>_xll.qlIndexFixing(G$2,Indexes!$R63,TRUE,InterestRatesTrigger)</f>
        <v>4.2847807701917873E-3</v>
      </c>
      <c r="I63" s="75">
        <f t="shared" si="7"/>
        <v>2.2702099394156889E-3</v>
      </c>
      <c r="J63" s="80">
        <f t="shared" si="13"/>
        <v>3.1056255681081359E-3</v>
      </c>
      <c r="K63" s="76">
        <f t="shared" si="8"/>
        <v>3.3423616810569247E-3</v>
      </c>
      <c r="L63" s="84">
        <f t="shared" si="9"/>
        <v>4.149133752499071E-3</v>
      </c>
      <c r="M63" s="76">
        <f t="shared" si="10"/>
        <v>3.1636174907622707E-3</v>
      </c>
      <c r="N63" s="84">
        <f t="shared" si="11"/>
        <v>2.7736211617845896E-3</v>
      </c>
      <c r="P63" s="78">
        <v>3.1299267007726724E-3</v>
      </c>
      <c r="Q63" s="72">
        <v>4.1713278080272951E-3</v>
      </c>
      <c r="R63" s="73">
        <v>5.7576383186087217E-3</v>
      </c>
      <c r="S63" s="83">
        <v>8.7808662477615179E-3</v>
      </c>
      <c r="T63" s="138">
        <v>4.0650245876392996E-3</v>
      </c>
      <c r="U63" s="83">
        <v>1.5111596084071977E-3</v>
      </c>
    </row>
    <row r="64" spans="1:21" ht="12.75" hidden="1" customHeight="1" outlineLevel="1" x14ac:dyDescent="0.2">
      <c r="A64" s="71" t="str">
        <f>"FRA"&amp;Indexes!A64&amp;"x"</f>
        <v>FRA10x</v>
      </c>
      <c r="B64" s="78">
        <f>_xll.qlIndexFixing(B$2,Indexes!$L64,TRUE,InterestRatesTrigger)</f>
        <v>5.9793953194479006E-3</v>
      </c>
      <c r="C64" s="72">
        <f>_xll.qlIndexFixing(C$2,Indexes!$L64,TRUE,InterestRatesTrigger)</f>
        <v>7.9281114314961494E-3</v>
      </c>
      <c r="D64" s="73">
        <f>_xll.qlIndexFixing(D$2,Indexes!$L64,TRUE,InterestRatesTrigger)</f>
        <v>9.7699999999800724E-3</v>
      </c>
      <c r="E64" s="83">
        <f>_xll.qlIndexFixing(E$2,Indexes!$L64,TRUE,InterestRatesTrigger)</f>
        <v>1.3470431504877898E-2</v>
      </c>
      <c r="F64" s="138">
        <f>_xll.qlIndexFixing(F$2,Indexes!$L64,TRUE,InterestRatesTrigger)</f>
        <v>7.9007679455928258E-3</v>
      </c>
      <c r="G64" s="83">
        <f>_xll.qlIndexFixing(G$2,Indexes!$R64,TRUE,InterestRatesTrigger)</f>
        <v>4.7394389771948653E-3</v>
      </c>
      <c r="I64" s="75">
        <f t="shared" si="7"/>
        <v>2.7883669371503335E-3</v>
      </c>
      <c r="J64" s="80">
        <f t="shared" si="13"/>
        <v>3.536165113414598E-3</v>
      </c>
      <c r="K64" s="76">
        <f t="shared" si="8"/>
        <v>3.7598324408090805E-3</v>
      </c>
      <c r="L64" s="84">
        <f t="shared" si="9"/>
        <v>4.3495913976299514E-3</v>
      </c>
      <c r="M64" s="76">
        <f t="shared" si="10"/>
        <v>3.5308010280131093E-3</v>
      </c>
      <c r="N64" s="84">
        <f t="shared" si="11"/>
        <v>2.9029334066166257E-3</v>
      </c>
      <c r="P64" s="78">
        <v>3.1910283822975671E-3</v>
      </c>
      <c r="Q64" s="72">
        <v>4.3919463180815514E-3</v>
      </c>
      <c r="R64" s="73">
        <v>6.0101675591709919E-3</v>
      </c>
      <c r="S64" s="83">
        <v>9.1208401072479465E-3</v>
      </c>
      <c r="T64" s="138">
        <v>4.3699669175797165E-3</v>
      </c>
      <c r="U64" s="83">
        <v>1.8365055705782396E-3</v>
      </c>
    </row>
    <row r="65" spans="1:25" ht="12.75" hidden="1" customHeight="1" outlineLevel="1" x14ac:dyDescent="0.2">
      <c r="A65" s="71" t="str">
        <f>"FRA"&amp;Indexes!A65&amp;"x"</f>
        <v>FRA11x</v>
      </c>
      <c r="B65" s="78">
        <f>_xll.qlIndexFixing(B$2,Indexes!$L65,TRUE,InterestRatesTrigger)</f>
        <v>6.7093157673714376E-3</v>
      </c>
      <c r="C65" s="72">
        <f>_xll.qlIndexFixing(C$2,Indexes!$L65,TRUE,InterestRatesTrigger)</f>
        <v>8.6613642285373344E-3</v>
      </c>
      <c r="D65" s="73">
        <f>_xll.qlIndexFixing(D$2,Indexes!$L65,TRUE,InterestRatesTrigger)</f>
        <v>1.0486233912257475E-2</v>
      </c>
      <c r="E65" s="83">
        <f>_xll.qlIndexFixing(E$2,Indexes!$L65,TRUE,InterestRatesTrigger)</f>
        <v>1.4084745314727396E-2</v>
      </c>
      <c r="F65" s="138">
        <f>_xll.qlIndexFixing(F$2,Indexes!$L65,TRUE,InterestRatesTrigger)</f>
        <v>8.6072463910284464E-3</v>
      </c>
      <c r="G65" s="83">
        <f>_xll.qlIndexFixing(G$2,Indexes!$R65,TRUE,InterestRatesTrigger)</f>
        <v>5.9246607818153052E-3</v>
      </c>
      <c r="I65" s="75">
        <f t="shared" si="7"/>
        <v>3.3601203726549033E-3</v>
      </c>
      <c r="J65" s="80">
        <f t="shared" si="13"/>
        <v>4.0436170794533833E-3</v>
      </c>
      <c r="K65" s="76">
        <f t="shared" si="8"/>
        <v>4.2009025583126811E-3</v>
      </c>
      <c r="L65" s="84">
        <f t="shared" si="9"/>
        <v>4.602479775067175E-3</v>
      </c>
      <c r="M65" s="76">
        <f t="shared" si="10"/>
        <v>4.0096614283536246E-3</v>
      </c>
      <c r="N65" s="84">
        <f t="shared" si="11"/>
        <v>4.1713909092511159E-3</v>
      </c>
      <c r="P65" s="78">
        <v>3.3491953947165343E-3</v>
      </c>
      <c r="Q65" s="72">
        <v>4.6177471490839511E-3</v>
      </c>
      <c r="R65" s="73">
        <v>6.2853313539447944E-3</v>
      </c>
      <c r="S65" s="83">
        <v>9.4822655396602212E-3</v>
      </c>
      <c r="T65" s="138">
        <v>4.5975849626748218E-3</v>
      </c>
      <c r="U65" s="83">
        <v>1.7532698725641893E-3</v>
      </c>
    </row>
    <row r="66" spans="1:25" ht="12.75" customHeight="1" collapsed="1" x14ac:dyDescent="0.2">
      <c r="A66" s="71" t="str">
        <f>"FRA"&amp;Indexes!A66&amp;"x"</f>
        <v>FRA12x</v>
      </c>
      <c r="B66" s="78">
        <f>_xll.qlIndexFixing(B$2,Indexes!$L66,TRUE,InterestRatesTrigger)</f>
        <v>7.5051548417316748E-3</v>
      </c>
      <c r="C66" s="72">
        <f>_xll.qlIndexFixing(C$2,Indexes!$L66,TRUE,InterestRatesTrigger)</f>
        <v>9.4599281259311538E-3</v>
      </c>
      <c r="D66" s="73">
        <f>_xll.qlIndexFixing(D$2,Indexes!$L66,TRUE,InterestRatesTrigger)</f>
        <v>1.1280000000000132E-2</v>
      </c>
      <c r="E66" s="83">
        <f>_xll.qlIndexFixing(E$2,Indexes!$L66,TRUE,InterestRatesTrigger)</f>
        <v>1.4675839228136653E-2</v>
      </c>
      <c r="F66" s="138">
        <f>_xll.qlIndexFixing(F$2,Indexes!$L66,TRUE,InterestRatesTrigger)</f>
        <v>9.3993610674634482E-3</v>
      </c>
      <c r="G66" s="83">
        <f>_xll.qlIndexFixing(G$2,Indexes!$R66,TRUE,InterestRatesTrigger)</f>
        <v>6.2559862855682269E-3</v>
      </c>
      <c r="I66" s="75">
        <f t="shared" si="7"/>
        <v>3.9090746712330581E-3</v>
      </c>
      <c r="J66" s="80">
        <f t="shared" si="13"/>
        <v>4.5874518124324462E-3</v>
      </c>
      <c r="K66" s="76">
        <f t="shared" si="8"/>
        <v>4.6831349025283067E-3</v>
      </c>
      <c r="L66" s="84">
        <f t="shared" si="9"/>
        <v>4.7795571872012946E-3</v>
      </c>
      <c r="M66" s="76">
        <f t="shared" si="10"/>
        <v>4.5283289460497913E-3</v>
      </c>
      <c r="N66" s="84">
        <f t="shared" si="11"/>
        <v>4.2414174193616816E-3</v>
      </c>
      <c r="P66" s="78">
        <v>3.5960801704986167E-3</v>
      </c>
      <c r="Q66" s="72">
        <v>4.8724763134987076E-3</v>
      </c>
      <c r="R66" s="73">
        <v>6.5968650974718252E-3</v>
      </c>
      <c r="S66" s="83">
        <v>9.8962820409353586E-3</v>
      </c>
      <c r="T66" s="138">
        <v>4.8710321214136569E-3</v>
      </c>
      <c r="U66" s="83">
        <v>2.0145688662065453E-3</v>
      </c>
    </row>
    <row r="67" spans="1:25" ht="12.75" hidden="1" customHeight="1" outlineLevel="1" x14ac:dyDescent="0.2">
      <c r="A67" s="71" t="str">
        <f>"FRA"&amp;Indexes!A67&amp;"x"</f>
        <v>FRA13x</v>
      </c>
      <c r="B67" s="78">
        <f>_xll.qlIndexFixing(B$2,Indexes!$L67,TRUE,InterestRatesTrigger)</f>
        <v>8.2238533425309512E-3</v>
      </c>
      <c r="C67" s="72">
        <f>_xll.qlIndexFixing(C$2,Indexes!$L67,TRUE,InterestRatesTrigger)</f>
        <v>1.0175028349150175E-2</v>
      </c>
      <c r="D67" s="73">
        <f>_xll.qlIndexFixing(D$2,Indexes!$L67,TRUE,InterestRatesTrigger)</f>
        <v>1.1980000000000251E-2</v>
      </c>
      <c r="E67" s="83">
        <f>_xll.qlIndexFixing(E$2,Indexes!$L67,TRUE,InterestRatesTrigger)</f>
        <v>1.5252628477750619E-2</v>
      </c>
      <c r="F67" s="138">
        <f>_xll.qlIndexFixing(F$2,Indexes!$L67,TRUE,InterestRatesTrigger)</f>
        <v>1.0139867905098248E-2</v>
      </c>
      <c r="G67" s="83">
        <f>_xll.qlIndexFixing(G$2,Indexes!$R67,TRUE,InterestRatesTrigger)</f>
        <v>7.010474082900231E-3</v>
      </c>
      <c r="I67" s="75">
        <f t="shared" si="7"/>
        <v>4.3967124367097002E-3</v>
      </c>
      <c r="J67" s="80">
        <f t="shared" si="13"/>
        <v>5.068511081949955E-3</v>
      </c>
      <c r="K67" s="76">
        <f t="shared" si="8"/>
        <v>5.0933583431097247E-3</v>
      </c>
      <c r="L67" s="84">
        <f t="shared" si="9"/>
        <v>4.9960125420240448E-3</v>
      </c>
      <c r="M67" s="76">
        <f t="shared" si="10"/>
        <v>5.0250655677628606E-3</v>
      </c>
      <c r="N67" s="84">
        <f t="shared" si="11"/>
        <v>4.8951769123561917E-3</v>
      </c>
      <c r="P67" s="78">
        <v>3.827140905821251E-3</v>
      </c>
      <c r="Q67" s="72">
        <v>5.1065172672002199E-3</v>
      </c>
      <c r="R67" s="73">
        <v>6.8866416568905261E-3</v>
      </c>
      <c r="S67" s="83">
        <v>1.0256615935726575E-2</v>
      </c>
      <c r="T67" s="138">
        <v>5.1148023373353878E-3</v>
      </c>
      <c r="U67" s="83">
        <v>2.1152971705440393E-3</v>
      </c>
    </row>
    <row r="68" spans="1:25" ht="12.75" hidden="1" customHeight="1" outlineLevel="1" x14ac:dyDescent="0.2">
      <c r="A68" s="71" t="str">
        <f>"FRA"&amp;Indexes!A68&amp;"x"</f>
        <v>FRA14x</v>
      </c>
      <c r="B68" s="78">
        <f>_xll.qlIndexFixing(B$2,Indexes!$L68,TRUE,InterestRatesTrigger)</f>
        <v>8.9869722826516063E-3</v>
      </c>
      <c r="C68" s="72">
        <f>_xll.qlIndexFixing(C$2,Indexes!$L68,TRUE,InterestRatesTrigger)</f>
        <v>1.0908075892051779E-2</v>
      </c>
      <c r="D68" s="73">
        <f>_xll.qlIndexFixing(D$2,Indexes!$L68,TRUE,InterestRatesTrigger)</f>
        <v>1.2727660811638248E-2</v>
      </c>
      <c r="E68" s="83">
        <f>_xll.qlIndexFixing(E$2,Indexes!$L68,TRUE,InterestRatesTrigger)</f>
        <v>1.5777824458454631E-2</v>
      </c>
      <c r="F68" s="138">
        <f>_xll.qlIndexFixing(F$2,Indexes!$L68,TRUE,InterestRatesTrigger)</f>
        <v>1.0860330378893881E-2</v>
      </c>
      <c r="G68" s="83">
        <f>_xll.qlIndexFixing(G$2,Indexes!$R68,TRUE,InterestRatesTrigger)</f>
        <v>7.7072729602445378E-3</v>
      </c>
      <c r="I68" s="75">
        <f t="shared" si="7"/>
        <v>4.8828561499000833E-3</v>
      </c>
      <c r="J68" s="80">
        <f t="shared" si="13"/>
        <v>5.5192941697918248E-3</v>
      </c>
      <c r="K68" s="76">
        <f t="shared" si="8"/>
        <v>5.4917547677168803E-3</v>
      </c>
      <c r="L68" s="84">
        <f t="shared" si="9"/>
        <v>5.1132117804160038E-3</v>
      </c>
      <c r="M68" s="76">
        <f t="shared" si="10"/>
        <v>5.4645497995600345E-3</v>
      </c>
      <c r="N68" s="84">
        <f t="shared" si="11"/>
        <v>5.2855476717006411E-3</v>
      </c>
      <c r="P68" s="78">
        <v>4.104116132751523E-3</v>
      </c>
      <c r="Q68" s="72">
        <v>5.3887817222599546E-3</v>
      </c>
      <c r="R68" s="73">
        <v>7.2359060439213677E-3</v>
      </c>
      <c r="S68" s="83">
        <v>1.0664612678038627E-2</v>
      </c>
      <c r="T68" s="138">
        <v>5.3957805793338467E-3</v>
      </c>
      <c r="U68" s="83">
        <v>2.4217252885438967E-3</v>
      </c>
    </row>
    <row r="69" spans="1:25" ht="12.75" hidden="1" customHeight="1" outlineLevel="1" x14ac:dyDescent="0.2">
      <c r="A69" s="71" t="str">
        <f>"FRA"&amp;Indexes!A69&amp;"x"</f>
        <v>FRA15x</v>
      </c>
      <c r="B69" s="78">
        <f>_xll.qlIndexFixing(B$2,Indexes!$L69,TRUE,InterestRatesTrigger)</f>
        <v>9.7422008836318477E-3</v>
      </c>
      <c r="C69" s="72">
        <f>_xll.qlIndexFixing(C$2,Indexes!$L69,TRUE,InterestRatesTrigger)</f>
        <v>1.1683727910078604E-2</v>
      </c>
      <c r="D69" s="73">
        <f>_xll.qlIndexFixing(D$2,Indexes!$L69,TRUE,InterestRatesTrigger)</f>
        <v>1.3464651518450145E-2</v>
      </c>
      <c r="E69" s="83">
        <f>_xll.qlIndexFixing(E$2,Indexes!$L69,TRUE,InterestRatesTrigger)</f>
        <v>1.6362767879984693E-2</v>
      </c>
      <c r="F69" s="138">
        <f>_xll.qlIndexFixing(F$2,Indexes!$L69,TRUE,InterestRatesTrigger)</f>
        <v>1.1638214685127162E-2</v>
      </c>
      <c r="G69" s="83">
        <f>_xll.qlIndexFixing(G$2,Indexes!$R69,TRUE,InterestRatesTrigger)</f>
        <v>8.2959981349350898E-3</v>
      </c>
      <c r="I69" s="75">
        <f t="shared" si="7"/>
        <v>5.3436190990867397E-3</v>
      </c>
      <c r="J69" s="80">
        <f t="shared" si="13"/>
        <v>5.9818440475515218E-3</v>
      </c>
      <c r="K69" s="76">
        <f t="shared" si="8"/>
        <v>5.8977224661015647E-3</v>
      </c>
      <c r="L69" s="84">
        <f t="shared" si="9"/>
        <v>5.2663766854082732E-3</v>
      </c>
      <c r="M69" s="76">
        <f t="shared" si="10"/>
        <v>5.9356166176938747E-3</v>
      </c>
      <c r="N69" s="84">
        <f t="shared" si="11"/>
        <v>5.7645536098149819E-3</v>
      </c>
      <c r="P69" s="78">
        <v>4.3985817845451081E-3</v>
      </c>
      <c r="Q69" s="72">
        <v>5.7018838625270823E-3</v>
      </c>
      <c r="R69" s="73">
        <v>7.5669290523485803E-3</v>
      </c>
      <c r="S69" s="83">
        <v>1.109639119457642E-2</v>
      </c>
      <c r="T69" s="138">
        <v>5.7025980674332878E-3</v>
      </c>
      <c r="U69" s="83">
        <v>2.5314445251201079E-3</v>
      </c>
    </row>
    <row r="70" spans="1:25" ht="12.75" hidden="1" customHeight="1" outlineLevel="1" x14ac:dyDescent="0.2">
      <c r="A70" s="71" t="str">
        <f>"FRA"&amp;Indexes!A70&amp;"x"</f>
        <v>FRA16x</v>
      </c>
      <c r="B70" s="78">
        <f>_xll.qlIndexFixing(B$2,Indexes!$L70,TRUE,InterestRatesTrigger)</f>
        <v>1.0431115365938659E-2</v>
      </c>
      <c r="C70" s="72">
        <f>_xll.qlIndexFixing(C$2,Indexes!$L70,TRUE,InterestRatesTrigger)</f>
        <v>1.2396978896041772E-2</v>
      </c>
      <c r="D70" s="73">
        <f>_xll.qlIndexFixing(D$2,Indexes!$L70,TRUE,InterestRatesTrigger)</f>
        <v>1.4193654971018942E-2</v>
      </c>
      <c r="E70" s="83">
        <f>_xll.qlIndexFixing(E$2,Indexes!$L70,TRUE,InterestRatesTrigger)</f>
        <v>1.6878950826648614E-2</v>
      </c>
      <c r="F70" s="138">
        <f>_xll.qlIndexFixing(F$2,Indexes!$L70,TRUE,InterestRatesTrigger)</f>
        <v>1.2376653169041367E-2</v>
      </c>
      <c r="G70" s="83">
        <f>_xll.qlIndexFixing(G$2,Indexes!$R70,TRUE,InterestRatesTrigger)</f>
        <v>8.9051620444902113E-3</v>
      </c>
      <c r="I70" s="75">
        <f t="shared" si="7"/>
        <v>5.7316777443626411E-3</v>
      </c>
      <c r="J70" s="80">
        <f t="shared" si="13"/>
        <v>6.3766789077347149E-3</v>
      </c>
      <c r="K70" s="76">
        <f t="shared" si="8"/>
        <v>6.2840397533275132E-3</v>
      </c>
      <c r="L70" s="84">
        <f t="shared" si="9"/>
        <v>5.3813728878160209E-3</v>
      </c>
      <c r="M70" s="76">
        <f t="shared" si="10"/>
        <v>6.3524624364093302E-3</v>
      </c>
      <c r="N70" s="84">
        <f t="shared" si="11"/>
        <v>6.1303171282744984E-3</v>
      </c>
      <c r="P70" s="78">
        <v>4.699437621576018E-3</v>
      </c>
      <c r="Q70" s="72">
        <v>6.0202999883070566E-3</v>
      </c>
      <c r="R70" s="73">
        <v>7.9096152176914292E-3</v>
      </c>
      <c r="S70" s="83">
        <v>1.1497577938832593E-2</v>
      </c>
      <c r="T70" s="138">
        <v>6.0241907326320371E-3</v>
      </c>
      <c r="U70" s="83">
        <v>2.7748449162157129E-3</v>
      </c>
    </row>
    <row r="71" spans="1:25" ht="12.75" hidden="1" customHeight="1" outlineLevel="1" x14ac:dyDescent="0.2">
      <c r="A71" s="71" t="str">
        <f>"FRA"&amp;Indexes!A71&amp;"x"</f>
        <v>FRA17x</v>
      </c>
      <c r="B71" s="78">
        <f>_xll.qlIndexFixing(B$2,Indexes!$L71,TRUE,InterestRatesTrigger)</f>
        <v>1.1124951991971195E-2</v>
      </c>
      <c r="C71" s="72">
        <f>_xll.qlIndexFixing(C$2,Indexes!$L71,TRUE,InterestRatesTrigger)</f>
        <v>1.3173128324408603E-2</v>
      </c>
      <c r="D71" s="73">
        <f>_xll.qlIndexFixing(D$2,Indexes!$L71,TRUE,InterestRatesTrigger)</f>
        <v>1.5024309056739881E-2</v>
      </c>
      <c r="E71" s="83">
        <f>_xll.qlIndexFixing(E$2,Indexes!$L71,TRUE,InterestRatesTrigger)</f>
        <v>1.7403440462505484E-2</v>
      </c>
      <c r="F71" s="138">
        <f>_xll.qlIndexFixing(F$2,Indexes!$L71,TRUE,InterestRatesTrigger)</f>
        <v>1.311264332234654E-2</v>
      </c>
      <c r="G71" s="83">
        <f>_xll.qlIndexFixing(G$2,Indexes!$R71,TRUE,InterestRatesTrigger)</f>
        <v>9.5577637519639325E-3</v>
      </c>
      <c r="I71" s="75">
        <f t="shared" si="7"/>
        <v>6.0880179084101035E-3</v>
      </c>
      <c r="J71" s="80">
        <f t="shared" si="13"/>
        <v>6.7803102041926796E-3</v>
      </c>
      <c r="K71" s="76">
        <f t="shared" si="8"/>
        <v>6.7380243308736935E-3</v>
      </c>
      <c r="L71" s="84">
        <f t="shared" si="9"/>
        <v>5.4505021733936964E-3</v>
      </c>
      <c r="M71" s="76">
        <f t="shared" si="10"/>
        <v>6.7246672693098281E-3</v>
      </c>
      <c r="N71" s="84">
        <f t="shared" si="11"/>
        <v>6.5520156014287068E-3</v>
      </c>
      <c r="P71" s="78">
        <v>5.0369340835610919E-3</v>
      </c>
      <c r="Q71" s="72">
        <v>6.3928181202159238E-3</v>
      </c>
      <c r="R71" s="73">
        <v>8.286284725866188E-3</v>
      </c>
      <c r="S71" s="83">
        <v>1.1952938289111788E-2</v>
      </c>
      <c r="T71" s="138">
        <v>6.3879760530367122E-3</v>
      </c>
      <c r="U71" s="83">
        <v>3.0057481505352257E-3</v>
      </c>
    </row>
    <row r="72" spans="1:25" ht="12.75" customHeight="1" collapsed="1" x14ac:dyDescent="0.2">
      <c r="A72" s="63" t="str">
        <f>"FRA"&amp;Indexes!A72&amp;"x"</f>
        <v>FRA18x</v>
      </c>
      <c r="B72" s="70">
        <f>_xll.qlIndexFixing(B$2,Indexes!$L72,TRUE,InterestRatesTrigger)</f>
        <v>1.1799601407278537E-2</v>
      </c>
      <c r="C72" s="64">
        <f>_xll.qlIndexFixing(C$2,Indexes!$L72,TRUE,InterestRatesTrigger)</f>
        <v>1.3882660921245307E-2</v>
      </c>
      <c r="D72" s="65">
        <f>_xll.qlIndexFixing(D$2,Indexes!$L72,TRUE,InterestRatesTrigger)</f>
        <v>1.574386194865519E-2</v>
      </c>
      <c r="E72" s="81">
        <f>_xll.qlIndexFixing(E$2,Indexes!$L72,TRUE,InterestRatesTrigger)</f>
        <v>1.7958896864661365E-2</v>
      </c>
      <c r="F72" s="137">
        <f>_xll.qlIndexFixing(F$2,Indexes!$L72,TRUE,InterestRatesTrigger)</f>
        <v>1.3808330595863618E-2</v>
      </c>
      <c r="G72" s="81">
        <f>_xll.qlIndexFixing(G$2,Indexes!$R72,TRUE,InterestRatesTrigger)</f>
        <v>1.0238948314800211E-2</v>
      </c>
      <c r="I72" s="67">
        <f t="shared" si="7"/>
        <v>6.4032054816085607E-3</v>
      </c>
      <c r="J72" s="82">
        <f t="shared" si="13"/>
        <v>7.1462642517275054E-3</v>
      </c>
      <c r="K72" s="68">
        <f t="shared" si="8"/>
        <v>7.0498964355228556E-3</v>
      </c>
      <c r="L72" s="84">
        <f t="shared" si="9"/>
        <v>5.5696453458980513E-3</v>
      </c>
      <c r="M72" s="68">
        <f t="shared" si="10"/>
        <v>7.0746605715543342E-3</v>
      </c>
      <c r="N72" s="84">
        <f t="shared" si="11"/>
        <v>6.8965377976404341E-3</v>
      </c>
      <c r="P72" s="70">
        <v>5.3963959256699764E-3</v>
      </c>
      <c r="Q72" s="64">
        <v>6.7363966695178018E-3</v>
      </c>
      <c r="R72" s="65">
        <v>8.6939655131323349E-3</v>
      </c>
      <c r="S72" s="81">
        <v>1.2389251518763314E-2</v>
      </c>
      <c r="T72" s="137">
        <v>6.7336700243092835E-3</v>
      </c>
      <c r="U72" s="81">
        <v>3.3424105171597773E-3</v>
      </c>
    </row>
    <row r="73" spans="1:25" x14ac:dyDescent="0.2">
      <c r="A73" s="71" t="str">
        <f>Indexes!A73</f>
        <v>1Y</v>
      </c>
      <c r="B73" s="72">
        <f>_xll.qlIndexFixing(Indexes!B73,FixingDate,TRUE,InterestRatesTrigger)</f>
        <v>3.7200000000256516E-3</v>
      </c>
      <c r="C73" s="72">
        <f>_xll.qlIndexFixing(Indexes!C73,FixingDate,TRUE,InterestRatesTrigger)</f>
        <v>4.7265383952800749E-3</v>
      </c>
      <c r="D73" s="72">
        <f>_xll.qlIndexFixing(Indexes!D73,FixingDate,TRUE,InterestRatesTrigger)</f>
        <v>5.5768567772722117E-3</v>
      </c>
      <c r="E73" s="74">
        <f>_xll.qlIndexFixing(Indexes!E73,FixingDate,TRUE,InterestRatesTrigger)</f>
        <v>7.3460000000000001E-3</v>
      </c>
      <c r="F73" s="78">
        <f>_xll.qlIndexFixing(Indexes!F73,FixingDate,TRUE,InterestRatesTrigger)</f>
        <v>5.4987140963467188E-3</v>
      </c>
      <c r="G73" s="74">
        <f>_xll.qlOvernightIndexedSwapFairRate(Indexes!G73,InterestRatesTrigger)</f>
        <v>3.1399999992330688E-3</v>
      </c>
      <c r="I73" s="75">
        <f t="shared" si="7"/>
        <v>1.2596894712195036E-3</v>
      </c>
      <c r="J73" s="80">
        <f t="shared" si="13"/>
        <v>1.3234067064987454E-3</v>
      </c>
      <c r="K73" s="80">
        <f t="shared" si="8"/>
        <v>9.5164296112712488E-4</v>
      </c>
      <c r="L73" s="77">
        <f t="shared" si="9"/>
        <v>5.139999999999997E-4</v>
      </c>
      <c r="M73" s="80">
        <f t="shared" si="10"/>
        <v>1.450677307572929E-3</v>
      </c>
      <c r="N73" s="77">
        <f t="shared" si="11"/>
        <v>1.7299999992330993E-3</v>
      </c>
      <c r="P73" s="78">
        <v>2.460310528806148E-3</v>
      </c>
      <c r="Q73" s="72">
        <v>3.4031316887813295E-3</v>
      </c>
      <c r="R73" s="72">
        <v>4.6252138161450868E-3</v>
      </c>
      <c r="S73" s="74">
        <v>6.8320000000000004E-3</v>
      </c>
      <c r="T73" s="78">
        <v>4.0480367887737899E-3</v>
      </c>
      <c r="U73" s="74">
        <v>1.4099999999999694E-3</v>
      </c>
      <c r="W73" s="109"/>
      <c r="X73" s="109"/>
      <c r="Y73" s="110"/>
    </row>
    <row r="74" spans="1:25" hidden="1" outlineLevel="1" x14ac:dyDescent="0.2">
      <c r="A74" s="71" t="str">
        <f>Indexes!A74</f>
        <v>1Y3M</v>
      </c>
      <c r="B74" s="72">
        <f>_xll.qlIndexFixing(Indexes!B74,FixingDate,TRUE,InterestRatesTrigger)</f>
        <v>4.6213297289976604E-3</v>
      </c>
      <c r="C74" s="72">
        <f>_xll.qlIndexFixing(Indexes!C74,FixingDate,TRUE,InterestRatesTrigger)</f>
        <v>5.6642355651119868E-3</v>
      </c>
      <c r="D74" s="72">
        <f>_xll.qlIndexFixing(Indexes!D74,FixingDate,TRUE,InterestRatesTrigger)</f>
        <v>6.542470964846653E-3</v>
      </c>
      <c r="E74" s="74">
        <f>_xll.qlIndexFixing(Indexes!E74,FixingDate,TRUE,InterestRatesTrigger)</f>
        <v>8.4675249204265376E-3</v>
      </c>
      <c r="F74" s="78">
        <f>_xll.qlIndexFixing(Indexes!F74,FixingDate,TRUE,InterestRatesTrigger)</f>
        <v>6.2710042154841671E-3</v>
      </c>
      <c r="G74" s="74">
        <f>_xll.qlOvernightIndexedSwapFairRate(Indexes!G74,InterestRatesTrigger)</f>
        <v>3.990000000000579E-3</v>
      </c>
      <c r="I74" s="75">
        <f t="shared" si="7"/>
        <v>1.8842098670929759E-3</v>
      </c>
      <c r="J74" s="80">
        <f t="shared" si="13"/>
        <v>1.9697031058933056E-3</v>
      </c>
      <c r="K74" s="80">
        <f t="shared" si="8"/>
        <v>1.5843766016046049E-3</v>
      </c>
      <c r="L74" s="77">
        <f t="shared" si="9"/>
        <v>1.2956366052364731E-3</v>
      </c>
      <c r="M74" s="80">
        <f t="shared" si="10"/>
        <v>2.0598793444258443E-3</v>
      </c>
      <c r="N74" s="77">
        <f t="shared" si="11"/>
        <v>2.3900000004605784E-3</v>
      </c>
      <c r="P74" s="78">
        <v>2.7371198619046844E-3</v>
      </c>
      <c r="Q74" s="72">
        <v>3.6945324592186812E-3</v>
      </c>
      <c r="R74" s="72">
        <v>4.9580943632420481E-3</v>
      </c>
      <c r="S74" s="74">
        <v>7.1718883151900645E-3</v>
      </c>
      <c r="T74" s="78">
        <v>4.2111248710583228E-3</v>
      </c>
      <c r="U74" s="74">
        <v>1.5999999995400006E-3</v>
      </c>
      <c r="W74" s="109"/>
      <c r="X74" s="109"/>
      <c r="Y74" s="110"/>
    </row>
    <row r="75" spans="1:25" hidden="1" outlineLevel="1" x14ac:dyDescent="0.2">
      <c r="A75" s="71" t="str">
        <f>Indexes!A75</f>
        <v>1Y6M</v>
      </c>
      <c r="B75" s="72">
        <f>_xll.qlIndexFixing(Indexes!B75,FixingDate,TRUE,InterestRatesTrigger)</f>
        <v>5.5852315736215196E-3</v>
      </c>
      <c r="C75" s="72">
        <f>_xll.qlIndexFixing(Indexes!C75,FixingDate,TRUE,InterestRatesTrigger)</f>
        <v>6.6590733375169768E-3</v>
      </c>
      <c r="D75" s="72">
        <f>_xll.qlIndexFixing(Indexes!D75,FixingDate,TRUE,InterestRatesTrigger)</f>
        <v>7.4558506459008172E-3</v>
      </c>
      <c r="E75" s="74">
        <f>_xll.qlIndexFixing(Indexes!E75,FixingDate,TRUE,InterestRatesTrigger)</f>
        <v>9.6043259969414343E-3</v>
      </c>
      <c r="F75" s="78">
        <f>_xll.qlIndexFixing(Indexes!F75,FixingDate,TRUE,InterestRatesTrigger)</f>
        <v>7.158797158969327E-3</v>
      </c>
      <c r="G75" s="74">
        <f>_xll.qlOvernightIndexedSwapFairRate(Indexes!G75,InterestRatesTrigger)</f>
        <v>4.869999999999995E-3</v>
      </c>
      <c r="I75" s="75">
        <f t="shared" si="7"/>
        <v>2.5192643852768775E-3</v>
      </c>
      <c r="J75" s="80">
        <f t="shared" si="13"/>
        <v>2.631328485088476E-3</v>
      </c>
      <c r="K75" s="80">
        <f t="shared" si="8"/>
        <v>2.1789935618706322E-3</v>
      </c>
      <c r="L75" s="77">
        <f t="shared" si="9"/>
        <v>2.060829277330806E-3</v>
      </c>
      <c r="M75" s="80">
        <f t="shared" si="10"/>
        <v>2.6990597043366222E-3</v>
      </c>
      <c r="N75" s="77">
        <f t="shared" si="11"/>
        <v>3.0299999999999485E-3</v>
      </c>
      <c r="P75" s="78">
        <v>3.0659671883446421E-3</v>
      </c>
      <c r="Q75" s="72">
        <v>4.0277448524285008E-3</v>
      </c>
      <c r="R75" s="72">
        <v>5.276857084030185E-3</v>
      </c>
      <c r="S75" s="74">
        <v>7.5434967196106283E-3</v>
      </c>
      <c r="T75" s="78">
        <v>4.4597374546327048E-3</v>
      </c>
      <c r="U75" s="74">
        <v>1.8400000000000465E-3</v>
      </c>
      <c r="W75" s="109"/>
      <c r="X75" s="109"/>
      <c r="Y75" s="110"/>
    </row>
    <row r="76" spans="1:25" hidden="1" outlineLevel="1" x14ac:dyDescent="0.2">
      <c r="A76" s="71" t="str">
        <f>Indexes!A76</f>
        <v>1Y9M</v>
      </c>
      <c r="B76" s="72">
        <f>_xll.qlIndexFixing(Indexes!B76,FixingDate,TRUE,InterestRatesTrigger)</f>
        <v>6.5725003516340728E-3</v>
      </c>
      <c r="C76" s="72">
        <f>_xll.qlIndexFixing(Indexes!C76,FixingDate,TRUE,InterestRatesTrigger)</f>
        <v>7.6952001661276612E-3</v>
      </c>
      <c r="D76" s="72">
        <f>_xll.qlIndexFixing(Indexes!D76,FixingDate,TRUE,InterestRatesTrigger)</f>
        <v>8.5095136194311138E-3</v>
      </c>
      <c r="E76" s="74">
        <f>_xll.qlIndexFixing(Indexes!E76,FixingDate,TRUE,InterestRatesTrigger)</f>
        <v>1.0491476673724579E-2</v>
      </c>
      <c r="F76" s="78">
        <f>_xll.qlIndexFixing(Indexes!F76,FixingDate,TRUE,InterestRatesTrigger)</f>
        <v>8.1141826952065097E-3</v>
      </c>
      <c r="G76" s="74">
        <f>_xll.qlOvernightIndexedSwapFairRate(Indexes!G76,InterestRatesTrigger)</f>
        <v>5.8200000000001211E-3</v>
      </c>
      <c r="I76" s="75">
        <f t="shared" si="7"/>
        <v>3.1208824600842604E-3</v>
      </c>
      <c r="J76" s="80">
        <f t="shared" si="13"/>
        <v>3.2816694414963187E-3</v>
      </c>
      <c r="K76" s="80">
        <f t="shared" si="8"/>
        <v>2.8086617420260401E-3</v>
      </c>
      <c r="L76" s="77">
        <f t="shared" si="9"/>
        <v>2.5461747381948629E-3</v>
      </c>
      <c r="M76" s="80">
        <f t="shared" si="10"/>
        <v>3.3296872533685141E-3</v>
      </c>
      <c r="N76" s="77">
        <f t="shared" si="11"/>
        <v>3.6800000000001931E-3</v>
      </c>
      <c r="P76" s="78">
        <v>3.4516178915498124E-3</v>
      </c>
      <c r="Q76" s="72">
        <v>4.4135307246313425E-3</v>
      </c>
      <c r="R76" s="72">
        <v>5.7008518774050738E-3</v>
      </c>
      <c r="S76" s="74">
        <v>7.9453019355297163E-3</v>
      </c>
      <c r="T76" s="78">
        <v>4.7844954418379956E-3</v>
      </c>
      <c r="U76" s="74">
        <v>2.139999999999928E-3</v>
      </c>
      <c r="W76" s="109"/>
      <c r="X76" s="109"/>
      <c r="Y76" s="110"/>
    </row>
    <row r="77" spans="1:25" collapsed="1" x14ac:dyDescent="0.2">
      <c r="A77" s="71" t="str">
        <f>Indexes!A77</f>
        <v>2Y</v>
      </c>
      <c r="B77" s="72">
        <f>_xll.qlIndexFixing(Indexes!B77,FixingDate,TRUE,InterestRatesTrigger)</f>
        <v>7.5257056396000029E-3</v>
      </c>
      <c r="C77" s="72">
        <f>_xll.qlIndexFixing(Indexes!C77,FixingDate,TRUE,InterestRatesTrigger)</f>
        <v>8.7112900943985428E-3</v>
      </c>
      <c r="D77" s="72">
        <f>_xll.qlIndexFixing(Indexes!D77,FixingDate,TRUE,InterestRatesTrigger)</f>
        <v>9.5137705495004898E-3</v>
      </c>
      <c r="E77" s="74">
        <f>_xll.qlIndexFixing(Indexes!E77,FixingDate,TRUE,InterestRatesTrigger)</f>
        <v>1.0968266374416924E-2</v>
      </c>
      <c r="F77" s="78">
        <f>_xll.qlIndexFixing(Indexes!F77,FixingDate,TRUE,InterestRatesTrigger)</f>
        <v>9.0667294021946152E-3</v>
      </c>
      <c r="G77" s="74">
        <f>_xll.qlOvernightIndexedSwapFairRate(Indexes!G77,InterestRatesTrigger)</f>
        <v>6.7600000000002424E-3</v>
      </c>
      <c r="I77" s="75">
        <f t="shared" si="7"/>
        <v>3.6292191038335853E-3</v>
      </c>
      <c r="J77" s="80">
        <f t="shared" si="13"/>
        <v>3.863328128809464E-3</v>
      </c>
      <c r="K77" s="80">
        <f t="shared" si="8"/>
        <v>3.3846013974429875E-3</v>
      </c>
      <c r="L77" s="77">
        <f t="shared" si="9"/>
        <v>2.6213938557198332E-3</v>
      </c>
      <c r="M77" s="80">
        <f t="shared" si="10"/>
        <v>3.892101839968045E-3</v>
      </c>
      <c r="N77" s="77">
        <f t="shared" si="11"/>
        <v>4.250000000000159E-3</v>
      </c>
      <c r="P77" s="78">
        <v>3.8964865357664176E-3</v>
      </c>
      <c r="Q77" s="72">
        <v>4.8479619655890788E-3</v>
      </c>
      <c r="R77" s="72">
        <v>6.1291691520575023E-3</v>
      </c>
      <c r="S77" s="74">
        <v>8.3468725186970905E-3</v>
      </c>
      <c r="T77" s="78">
        <v>5.1746275622265702E-3</v>
      </c>
      <c r="U77" s="74">
        <v>2.5100000000000833E-3</v>
      </c>
      <c r="W77" s="109"/>
      <c r="X77" s="109"/>
      <c r="Y77" s="110"/>
    </row>
    <row r="78" spans="1:25" hidden="1" outlineLevel="1" x14ac:dyDescent="0.2">
      <c r="A78" s="71" t="str">
        <f>Indexes!A78</f>
        <v>2Y3M</v>
      </c>
      <c r="B78" s="72">
        <f>_xll.qlIndexFixing(Indexes!B78,FixingDate,TRUE,InterestRatesTrigger)</f>
        <v>8.4587395968218418E-3</v>
      </c>
      <c r="C78" s="72">
        <f>_xll.qlIndexFixing(Indexes!C78,FixingDate,TRUE,InterestRatesTrigger)</f>
        <v>9.6878696928902729E-3</v>
      </c>
      <c r="D78" s="72">
        <f>_xll.qlIndexFixing(Indexes!D78,FixingDate,TRUE,InterestRatesTrigger)</f>
        <v>1.0516229747654539E-2</v>
      </c>
      <c r="E78" s="74">
        <f>_xll.qlIndexFixing(Indexes!E78,FixingDate,TRUE,InterestRatesTrigger)</f>
        <v>1.1929137363812603E-2</v>
      </c>
      <c r="F78" s="78">
        <f>_xll.qlIndexFixing(Indexes!F78,FixingDate,TRUE,InterestRatesTrigger)</f>
        <v>9.9086909921934588E-3</v>
      </c>
      <c r="G78" s="74">
        <f>_xll.qlOvernightIndexedSwapFairRate(Indexes!G78,InterestRatesTrigger)</f>
        <v>7.6709251811774518E-3</v>
      </c>
      <c r="I78" s="75">
        <f t="shared" si="7"/>
        <v>4.0596739364161536E-3</v>
      </c>
      <c r="J78" s="80">
        <f t="shared" si="13"/>
        <v>4.3459552179786927E-3</v>
      </c>
      <c r="K78" s="80">
        <f t="shared" si="8"/>
        <v>3.8714482272465709E-3</v>
      </c>
      <c r="L78" s="77">
        <f t="shared" si="9"/>
        <v>3.0348533057464131E-3</v>
      </c>
      <c r="M78" s="80">
        <f t="shared" si="10"/>
        <v>4.246978910632815E-3</v>
      </c>
      <c r="N78" s="77">
        <f t="shared" si="11"/>
        <v>4.730925181177471E-3</v>
      </c>
      <c r="P78" s="78">
        <v>4.3990656604056882E-3</v>
      </c>
      <c r="Q78" s="72">
        <v>5.3419144749115802E-3</v>
      </c>
      <c r="R78" s="72">
        <v>6.6447815204079682E-3</v>
      </c>
      <c r="S78" s="74">
        <v>8.8942840580661896E-3</v>
      </c>
      <c r="T78" s="78">
        <v>5.6617120815606438E-3</v>
      </c>
      <c r="U78" s="74">
        <v>2.9399999999999804E-3</v>
      </c>
      <c r="W78" s="109"/>
      <c r="X78" s="109"/>
      <c r="Y78" s="110"/>
    </row>
    <row r="79" spans="1:25" hidden="1" outlineLevel="1" x14ac:dyDescent="0.2">
      <c r="A79" s="71" t="str">
        <f>Indexes!A79</f>
        <v>2Y6M</v>
      </c>
      <c r="B79" s="72">
        <f>_xll.qlIndexFixing(Indexes!B79,FixingDate,TRUE,InterestRatesTrigger)</f>
        <v>9.3623411235741558E-3</v>
      </c>
      <c r="C79" s="72">
        <f>_xll.qlIndexFixing(Indexes!C79,FixingDate,TRUE,InterestRatesTrigger)</f>
        <v>1.0609018128528073E-2</v>
      </c>
      <c r="D79" s="72">
        <f>_xll.qlIndexFixing(Indexes!D79,FixingDate,TRUE,InterestRatesTrigger)</f>
        <v>1.1410000795900687E-2</v>
      </c>
      <c r="E79" s="74">
        <f>_xll.qlIndexFixing(Indexes!E79,FixingDate,TRUE,InterestRatesTrigger)</f>
        <v>1.2904072463104805E-2</v>
      </c>
      <c r="F79" s="78">
        <f>_xll.qlIndexFixing(Indexes!F79,FixingDate,TRUE,InterestRatesTrigger)</f>
        <v>1.0700338341378662E-2</v>
      </c>
      <c r="G79" s="74">
        <f>_xll.qlOvernightIndexedSwapFairRate(Indexes!G79,InterestRatesTrigger)</f>
        <v>8.5461142998052783E-3</v>
      </c>
      <c r="I79" s="75">
        <f t="shared" si="7"/>
        <v>4.4072318060451266E-3</v>
      </c>
      <c r="J79" s="80">
        <f t="shared" si="13"/>
        <v>4.7173577314894759E-3</v>
      </c>
      <c r="K79" s="80">
        <f t="shared" si="8"/>
        <v>4.2370554106542276E-3</v>
      </c>
      <c r="L79" s="77">
        <f t="shared" si="9"/>
        <v>3.4493505642596619E-3</v>
      </c>
      <c r="M79" s="80">
        <f t="shared" si="10"/>
        <v>4.5474413844546419E-3</v>
      </c>
      <c r="N79" s="77">
        <f t="shared" si="11"/>
        <v>5.1161142998052264E-3</v>
      </c>
      <c r="P79" s="78">
        <v>4.9551093175290292E-3</v>
      </c>
      <c r="Q79" s="72">
        <v>5.8916603970385973E-3</v>
      </c>
      <c r="R79" s="72">
        <v>7.1729453852464597E-3</v>
      </c>
      <c r="S79" s="74">
        <v>9.4547218988451434E-3</v>
      </c>
      <c r="T79" s="78">
        <v>6.1528969569240198E-3</v>
      </c>
      <c r="U79" s="74">
        <v>3.4300000000000519E-3</v>
      </c>
      <c r="W79" s="109"/>
      <c r="X79" s="109"/>
      <c r="Y79" s="110"/>
    </row>
    <row r="80" spans="1:25" hidden="1" outlineLevel="1" x14ac:dyDescent="0.2">
      <c r="A80" s="71" t="str">
        <f>Indexes!A80</f>
        <v>2Y9M</v>
      </c>
      <c r="B80" s="72">
        <f>_xll.qlIndexFixing(Indexes!B80,FixingDate,TRUE,InterestRatesTrigger)</f>
        <v>1.0220417529958416E-2</v>
      </c>
      <c r="C80" s="72">
        <f>_xll.qlIndexFixing(Indexes!C80,FixingDate,TRUE,InterestRatesTrigger)</f>
        <v>1.1472904607209048E-2</v>
      </c>
      <c r="D80" s="72">
        <f>_xll.qlIndexFixing(Indexes!D80,FixingDate,TRUE,InterestRatesTrigger)</f>
        <v>1.2289529948407882E-2</v>
      </c>
      <c r="E80" s="74">
        <f>_xll.qlIndexFixing(Indexes!E80,FixingDate,TRUE,InterestRatesTrigger)</f>
        <v>1.3755223454943028E-2</v>
      </c>
      <c r="F80" s="78">
        <f>_xll.qlIndexFixing(Indexes!F80,FixingDate,TRUE,InterestRatesTrigger)</f>
        <v>1.1492968729008303E-2</v>
      </c>
      <c r="G80" s="74">
        <f>_xll.qlOvernightIndexedSwapFairRate(Indexes!G80,InterestRatesTrigger)</f>
        <v>9.3770838812470766E-3</v>
      </c>
      <c r="I80" s="75">
        <f t="shared" si="7"/>
        <v>4.6604208759176355E-3</v>
      </c>
      <c r="J80" s="80">
        <f t="shared" si="13"/>
        <v>4.9827454038615842E-3</v>
      </c>
      <c r="K80" s="80">
        <f t="shared" si="8"/>
        <v>4.5087301352314743E-3</v>
      </c>
      <c r="L80" s="77">
        <f t="shared" si="9"/>
        <v>3.7175918667031634E-3</v>
      </c>
      <c r="M80" s="80">
        <f t="shared" si="10"/>
        <v>4.8491698442179E-3</v>
      </c>
      <c r="N80" s="77">
        <f t="shared" si="11"/>
        <v>5.3970838812470133E-3</v>
      </c>
      <c r="P80" s="78">
        <v>5.5599966540407809E-3</v>
      </c>
      <c r="Q80" s="72">
        <v>6.4901592033474636E-3</v>
      </c>
      <c r="R80" s="72">
        <v>7.7807998131764079E-3</v>
      </c>
      <c r="S80" s="74">
        <v>1.0037631588239865E-2</v>
      </c>
      <c r="T80" s="78">
        <v>6.6437988847904026E-3</v>
      </c>
      <c r="U80" s="74">
        <v>3.9800000000000633E-3</v>
      </c>
      <c r="W80" s="109"/>
      <c r="X80" s="109"/>
      <c r="Y80" s="110"/>
    </row>
    <row r="81" spans="1:28" collapsed="1" x14ac:dyDescent="0.2">
      <c r="A81" s="71" t="str">
        <f>Indexes!A81</f>
        <v>3Y</v>
      </c>
      <c r="B81" s="72">
        <f>_xll.qlIndexFixing(Indexes!B81,FixingDate,TRUE,InterestRatesTrigger)</f>
        <v>1.1003483940669389E-2</v>
      </c>
      <c r="C81" s="72">
        <f>_xll.qlIndexFixing(Indexes!C81,FixingDate,TRUE,InterestRatesTrigger)</f>
        <v>1.2260000000405686E-2</v>
      </c>
      <c r="D81" s="73">
        <f>_xll.qlIndexFixing(Indexes!D81,FixingDate,TRUE,InterestRatesTrigger)</f>
        <v>1.3053420993643275E-2</v>
      </c>
      <c r="E81" s="74">
        <f>_xll.qlIndexFixing(Indexes!E81,FixingDate,TRUE,InterestRatesTrigger)</f>
        <v>1.4406756170935299E-2</v>
      </c>
      <c r="F81" s="78">
        <f>_xll.qlIndexFixing(Indexes!F81,FixingDate,TRUE,InterestRatesTrigger)</f>
        <v>1.2259999999999915E-2</v>
      </c>
      <c r="G81" s="74">
        <f>_xll.qlOvernightIndexedSwapFairRate(Indexes!G81,InterestRatesTrigger)</f>
        <v>1.0140000000000106E-2</v>
      </c>
      <c r="I81" s="75">
        <f t="shared" si="7"/>
        <v>4.7854291808974931E-3</v>
      </c>
      <c r="J81" s="80">
        <f t="shared" si="13"/>
        <v>5.1199999999180243E-3</v>
      </c>
      <c r="K81" s="80">
        <f t="shared" si="8"/>
        <v>4.6409136692588358E-3</v>
      </c>
      <c r="L81" s="77">
        <f t="shared" si="9"/>
        <v>3.7702054016501788E-3</v>
      </c>
      <c r="M81" s="80">
        <f t="shared" si="10"/>
        <v>5.1199999999998408E-3</v>
      </c>
      <c r="N81" s="77">
        <f t="shared" si="11"/>
        <v>5.5500000000002657E-3</v>
      </c>
      <c r="P81" s="78">
        <v>6.2180547597718962E-3</v>
      </c>
      <c r="Q81" s="72">
        <v>7.1400000004876616E-3</v>
      </c>
      <c r="R81" s="73">
        <v>8.4125073243844391E-3</v>
      </c>
      <c r="S81" s="74">
        <v>1.063655076928512E-2</v>
      </c>
      <c r="T81" s="78">
        <v>7.1400000000000742E-3</v>
      </c>
      <c r="U81" s="74">
        <v>4.5899999999998399E-3</v>
      </c>
      <c r="W81" s="109"/>
      <c r="X81" s="109"/>
      <c r="Y81" s="110"/>
      <c r="AA81" s="111" t="s">
        <v>102</v>
      </c>
      <c r="AB81" s="112" t="s">
        <v>72</v>
      </c>
    </row>
    <row r="82" spans="1:28" x14ac:dyDescent="0.2">
      <c r="A82" s="71" t="str">
        <f>Indexes!A82</f>
        <v>4Y</v>
      </c>
      <c r="B82" s="72">
        <f>_xll.qlIndexFixing(Indexes!B82,FixingDate,TRUE,InterestRatesTrigger)</f>
        <v>1.3741724523840126E-2</v>
      </c>
      <c r="C82" s="72">
        <f>_xll.qlIndexFixing(Indexes!C82,FixingDate,TRUE,InterestRatesTrigger)</f>
        <v>1.5040000000197602E-2</v>
      </c>
      <c r="D82" s="73">
        <f>_xll.qlIndexFixing(Indexes!D82,FixingDate,TRUE,InterestRatesTrigger)</f>
        <v>1.5834191777427172E-2</v>
      </c>
      <c r="E82" s="74">
        <f>_xll.qlIndexFixing(Indexes!E82,FixingDate,TRUE,InterestRatesTrigger)</f>
        <v>1.7100877400628631E-2</v>
      </c>
      <c r="F82" s="78">
        <f>_xll.qlIndexFixing(Indexes!F82,FixingDate,TRUE,InterestRatesTrigger)</f>
        <v>1.5039999999999883E-2</v>
      </c>
      <c r="G82" s="83">
        <f>_xll.qlOvernightIndexedSwapFairRate(Indexes!G82,InterestRatesTrigger)</f>
        <v>1.2860000000001997E-2</v>
      </c>
      <c r="I82" s="75">
        <f t="shared" si="7"/>
        <v>4.6121948400516932E-3</v>
      </c>
      <c r="J82" s="80">
        <f t="shared" si="13"/>
        <v>5.0300000002561299E-3</v>
      </c>
      <c r="K82" s="80">
        <f t="shared" si="8"/>
        <v>4.5476651337520539E-3</v>
      </c>
      <c r="L82" s="77">
        <f t="shared" si="9"/>
        <v>3.6191586157754436E-3</v>
      </c>
      <c r="M82" s="80">
        <f t="shared" si="10"/>
        <v>5.0299999999998558E-3</v>
      </c>
      <c r="N82" s="77">
        <f t="shared" si="11"/>
        <v>5.5200000000019548E-3</v>
      </c>
      <c r="P82" s="78">
        <v>9.1295296837884329E-3</v>
      </c>
      <c r="Q82" s="72">
        <v>1.0009999999941472E-2</v>
      </c>
      <c r="R82" s="73">
        <v>1.1286526643675118E-2</v>
      </c>
      <c r="S82" s="74">
        <v>1.3481718784853188E-2</v>
      </c>
      <c r="T82" s="78">
        <v>1.0010000000000028E-2</v>
      </c>
      <c r="U82" s="83">
        <v>7.3400000000000418E-3</v>
      </c>
      <c r="W82" s="109"/>
      <c r="X82" s="109"/>
      <c r="Y82" s="110"/>
      <c r="AA82" s="111" t="s">
        <v>100</v>
      </c>
      <c r="AB82" s="113">
        <f>_xll.qlCalendarAdvance(Calendar,SettlementDate,Start,"following")</f>
        <v>42138</v>
      </c>
    </row>
    <row r="83" spans="1:28" x14ac:dyDescent="0.2">
      <c r="A83" s="71" t="str">
        <f>Indexes!A83</f>
        <v>5Y</v>
      </c>
      <c r="B83" s="72">
        <f>_xll.qlIndexFixing(Indexes!B83,FixingDate,TRUE,InterestRatesTrigger)</f>
        <v>1.5920269590897488E-2</v>
      </c>
      <c r="C83" s="72">
        <f>_xll.qlIndexFixing(Indexes!C83,FixingDate,TRUE,InterestRatesTrigger)</f>
        <v>1.72500000001856E-2</v>
      </c>
      <c r="D83" s="73">
        <f>_xll.qlIndexFixing(Indexes!D83,FixingDate,TRUE,InterestRatesTrigger)</f>
        <v>1.8054864979507482E-2</v>
      </c>
      <c r="E83" s="74">
        <f>_xll.qlIndexFixing(Indexes!E83,FixingDate,TRUE,InterestRatesTrigger)</f>
        <v>1.9262162448493381E-2</v>
      </c>
      <c r="F83" s="78">
        <f>_xll.qlIndexFixing(Indexes!F83,FixingDate,TRUE,InterestRatesTrigger)</f>
        <v>1.7250000000000047E-2</v>
      </c>
      <c r="G83" s="83">
        <f>_xll.qlOvernightIndexedSwapFairRate(Indexes!G83,InterestRatesTrigger)</f>
        <v>1.5030000000001389E-2</v>
      </c>
      <c r="I83" s="75">
        <f t="shared" si="7"/>
        <v>3.7789160597228241E-3</v>
      </c>
      <c r="J83" s="80">
        <f t="shared" si="13"/>
        <v>4.2600000001842744E-3</v>
      </c>
      <c r="K83" s="80">
        <f t="shared" si="8"/>
        <v>3.7886182175162434E-3</v>
      </c>
      <c r="L83" s="77">
        <f t="shared" si="9"/>
        <v>2.8312812264107735E-3</v>
      </c>
      <c r="M83" s="80">
        <f t="shared" si="10"/>
        <v>4.2600000000001179E-3</v>
      </c>
      <c r="N83" s="77">
        <f t="shared" si="11"/>
        <v>4.8900000000017142E-3</v>
      </c>
      <c r="P83" s="78">
        <v>1.2141353531174664E-2</v>
      </c>
      <c r="Q83" s="72">
        <v>1.2990000000001325E-2</v>
      </c>
      <c r="R83" s="73">
        <v>1.4266246761991239E-2</v>
      </c>
      <c r="S83" s="74">
        <v>1.6430881222082607E-2</v>
      </c>
      <c r="T83" s="78">
        <v>1.2989999999999929E-2</v>
      </c>
      <c r="U83" s="83">
        <v>1.0139999999999675E-2</v>
      </c>
      <c r="W83" s="109"/>
      <c r="X83" s="109"/>
      <c r="Y83" s="110"/>
      <c r="AA83" s="111" t="s">
        <v>101</v>
      </c>
      <c r="AB83" s="113">
        <f>_xll.qlInterestRateIndexFixingDate(Indexes!B73,EffectiveDate)</f>
        <v>42136</v>
      </c>
    </row>
    <row r="84" spans="1:28" x14ac:dyDescent="0.2">
      <c r="A84" s="71" t="str">
        <f>Indexes!A84</f>
        <v>6Y</v>
      </c>
      <c r="B84" s="72">
        <f>_xll.qlIndexFixing(Indexes!B84,FixingDate,TRUE,InterestRatesTrigger)</f>
        <v>1.7709255539862745E-2</v>
      </c>
      <c r="C84" s="72">
        <f>_xll.qlIndexFixing(Indexes!C84,FixingDate,TRUE,InterestRatesTrigger)</f>
        <v>1.9040000000224783E-2</v>
      </c>
      <c r="D84" s="73">
        <f>_xll.qlIndexFixing(Indexes!D84,FixingDate,TRUE,InterestRatesTrigger)</f>
        <v>1.9865497370242104E-2</v>
      </c>
      <c r="E84" s="74">
        <f>_xll.qlIndexFixing(Indexes!E84,FixingDate,TRUE,InterestRatesTrigger)</f>
        <v>2.1065992021491203E-2</v>
      </c>
      <c r="F84" s="78">
        <f>_xll.qlIndexFixing(Indexes!F84,FixingDate,TRUE,InterestRatesTrigger)</f>
        <v>1.9039999999999974E-2</v>
      </c>
      <c r="G84" s="83">
        <f>_xll.qlOvernightIndexedSwapFairRate(Indexes!G84,InterestRatesTrigger)</f>
        <v>1.6780000000000014E-2</v>
      </c>
      <c r="I84" s="75">
        <f t="shared" si="7"/>
        <v>2.7563299684696205E-3</v>
      </c>
      <c r="J84" s="80">
        <f t="shared" si="13"/>
        <v>3.2900000002234128E-3</v>
      </c>
      <c r="K84" s="80">
        <f t="shared" si="8"/>
        <v>2.8361133860029288E-3</v>
      </c>
      <c r="L84" s="77">
        <f t="shared" si="9"/>
        <v>1.9228236061688588E-3</v>
      </c>
      <c r="M84" s="80">
        <f t="shared" si="10"/>
        <v>3.2900000000000047E-3</v>
      </c>
      <c r="N84" s="77">
        <f t="shared" si="11"/>
        <v>3.9800000000000182E-3</v>
      </c>
      <c r="P84" s="78">
        <v>1.4952925571393124E-2</v>
      </c>
      <c r="Q84" s="72">
        <v>1.5750000000001371E-2</v>
      </c>
      <c r="R84" s="73">
        <v>1.7029383984239175E-2</v>
      </c>
      <c r="S84" s="74">
        <v>1.9143168415322345E-2</v>
      </c>
      <c r="T84" s="78">
        <v>1.5749999999999969E-2</v>
      </c>
      <c r="U84" s="83">
        <v>1.2799999999999995E-2</v>
      </c>
      <c r="W84" s="109"/>
      <c r="X84" s="109"/>
      <c r="Y84" s="110"/>
    </row>
    <row r="85" spans="1:28" x14ac:dyDescent="0.2">
      <c r="A85" s="71" t="str">
        <f>Indexes!A85</f>
        <v>7Y</v>
      </c>
      <c r="B85" s="72">
        <f>_xll.qlIndexFixing(Indexes!B85,FixingDate,TRUE,InterestRatesTrigger)</f>
        <v>1.9168488169702978E-2</v>
      </c>
      <c r="C85" s="72">
        <f>_xll.qlIndexFixing(Indexes!C85,FixingDate,TRUE,InterestRatesTrigger)</f>
        <v>2.0490000000149888E-2</v>
      </c>
      <c r="D85" s="73">
        <f>_xll.qlIndexFixing(Indexes!D85,FixingDate,TRUE,InterestRatesTrigger)</f>
        <v>2.1346144345845534E-2</v>
      </c>
      <c r="E85" s="74">
        <f>_xll.qlIndexFixing(Indexes!E85,FixingDate,TRUE,InterestRatesTrigger)</f>
        <v>2.2504457284084137E-2</v>
      </c>
      <c r="F85" s="78">
        <f>_xll.qlIndexFixing(Indexes!F85,FixingDate,TRUE,InterestRatesTrigger)</f>
        <v>2.0489999999985502E-2</v>
      </c>
      <c r="G85" s="83">
        <f>_xll.qlOvernightIndexedSwapFairRate(Indexes!G85,InterestRatesTrigger)</f>
        <v>1.8250000000002767E-2</v>
      </c>
      <c r="I85" s="75">
        <f t="shared" si="7"/>
        <v>1.74461941309784E-3</v>
      </c>
      <c r="J85" s="80">
        <f t="shared" si="13"/>
        <v>2.3100000001480755E-3</v>
      </c>
      <c r="K85" s="80">
        <f t="shared" si="8"/>
        <v>1.8726708677621502E-3</v>
      </c>
      <c r="L85" s="77">
        <f t="shared" si="9"/>
        <v>9.9665073492374509E-4</v>
      </c>
      <c r="M85" s="80">
        <f t="shared" si="10"/>
        <v>2.3099999999856152E-3</v>
      </c>
      <c r="N85" s="77">
        <f t="shared" si="11"/>
        <v>3.0000000000030957E-3</v>
      </c>
      <c r="P85" s="78">
        <v>1.7423868756605138E-2</v>
      </c>
      <c r="Q85" s="72">
        <v>1.8180000000001813E-2</v>
      </c>
      <c r="R85" s="73">
        <v>1.9473473478083383E-2</v>
      </c>
      <c r="S85" s="74">
        <v>2.1507806549160392E-2</v>
      </c>
      <c r="T85" s="78">
        <v>1.8179999999999887E-2</v>
      </c>
      <c r="U85" s="83">
        <v>1.5249999999999672E-2</v>
      </c>
      <c r="V85" s="114"/>
      <c r="W85" s="109"/>
      <c r="X85" s="109"/>
      <c r="Y85" s="110"/>
    </row>
    <row r="86" spans="1:28" x14ac:dyDescent="0.2">
      <c r="A86" s="71" t="str">
        <f>Indexes!A86</f>
        <v>8Y</v>
      </c>
      <c r="B86" s="72">
        <f>_xll.qlIndexFixing(Indexes!B86,FixingDate,TRUE,InterestRatesTrigger)</f>
        <v>2.0378310102575122E-2</v>
      </c>
      <c r="C86" s="72">
        <f>_xll.qlIndexFixing(Indexes!C86,FixingDate,TRUE,InterestRatesTrigger)</f>
        <v>2.1650000000031797E-2</v>
      </c>
      <c r="D86" s="73">
        <f>_xll.qlIndexFixing(Indexes!D86,FixingDate,TRUE,InterestRatesTrigger)</f>
        <v>2.2526634018033037E-2</v>
      </c>
      <c r="E86" s="74">
        <f>_xll.qlIndexFixing(Indexes!E86,FixingDate,TRUE,InterestRatesTrigger)</f>
        <v>2.3665250616037567E-2</v>
      </c>
      <c r="F86" s="78">
        <f>_xll.qlIndexFixing(Indexes!F86,FixingDate,TRUE,InterestRatesTrigger)</f>
        <v>2.1649999999981007E-2</v>
      </c>
      <c r="G86" s="83">
        <f>_xll.qlOvernightIndexedSwapFairRate(Indexes!G86,InterestRatesTrigger)</f>
        <v>1.9390000000000022E-2</v>
      </c>
      <c r="I86" s="75">
        <f t="shared" si="7"/>
        <v>8.2340415890808441E-4</v>
      </c>
      <c r="J86" s="80">
        <f t="shared" si="13"/>
        <v>1.3800000000312625E-3</v>
      </c>
      <c r="K86" s="80">
        <f t="shared" si="8"/>
        <v>9.5992874145299847E-4</v>
      </c>
      <c r="L86" s="77">
        <f t="shared" si="9"/>
        <v>1.4319242722456854E-4</v>
      </c>
      <c r="M86" s="80">
        <f t="shared" si="10"/>
        <v>1.3799999999813267E-3</v>
      </c>
      <c r="N86" s="77">
        <f t="shared" si="11"/>
        <v>2.0400000000001008E-3</v>
      </c>
      <c r="P86" s="78">
        <v>1.9554905943667038E-2</v>
      </c>
      <c r="Q86" s="72">
        <v>2.0270000000000534E-2</v>
      </c>
      <c r="R86" s="73">
        <v>2.1566705276580039E-2</v>
      </c>
      <c r="S86" s="74">
        <v>2.3522058188812998E-2</v>
      </c>
      <c r="T86" s="78">
        <v>2.0269999999999681E-2</v>
      </c>
      <c r="U86" s="83">
        <v>1.7349999999999921E-2</v>
      </c>
      <c r="V86" s="114"/>
      <c r="W86" s="109"/>
      <c r="X86" s="109"/>
      <c r="Y86" s="110"/>
    </row>
    <row r="87" spans="1:28" x14ac:dyDescent="0.2">
      <c r="A87" s="71" t="str">
        <f>Indexes!A87</f>
        <v>9Y</v>
      </c>
      <c r="B87" s="72">
        <f>_xll.qlIndexFixing(Indexes!B87,FixingDate,TRUE,InterestRatesTrigger)</f>
        <v>2.1358156055355598E-2</v>
      </c>
      <c r="C87" s="72">
        <f>_xll.qlIndexFixing(Indexes!C87,FixingDate,TRUE,InterestRatesTrigger)</f>
        <v>2.2589999999788404E-2</v>
      </c>
      <c r="D87" s="73">
        <f>_xll.qlIndexFixing(Indexes!D87,FixingDate,TRUE,InterestRatesTrigger)</f>
        <v>2.3487096684603186E-2</v>
      </c>
      <c r="E87" s="74">
        <f>_xll.qlIndexFixing(Indexes!E87,FixingDate,TRUE,InterestRatesTrigger)</f>
        <v>2.4605947606517419E-2</v>
      </c>
      <c r="F87" s="78">
        <f>_xll.qlIndexFixing(Indexes!F87,FixingDate,TRUE,InterestRatesTrigger)</f>
        <v>2.2590000000000124E-2</v>
      </c>
      <c r="G87" s="83">
        <f>_xll.qlOvernightIndexedSwapFairRate(Indexes!G87,InterestRatesTrigger)</f>
        <v>2.0380000000008367E-2</v>
      </c>
      <c r="I87" s="75">
        <f t="shared" si="7"/>
        <v>-5.8021265738082695E-5</v>
      </c>
      <c r="J87" s="80">
        <f t="shared" si="13"/>
        <v>5.0999999978595251E-4</v>
      </c>
      <c r="K87" s="80">
        <f t="shared" si="8"/>
        <v>1.1026252809678144E-4</v>
      </c>
      <c r="L87" s="77">
        <f t="shared" si="9"/>
        <v>-6.4838065953784496E-4</v>
      </c>
      <c r="M87" s="80">
        <f t="shared" si="10"/>
        <v>5.1000000000075985E-4</v>
      </c>
      <c r="N87" s="77">
        <f t="shared" si="11"/>
        <v>1.2000000000083888E-3</v>
      </c>
      <c r="P87" s="78">
        <v>2.1416177321093681E-2</v>
      </c>
      <c r="Q87" s="72">
        <v>2.2080000000002452E-2</v>
      </c>
      <c r="R87" s="73">
        <v>2.3376834156506404E-2</v>
      </c>
      <c r="S87" s="74">
        <v>2.5254328266055264E-2</v>
      </c>
      <c r="T87" s="78">
        <v>2.2079999999999364E-2</v>
      </c>
      <c r="U87" s="83">
        <v>1.9179999999999978E-2</v>
      </c>
      <c r="V87" s="114"/>
      <c r="W87" s="109"/>
      <c r="X87" s="109"/>
      <c r="Y87" s="110"/>
    </row>
    <row r="88" spans="1:28" x14ac:dyDescent="0.2">
      <c r="A88" s="71" t="str">
        <f>Indexes!A88</f>
        <v>10Y</v>
      </c>
      <c r="B88" s="72">
        <f>_xll.qlIndexFixing(Indexes!B88,FixingDate,TRUE,InterestRatesTrigger)</f>
        <v>2.2158049455352869E-2</v>
      </c>
      <c r="C88" s="72">
        <f>_xll.qlIndexFixing(Indexes!C88,FixingDate,TRUE,InterestRatesTrigger)</f>
        <v>2.3359999999916104E-2</v>
      </c>
      <c r="D88" s="73">
        <f>_xll.qlIndexFixing(Indexes!D88,FixingDate,TRUE,InterestRatesTrigger)</f>
        <v>2.4277501926269526E-2</v>
      </c>
      <c r="E88" s="74">
        <f>_xll.qlIndexFixing(Indexes!E88,FixingDate,TRUE,InterestRatesTrigger)</f>
        <v>2.5389090798098195E-2</v>
      </c>
      <c r="F88" s="78">
        <f>_xll.qlIndexFixing(Indexes!F88,FixingDate,TRUE,InterestRatesTrigger)</f>
        <v>2.3359999999981076E-2</v>
      </c>
      <c r="G88" s="83">
        <f>_xll.qlOvernightIndexedSwapFairRate(Indexes!G88,InterestRatesTrigger)</f>
        <v>2.1160000000006327E-2</v>
      </c>
      <c r="I88" s="75">
        <f t="shared" si="7"/>
        <v>-8.6886622220424051E-4</v>
      </c>
      <c r="J88" s="80">
        <f t="shared" si="13"/>
        <v>-2.9000000007847054E-4</v>
      </c>
      <c r="K88" s="80">
        <f t="shared" si="8"/>
        <v>-6.671884235802221E-4</v>
      </c>
      <c r="L88" s="77">
        <f t="shared" si="9"/>
        <v>-1.3662338256837971E-3</v>
      </c>
      <c r="M88" s="80">
        <f t="shared" si="10"/>
        <v>-2.9000000001880646E-4</v>
      </c>
      <c r="N88" s="77">
        <f t="shared" si="11"/>
        <v>3.1999999991727535E-4</v>
      </c>
      <c r="P88" s="78">
        <v>2.302691567755711E-2</v>
      </c>
      <c r="Q88" s="72">
        <v>2.3649999999994575E-2</v>
      </c>
      <c r="R88" s="73">
        <v>2.4944690349849748E-2</v>
      </c>
      <c r="S88" s="74">
        <v>2.6755324623781992E-2</v>
      </c>
      <c r="T88" s="78">
        <v>2.3649999999999883E-2</v>
      </c>
      <c r="U88" s="83">
        <v>2.0840000000089051E-2</v>
      </c>
      <c r="V88" s="114"/>
      <c r="W88" s="109"/>
      <c r="X88" s="109"/>
      <c r="Y88" s="110"/>
    </row>
    <row r="89" spans="1:28" hidden="1" outlineLevel="1" x14ac:dyDescent="0.2">
      <c r="A89" s="71" t="str">
        <f>Indexes!A89</f>
        <v>11Y</v>
      </c>
      <c r="B89" s="72">
        <f>_xll.qlIndexFixing(Indexes!B89,FixingDate,TRUE,InterestRatesTrigger)</f>
        <v>2.2852562543330589E-2</v>
      </c>
      <c r="C89" s="72">
        <f>_xll.qlIndexFixing(Indexes!C89,FixingDate,TRUE,InterestRatesTrigger)</f>
        <v>2.4026719172666799E-2</v>
      </c>
      <c r="D89" s="73">
        <f>_xll.qlIndexFixing(Indexes!D89,FixingDate,TRUE,InterestRatesTrigger)</f>
        <v>2.4965241750155746E-2</v>
      </c>
      <c r="E89" s="74">
        <f>_xll.qlIndexFixing(Indexes!E89,FixingDate,TRUE,InterestRatesTrigger)</f>
        <v>2.6106704158057787E-2</v>
      </c>
      <c r="F89" s="78">
        <f>_xll.qlIndexFixing(Indexes!F89,FixingDate,TRUE,InterestRatesTrigger)</f>
        <v>2.4028633539978552E-2</v>
      </c>
      <c r="G89" s="83">
        <f>_xll.qlOvernightIndexedSwapFairRate(Indexes!G89,InterestRatesTrigger)</f>
        <v>2.1822969566994904E-2</v>
      </c>
      <c r="I89" s="75">
        <f t="shared" ref="I89:I138" si="14">B89-P89</f>
        <v>-1.5536965894134835E-3</v>
      </c>
      <c r="J89" s="80">
        <f t="shared" si="13"/>
        <v>-9.731443746784918E-4</v>
      </c>
      <c r="K89" s="80">
        <f t="shared" ref="K89:K138" si="15">D89-R89</f>
        <v>-1.3278346704690379E-3</v>
      </c>
      <c r="L89" s="77">
        <f t="shared" ref="L89:L138" si="16">E89-S89</f>
        <v>-1.9405548022388523E-3</v>
      </c>
      <c r="M89" s="80">
        <f t="shared" ref="M89:M138" si="17">F89-T89</f>
        <v>-8.8249408898042822E-4</v>
      </c>
      <c r="N89" s="77">
        <f t="shared" ref="N89:N138" si="18">G89-U89</f>
        <v>-4.506281081984552E-4</v>
      </c>
      <c r="P89" s="78">
        <v>2.4406259132744072E-2</v>
      </c>
      <c r="Q89" s="72">
        <v>2.4999863547345291E-2</v>
      </c>
      <c r="R89" s="73">
        <v>2.6293076420624784E-2</v>
      </c>
      <c r="S89" s="74">
        <v>2.8047258960296639E-2</v>
      </c>
      <c r="T89" s="78">
        <v>2.491112762895898E-2</v>
      </c>
      <c r="U89" s="83">
        <v>2.2273597675193359E-2</v>
      </c>
      <c r="V89" s="114"/>
      <c r="W89" s="109"/>
      <c r="X89" s="109"/>
      <c r="Y89" s="110"/>
    </row>
    <row r="90" spans="1:28" collapsed="1" x14ac:dyDescent="0.2">
      <c r="A90" s="71" t="str">
        <f>Indexes!A90</f>
        <v>12Y</v>
      </c>
      <c r="B90" s="72">
        <f>_xll.qlIndexFixing(Indexes!B90,FixingDate,TRUE,InterestRatesTrigger)</f>
        <v>2.344793688533223E-2</v>
      </c>
      <c r="C90" s="72">
        <f>_xll.qlIndexFixing(Indexes!C90,FixingDate,TRUE,InterestRatesTrigger)</f>
        <v>2.4600000000219058E-2</v>
      </c>
      <c r="D90" s="73">
        <f>_xll.qlIndexFixing(Indexes!D90,FixingDate,TRUE,InterestRatesTrigger)</f>
        <v>2.5558246284874984E-2</v>
      </c>
      <c r="E90" s="74">
        <f>_xll.qlIndexFixing(Indexes!E90,FixingDate,TRUE,InterestRatesTrigger)</f>
        <v>2.6730837132762867E-2</v>
      </c>
      <c r="F90" s="78">
        <f>_xll.qlIndexFixing(Indexes!F90,FixingDate,TRUE,InterestRatesTrigger)</f>
        <v>2.4600000000000517E-2</v>
      </c>
      <c r="G90" s="83">
        <f>_xll.qlOvernightIndexedSwapFairRate(Indexes!G90,InterestRatesTrigger)</f>
        <v>2.2399999999991434E-2</v>
      </c>
      <c r="I90" s="75">
        <f t="shared" si="14"/>
        <v>-2.137782110356104E-3</v>
      </c>
      <c r="J90" s="80">
        <f t="shared" si="13"/>
        <v>-1.5499999998282617E-3</v>
      </c>
      <c r="K90" s="80">
        <f t="shared" si="15"/>
        <v>-1.8834469708572422E-3</v>
      </c>
      <c r="L90" s="77">
        <f t="shared" si="16"/>
        <v>-2.4109427084505614E-3</v>
      </c>
      <c r="M90" s="80">
        <f t="shared" si="17"/>
        <v>-1.5499999999958568E-3</v>
      </c>
      <c r="N90" s="77">
        <f t="shared" si="18"/>
        <v>-1.060000000008509E-3</v>
      </c>
      <c r="P90" s="78">
        <v>2.5585718995688334E-2</v>
      </c>
      <c r="Q90" s="72">
        <v>2.6150000000047319E-2</v>
      </c>
      <c r="R90" s="73">
        <v>2.7441693255732227E-2</v>
      </c>
      <c r="S90" s="74">
        <v>2.9141779841213428E-2</v>
      </c>
      <c r="T90" s="78">
        <v>2.6149999999996374E-2</v>
      </c>
      <c r="U90" s="83">
        <v>2.3459999999999943E-2</v>
      </c>
      <c r="V90" s="114"/>
      <c r="W90" s="109"/>
      <c r="X90" s="109"/>
      <c r="Y90" s="110"/>
    </row>
    <row r="91" spans="1:28" hidden="1" outlineLevel="1" x14ac:dyDescent="0.2">
      <c r="A91" s="71" t="str">
        <f>Indexes!A91</f>
        <v>13Y</v>
      </c>
      <c r="B91" s="72">
        <f>_xll.qlIndexFixing(Indexes!B91,FixingDate,TRUE,InterestRatesTrigger)</f>
        <v>2.3945390007477925E-2</v>
      </c>
      <c r="C91" s="72">
        <f>_xll.qlIndexFixing(Indexes!C91,FixingDate,TRUE,InterestRatesTrigger)</f>
        <v>2.5084242779343822E-2</v>
      </c>
      <c r="D91" s="73">
        <f>_xll.qlIndexFixing(Indexes!D91,FixingDate,TRUE,InterestRatesTrigger)</f>
        <v>2.6059245990172356E-2</v>
      </c>
      <c r="E91" s="74">
        <f>_xll.qlIndexFixing(Indexes!E91,FixingDate,TRUE,InterestRatesTrigger)</f>
        <v>2.7255895522573969E-2</v>
      </c>
      <c r="F91" s="78">
        <f>_xll.qlIndexFixing(Indexes!F91,FixingDate,TRUE,InterestRatesTrigger)</f>
        <v>2.5097156649951553E-2</v>
      </c>
      <c r="G91" s="83">
        <f>_xll.qlOvernightIndexedSwapFairRate(Indexes!G91,InterestRatesTrigger)</f>
        <v>2.2899350996071502E-2</v>
      </c>
      <c r="I91" s="75">
        <f t="shared" si="14"/>
        <v>-2.6364926097007593E-3</v>
      </c>
      <c r="J91" s="80">
        <f t="shared" si="13"/>
        <v>-2.0265656366340139E-3</v>
      </c>
      <c r="K91" s="80">
        <f t="shared" si="15"/>
        <v>-2.3409706485952274E-3</v>
      </c>
      <c r="L91" s="77">
        <f t="shared" si="16"/>
        <v>-2.7982369937271587E-3</v>
      </c>
      <c r="M91" s="80">
        <f t="shared" si="17"/>
        <v>-1.8828140386773218E-3</v>
      </c>
      <c r="N91" s="77">
        <f t="shared" si="18"/>
        <v>-1.5501049791347039E-3</v>
      </c>
      <c r="P91" s="78">
        <v>2.6581882617178684E-2</v>
      </c>
      <c r="Q91" s="72">
        <v>2.7110808415977836E-2</v>
      </c>
      <c r="R91" s="73">
        <v>2.8400216638767583E-2</v>
      </c>
      <c r="S91" s="74">
        <v>3.0054132516301128E-2</v>
      </c>
      <c r="T91" s="78">
        <v>2.6979970688628875E-2</v>
      </c>
      <c r="U91" s="83">
        <v>2.4449455975206206E-2</v>
      </c>
      <c r="V91" s="114"/>
      <c r="W91" s="109"/>
      <c r="X91" s="109"/>
      <c r="Y91" s="110"/>
    </row>
    <row r="92" spans="1:28" hidden="1" outlineLevel="1" x14ac:dyDescent="0.2">
      <c r="A92" s="71" t="str">
        <f>Indexes!A92</f>
        <v>14Y</v>
      </c>
      <c r="B92" s="72">
        <f>_xll.qlIndexFixing(Indexes!B92,FixingDate,TRUE,InterestRatesTrigger)</f>
        <v>2.4357282725269377E-2</v>
      </c>
      <c r="C92" s="72">
        <f>_xll.qlIndexFixing(Indexes!C92,FixingDate,TRUE,InterestRatesTrigger)</f>
        <v>2.5490326545130025E-2</v>
      </c>
      <c r="D92" s="73">
        <f>_xll.qlIndexFixing(Indexes!D92,FixingDate,TRUE,InterestRatesTrigger)</f>
        <v>2.6478791352672653E-2</v>
      </c>
      <c r="E92" s="74">
        <f>_xll.qlIndexFixing(Indexes!E92,FixingDate,TRUE,InterestRatesTrigger)</f>
        <v>2.7695101806053769E-2</v>
      </c>
      <c r="F92" s="78">
        <f>_xll.qlIndexFixing(Indexes!F92,FixingDate,TRUE,InterestRatesTrigger)</f>
        <v>2.5502232789948166E-2</v>
      </c>
      <c r="G92" s="83">
        <f>_xll.qlOvernightIndexedSwapFairRate(Indexes!G92,InterestRatesTrigger)</f>
        <v>2.332449772749895E-2</v>
      </c>
      <c r="I92" s="75">
        <f t="shared" si="14"/>
        <v>-3.0656742965084992E-3</v>
      </c>
      <c r="J92" s="80">
        <f t="shared" si="13"/>
        <v>-2.4260873287380788E-3</v>
      </c>
      <c r="K92" s="80">
        <f t="shared" si="15"/>
        <v>-2.723903696491347E-3</v>
      </c>
      <c r="L92" s="77">
        <f t="shared" si="16"/>
        <v>-3.1237946098700842E-3</v>
      </c>
      <c r="M92" s="80">
        <f t="shared" si="17"/>
        <v>-2.2895947641655631E-3</v>
      </c>
      <c r="N92" s="77">
        <f t="shared" si="18"/>
        <v>-1.9669542486852494E-3</v>
      </c>
      <c r="P92" s="78">
        <v>2.7422957021777876E-2</v>
      </c>
      <c r="Q92" s="72">
        <v>2.7916413873868104E-2</v>
      </c>
      <c r="R92" s="73">
        <v>2.9202695049164E-2</v>
      </c>
      <c r="S92" s="74">
        <v>3.0818896415923853E-2</v>
      </c>
      <c r="T92" s="78">
        <v>2.7791827554113729E-2</v>
      </c>
      <c r="U92" s="83">
        <v>2.5291451976184199E-2</v>
      </c>
      <c r="V92" s="114"/>
      <c r="W92" s="109"/>
      <c r="X92" s="109"/>
      <c r="Y92" s="110"/>
    </row>
    <row r="93" spans="1:28" collapsed="1" x14ac:dyDescent="0.2">
      <c r="A93" s="71" t="str">
        <f>Indexes!A93</f>
        <v>15Y</v>
      </c>
      <c r="B93" s="72">
        <f>_xll.qlIndexFixing(Indexes!B93,FixingDate,TRUE,InterestRatesTrigger)</f>
        <v>2.4707521949603743E-2</v>
      </c>
      <c r="C93" s="72">
        <f>_xll.qlIndexFixing(Indexes!C93,FixingDate,TRUE,InterestRatesTrigger)</f>
        <v>2.5839999999990513E-2</v>
      </c>
      <c r="D93" s="73">
        <f>_xll.qlIndexFixing(Indexes!D93,FixingDate,TRUE,InterestRatesTrigger)</f>
        <v>2.6839041618123716E-2</v>
      </c>
      <c r="E93" s="74">
        <f>_xll.qlIndexFixing(Indexes!E93,FixingDate,TRUE,InterestRatesTrigger)</f>
        <v>2.8072706646620729E-2</v>
      </c>
      <c r="F93" s="78">
        <f>_xll.qlIndexFixing(Indexes!F93,FixingDate,TRUE,InterestRatesTrigger)</f>
        <v>2.5840000000001761E-2</v>
      </c>
      <c r="G93" s="83">
        <f>_xll.qlOvernightIndexedSwapFairRate(Indexes!G93,InterestRatesTrigger)</f>
        <v>2.3689999999975789E-2</v>
      </c>
      <c r="I93" s="75">
        <f t="shared" si="14"/>
        <v>-3.4181275255739628E-3</v>
      </c>
      <c r="J93" s="80">
        <f t="shared" si="13"/>
        <v>-2.7499999999842997E-3</v>
      </c>
      <c r="K93" s="80">
        <f t="shared" si="15"/>
        <v>-3.033237647019741E-3</v>
      </c>
      <c r="L93" s="77">
        <f t="shared" si="16"/>
        <v>-3.3899283092548964E-3</v>
      </c>
      <c r="M93" s="80">
        <f t="shared" si="17"/>
        <v>-2.7499999999996728E-3</v>
      </c>
      <c r="N93" s="77">
        <f t="shared" si="18"/>
        <v>-2.330000000024212E-3</v>
      </c>
      <c r="P93" s="78">
        <v>2.8125649475177705E-2</v>
      </c>
      <c r="Q93" s="72">
        <v>2.8589999999974813E-2</v>
      </c>
      <c r="R93" s="73">
        <v>2.9872279265143457E-2</v>
      </c>
      <c r="S93" s="74">
        <v>3.1462634955875625E-2</v>
      </c>
      <c r="T93" s="78">
        <v>2.8590000000001434E-2</v>
      </c>
      <c r="U93" s="83">
        <v>2.6020000000000001E-2</v>
      </c>
      <c r="V93" s="114"/>
      <c r="W93" s="109"/>
      <c r="X93" s="109"/>
      <c r="Y93" s="110"/>
    </row>
    <row r="94" spans="1:28" hidden="1" outlineLevel="1" x14ac:dyDescent="0.2">
      <c r="A94" s="71" t="str">
        <f>Indexes!A94</f>
        <v>16Y</v>
      </c>
      <c r="B94" s="72">
        <f>_xll.qlIndexFixing(Indexes!B94,FixingDate,TRUE,InterestRatesTrigger)</f>
        <v>2.5008048608006154E-2</v>
      </c>
      <c r="C94" s="72">
        <f>_xll.qlIndexFixing(Indexes!C94,FixingDate,TRUE,InterestRatesTrigger)</f>
        <v>2.6143567710499045E-2</v>
      </c>
      <c r="D94" s="73">
        <f>_xll.qlIndexFixing(Indexes!D94,FixingDate,TRUE,InterestRatesTrigger)</f>
        <v>2.7150493907196652E-2</v>
      </c>
      <c r="E94" s="74">
        <f>_xll.qlIndexFixing(Indexes!E94,FixingDate,TRUE,InterestRatesTrigger)</f>
        <v>2.8401543071535289E-2</v>
      </c>
      <c r="F94" s="78">
        <f>_xll.qlIndexFixing(Indexes!F94,FixingDate,TRUE,InterestRatesTrigger)</f>
        <v>2.6152566379904832E-2</v>
      </c>
      <c r="G94" s="83">
        <f>_xll.qlOvernightIndexedSwapFairRate(Indexes!G94,InterestRatesTrigger)</f>
        <v>2.4002102955932414E-2</v>
      </c>
      <c r="I94" s="75">
        <f t="shared" si="14"/>
        <v>-3.6900096460635266E-3</v>
      </c>
      <c r="J94" s="80">
        <f t="shared" si="13"/>
        <v>-2.9995709002072421E-3</v>
      </c>
      <c r="K94" s="80">
        <f t="shared" si="15"/>
        <v>-3.2701702697525495E-3</v>
      </c>
      <c r="L94" s="77">
        <f t="shared" si="16"/>
        <v>-3.5819421641831474E-3</v>
      </c>
      <c r="M94" s="80">
        <f t="shared" si="17"/>
        <v>-2.8564092981528365E-3</v>
      </c>
      <c r="N94" s="77">
        <f t="shared" si="18"/>
        <v>-2.5320652387586517E-3</v>
      </c>
      <c r="P94" s="78">
        <v>2.869805825406968E-2</v>
      </c>
      <c r="Q94" s="72">
        <v>2.9143138610706287E-2</v>
      </c>
      <c r="R94" s="73">
        <v>3.0420664176949202E-2</v>
      </c>
      <c r="S94" s="74">
        <v>3.1983485235718437E-2</v>
      </c>
      <c r="T94" s="78">
        <v>2.9008975678057668E-2</v>
      </c>
      <c r="U94" s="83">
        <v>2.6534168194691066E-2</v>
      </c>
      <c r="V94" s="114"/>
      <c r="W94" s="109"/>
      <c r="X94" s="109"/>
      <c r="Y94" s="110"/>
    </row>
    <row r="95" spans="1:28" hidden="1" outlineLevel="1" x14ac:dyDescent="0.2">
      <c r="A95" s="71" t="str">
        <f>Indexes!A95</f>
        <v>17Y</v>
      </c>
      <c r="B95" s="72">
        <f>_xll.qlIndexFixing(Indexes!B95,FixingDate,TRUE,InterestRatesTrigger)</f>
        <v>2.5267640163053232E-2</v>
      </c>
      <c r="C95" s="72">
        <f>_xll.qlIndexFixing(Indexes!C95,FixingDate,TRUE,InterestRatesTrigger)</f>
        <v>2.6408064480220771E-2</v>
      </c>
      <c r="D95" s="73">
        <f>_xll.qlIndexFixing(Indexes!D95,FixingDate,TRUE,InterestRatesTrigger)</f>
        <v>2.7420643641638914E-2</v>
      </c>
      <c r="E95" s="74">
        <f>_xll.qlIndexFixing(Indexes!E95,FixingDate,TRUE,InterestRatesTrigger)</f>
        <v>2.868841139286453E-2</v>
      </c>
      <c r="F95" s="78">
        <f>_xll.qlIndexFixing(Indexes!F95,FixingDate,TRUE,InterestRatesTrigger)</f>
        <v>2.6416901909901459E-2</v>
      </c>
      <c r="G95" s="83">
        <f>_xll.qlOvernightIndexedSwapFairRate(Indexes!G95,InterestRatesTrigger)</f>
        <v>2.4269647549616774E-2</v>
      </c>
      <c r="I95" s="75">
        <f t="shared" si="14"/>
        <v>-3.9007909547135837E-3</v>
      </c>
      <c r="J95" s="80">
        <f t="shared" si="13"/>
        <v>-3.1929118633088165E-3</v>
      </c>
      <c r="K95" s="80">
        <f t="shared" si="15"/>
        <v>-3.4529013359092184E-3</v>
      </c>
      <c r="L95" s="77">
        <f t="shared" si="16"/>
        <v>-3.7233966182241077E-3</v>
      </c>
      <c r="M95" s="80">
        <f t="shared" si="17"/>
        <v>-2.9999007124438849E-3</v>
      </c>
      <c r="N95" s="77">
        <f t="shared" si="18"/>
        <v>-2.7160391510609241E-3</v>
      </c>
      <c r="P95" s="78">
        <v>2.9168431117766815E-2</v>
      </c>
      <c r="Q95" s="72">
        <v>2.9600976343529588E-2</v>
      </c>
      <c r="R95" s="73">
        <v>3.0873544977548132E-2</v>
      </c>
      <c r="S95" s="74">
        <v>3.2411808011088637E-2</v>
      </c>
      <c r="T95" s="78">
        <v>2.9416802622345344E-2</v>
      </c>
      <c r="U95" s="83">
        <v>2.6985686700677698E-2</v>
      </c>
      <c r="V95" s="114"/>
      <c r="W95" s="109"/>
      <c r="X95" s="109"/>
      <c r="Y95" s="110"/>
    </row>
    <row r="96" spans="1:28" hidden="1" outlineLevel="1" x14ac:dyDescent="0.2">
      <c r="A96" s="71" t="str">
        <f>Indexes!A96</f>
        <v>18Y</v>
      </c>
      <c r="B96" s="72">
        <f>_xll.qlIndexFixing(Indexes!B96,FixingDate,TRUE,InterestRatesTrigger)</f>
        <v>2.5491833927063393E-2</v>
      </c>
      <c r="C96" s="72">
        <f>_xll.qlIndexFixing(Indexes!C96,FixingDate,TRUE,InterestRatesTrigger)</f>
        <v>2.6637573470903984E-2</v>
      </c>
      <c r="D96" s="73">
        <f>_xll.qlIndexFixing(Indexes!D96,FixingDate,TRUE,InterestRatesTrigger)</f>
        <v>2.7653965709729313E-2</v>
      </c>
      <c r="E96" s="74">
        <f>_xll.qlIndexFixing(Indexes!E96,FixingDate,TRUE,InterestRatesTrigger)</f>
        <v>2.8936504014604424E-2</v>
      </c>
      <c r="F96" s="78">
        <f>_xll.qlIndexFixing(Indexes!F96,FixingDate,TRUE,InterestRatesTrigger)</f>
        <v>2.6646711689898645E-2</v>
      </c>
      <c r="G96" s="83">
        <f>_xll.qlOvernightIndexedSwapFairRate(Indexes!G96,InterestRatesTrigger)</f>
        <v>2.4499194759222777E-2</v>
      </c>
      <c r="I96" s="75">
        <f t="shared" si="14"/>
        <v>-4.0702764632447146E-3</v>
      </c>
      <c r="J96" s="80">
        <f t="shared" si="13"/>
        <v>-3.3477450319051409E-3</v>
      </c>
      <c r="K96" s="80">
        <f t="shared" si="15"/>
        <v>-3.5992904872672454E-3</v>
      </c>
      <c r="L96" s="77">
        <f t="shared" si="16"/>
        <v>-3.8332398088142539E-3</v>
      </c>
      <c r="M96" s="80">
        <f t="shared" si="17"/>
        <v>-3.1696713406335897E-3</v>
      </c>
      <c r="N96" s="77">
        <f t="shared" si="18"/>
        <v>-2.8880738419749391E-3</v>
      </c>
      <c r="P96" s="78">
        <v>2.9562110390308108E-2</v>
      </c>
      <c r="Q96" s="72">
        <v>2.9985318502809125E-2</v>
      </c>
      <c r="R96" s="73">
        <v>3.1253256196996558E-2</v>
      </c>
      <c r="S96" s="74">
        <v>3.2769743823418677E-2</v>
      </c>
      <c r="T96" s="78">
        <v>2.9816383030532235E-2</v>
      </c>
      <c r="U96" s="83">
        <v>2.7387268601197716E-2</v>
      </c>
      <c r="V96" s="114"/>
      <c r="W96" s="109"/>
      <c r="X96" s="109"/>
      <c r="Y96" s="110"/>
    </row>
    <row r="97" spans="1:25" hidden="1" outlineLevel="1" x14ac:dyDescent="0.2">
      <c r="A97" s="71" t="str">
        <f>Indexes!A97</f>
        <v>19Y</v>
      </c>
      <c r="B97" s="72">
        <f>_xll.qlIndexFixing(Indexes!B97,FixingDate,TRUE,InterestRatesTrigger)</f>
        <v>2.568292974748693E-2</v>
      </c>
      <c r="C97" s="72">
        <f>_xll.qlIndexFixing(Indexes!C97,FixingDate,TRUE,InterestRatesTrigger)</f>
        <v>2.6833215236093902E-2</v>
      </c>
      <c r="D97" s="73">
        <f>_xll.qlIndexFixing(Indexes!D97,FixingDate,TRUE,InterestRatesTrigger)</f>
        <v>2.7851857845364415E-2</v>
      </c>
      <c r="E97" s="74">
        <f>_xll.qlIndexFixing(Indexes!E97,FixingDate,TRUE,InterestRatesTrigger)</f>
        <v>2.9146091817369157E-2</v>
      </c>
      <c r="F97" s="78">
        <f>_xll.qlIndexFixing(Indexes!F97,FixingDate,TRUE,InterestRatesTrigger)</f>
        <v>2.6842815829896245E-2</v>
      </c>
      <c r="G97" s="83">
        <f>_xll.qlOvernightIndexedSwapFairRate(Indexes!G97,InterestRatesTrigger)</f>
        <v>2.4693820982360028E-2</v>
      </c>
      <c r="I97" s="75">
        <f t="shared" si="14"/>
        <v>-4.208753233005659E-3</v>
      </c>
      <c r="J97" s="80">
        <f t="shared" si="13"/>
        <v>-3.473016012630864E-3</v>
      </c>
      <c r="K97" s="80">
        <f t="shared" si="15"/>
        <v>-3.7184586194973744E-3</v>
      </c>
      <c r="L97" s="77">
        <f t="shared" si="16"/>
        <v>-3.9252325896333914E-3</v>
      </c>
      <c r="M97" s="80">
        <f t="shared" si="17"/>
        <v>-3.3596517145542161E-3</v>
      </c>
      <c r="N97" s="77">
        <f t="shared" si="18"/>
        <v>-3.0478522159171385E-3</v>
      </c>
      <c r="P97" s="78">
        <v>2.9891682980492589E-2</v>
      </c>
      <c r="Q97" s="72">
        <v>3.0306231248724766E-2</v>
      </c>
      <c r="R97" s="73">
        <v>3.1570316464861789E-2</v>
      </c>
      <c r="S97" s="74">
        <v>3.3071324407002549E-2</v>
      </c>
      <c r="T97" s="78">
        <v>3.0202467544450461E-2</v>
      </c>
      <c r="U97" s="83">
        <v>2.7741673198277167E-2</v>
      </c>
      <c r="V97" s="114"/>
      <c r="W97" s="109"/>
      <c r="X97" s="109"/>
      <c r="Y97" s="110"/>
    </row>
    <row r="98" spans="1:25" collapsed="1" x14ac:dyDescent="0.2">
      <c r="A98" s="71" t="str">
        <f>Indexes!A98</f>
        <v>20Y</v>
      </c>
      <c r="B98" s="72">
        <f>_xll.qlIndexFixing(Indexes!B98,FixingDate,TRUE,InterestRatesTrigger)</f>
        <v>2.584672835406418E-2</v>
      </c>
      <c r="C98" s="72">
        <f>_xll.qlIndexFixing(Indexes!C98,FixingDate,TRUE,InterestRatesTrigger)</f>
        <v>2.7000000000015446E-2</v>
      </c>
      <c r="D98" s="73">
        <f>_xll.qlIndexFixing(Indexes!D98,FixingDate,TRUE,InterestRatesTrigger)</f>
        <v>2.8019632483970072E-2</v>
      </c>
      <c r="E98" s="74">
        <f>_xll.qlIndexFixing(Indexes!E98,FixingDate,TRUE,InterestRatesTrigger)</f>
        <v>2.9321935359313576E-2</v>
      </c>
      <c r="F98" s="78">
        <f>_xll.qlIndexFixing(Indexes!F98,FixingDate,TRUE,InterestRatesTrigger)</f>
        <v>2.7000000000007997E-2</v>
      </c>
      <c r="G98" s="83">
        <f>_xll.qlOvernightIndexedSwapFairRate(Indexes!G98,InterestRatesTrigger)</f>
        <v>2.4860000000009291E-2</v>
      </c>
      <c r="I98" s="75">
        <f t="shared" si="14"/>
        <v>-4.3288128866181934E-3</v>
      </c>
      <c r="J98" s="80">
        <f t="shared" si="13"/>
        <v>-3.5800000000408214E-3</v>
      </c>
      <c r="K98" s="80">
        <f t="shared" si="15"/>
        <v>-3.8216665616107419E-3</v>
      </c>
      <c r="L98" s="77">
        <f t="shared" si="16"/>
        <v>-4.0038240213141098E-3</v>
      </c>
      <c r="M98" s="80">
        <f t="shared" si="17"/>
        <v>-3.5799999999919715E-3</v>
      </c>
      <c r="N98" s="77">
        <f t="shared" si="18"/>
        <v>-3.1999999999908421E-3</v>
      </c>
      <c r="P98" s="78">
        <v>3.0175541240682374E-2</v>
      </c>
      <c r="Q98" s="72">
        <v>3.0580000000056267E-2</v>
      </c>
      <c r="R98" s="73">
        <v>3.1841299045580813E-2</v>
      </c>
      <c r="S98" s="74">
        <v>3.3325759380627686E-2</v>
      </c>
      <c r="T98" s="78">
        <v>3.0579999999999968E-2</v>
      </c>
      <c r="U98" s="83">
        <v>2.8060000000000133E-2</v>
      </c>
      <c r="V98" s="114"/>
      <c r="W98" s="109"/>
      <c r="X98" s="109"/>
      <c r="Y98" s="110"/>
    </row>
    <row r="99" spans="1:25" hidden="1" outlineLevel="1" x14ac:dyDescent="0.2">
      <c r="A99" s="71" t="str">
        <f>Indexes!A99</f>
        <v>21Y</v>
      </c>
      <c r="B99" s="72">
        <f>_xll.qlIndexFixing(Indexes!B99,FixingDate,TRUE,InterestRatesTrigger)</f>
        <v>2.5987416836650686E-2</v>
      </c>
      <c r="C99" s="72">
        <f>_xll.qlIndexFixing(Indexes!C99,FixingDate,TRUE,InterestRatesTrigger)</f>
        <v>2.7141735283646239E-2</v>
      </c>
      <c r="D99" s="73">
        <f>_xll.qlIndexFixing(Indexes!D99,FixingDate,TRUE,InterestRatesTrigger)</f>
        <v>2.8161385266760302E-2</v>
      </c>
      <c r="E99" s="74">
        <f>_xll.qlIndexFixing(Indexes!E99,FixingDate,TRUE,InterestRatesTrigger)</f>
        <v>2.9468035493675205E-2</v>
      </c>
      <c r="F99" s="78">
        <f>_xll.qlIndexFixing(Indexes!F99,FixingDate,TRUE,InterestRatesTrigger)</f>
        <v>2.7151934379786694E-2</v>
      </c>
      <c r="G99" s="83">
        <f>_xll.qlOvernightIndexedSwapFairRate(Indexes!G99,InterestRatesTrigger)</f>
        <v>2.5002531645033584E-2</v>
      </c>
      <c r="I99" s="75">
        <f t="shared" si="14"/>
        <v>-4.4359305942669007E-3</v>
      </c>
      <c r="J99" s="80">
        <f t="shared" si="13"/>
        <v>-3.6734887096967969E-3</v>
      </c>
      <c r="K99" s="80">
        <f t="shared" si="15"/>
        <v>-3.9135551450468452E-3</v>
      </c>
      <c r="L99" s="77">
        <f t="shared" si="16"/>
        <v>-4.0759434989211217E-3</v>
      </c>
      <c r="M99" s="80">
        <f t="shared" si="17"/>
        <v>-3.6260386354195727E-3</v>
      </c>
      <c r="N99" s="77">
        <f t="shared" si="18"/>
        <v>-3.2948773217604602E-3</v>
      </c>
      <c r="P99" s="78">
        <v>3.0423347430917586E-2</v>
      </c>
      <c r="Q99" s="72">
        <v>3.0815223993343036E-2</v>
      </c>
      <c r="R99" s="73">
        <v>3.2074940411807147E-2</v>
      </c>
      <c r="S99" s="74">
        <v>3.3543978992596327E-2</v>
      </c>
      <c r="T99" s="78">
        <v>3.0777973015206267E-2</v>
      </c>
      <c r="U99" s="83">
        <v>2.8297408966794044E-2</v>
      </c>
      <c r="V99" s="114"/>
      <c r="W99" s="109"/>
      <c r="X99" s="109"/>
      <c r="Y99" s="110"/>
    </row>
    <row r="100" spans="1:25" hidden="1" outlineLevel="1" x14ac:dyDescent="0.2">
      <c r="A100" s="71" t="str">
        <f>Indexes!A100</f>
        <v>22Y</v>
      </c>
      <c r="B100" s="72">
        <f>_xll.qlIndexFixing(Indexes!B100,FixingDate,TRUE,InterestRatesTrigger)</f>
        <v>2.6107923652942035E-2</v>
      </c>
      <c r="C100" s="72">
        <f>_xll.qlIndexFixing(Indexes!C100,FixingDate,TRUE,InterestRatesTrigger)</f>
        <v>2.7262045161721149E-2</v>
      </c>
      <c r="D100" s="73">
        <f>_xll.qlIndexFixing(Indexes!D100,FixingDate,TRUE,InterestRatesTrigger)</f>
        <v>2.8281264361016453E-2</v>
      </c>
      <c r="E100" s="74">
        <f>_xll.qlIndexFixing(Indexes!E100,FixingDate,TRUE,InterestRatesTrigger)</f>
        <v>2.9589949424207149E-2</v>
      </c>
      <c r="F100" s="78">
        <f>_xll.qlIndexFixing(Indexes!F100,FixingDate,TRUE,InterestRatesTrigger)</f>
        <v>2.7272280269785065E-2</v>
      </c>
      <c r="G100" s="83">
        <f>_xll.qlOvernightIndexedSwapFairRate(Indexes!G100,InterestRatesTrigger)</f>
        <v>2.5125240023121748E-2</v>
      </c>
      <c r="I100" s="75">
        <f t="shared" si="14"/>
        <v>-4.5342690048003169E-3</v>
      </c>
      <c r="J100" s="80">
        <f t="shared" si="13"/>
        <v>-3.7578115710223611E-3</v>
      </c>
      <c r="K100" s="80">
        <f t="shared" si="15"/>
        <v>-3.9976078867014833E-3</v>
      </c>
      <c r="L100" s="77">
        <f t="shared" si="16"/>
        <v>-4.1438275099838044E-3</v>
      </c>
      <c r="M100" s="80">
        <f t="shared" si="17"/>
        <v>-3.6971903370150334E-3</v>
      </c>
      <c r="N100" s="77">
        <f t="shared" si="18"/>
        <v>-3.3871366982388164E-3</v>
      </c>
      <c r="P100" s="78">
        <v>3.0642192657742352E-2</v>
      </c>
      <c r="Q100" s="72">
        <v>3.101985673274351E-2</v>
      </c>
      <c r="R100" s="73">
        <v>3.2278872247717937E-2</v>
      </c>
      <c r="S100" s="74">
        <v>3.3733776934190954E-2</v>
      </c>
      <c r="T100" s="78">
        <v>3.0969470606800099E-2</v>
      </c>
      <c r="U100" s="83">
        <v>2.8512376721360564E-2</v>
      </c>
      <c r="V100" s="114"/>
      <c r="W100" s="109"/>
      <c r="X100" s="109"/>
      <c r="Y100" s="110"/>
    </row>
    <row r="101" spans="1:25" hidden="1" outlineLevel="1" x14ac:dyDescent="0.2">
      <c r="A101" s="71" t="str">
        <f>Indexes!A101</f>
        <v>23Y</v>
      </c>
      <c r="B101" s="72">
        <f>_xll.qlIndexFixing(Indexes!B101,FixingDate,TRUE,InterestRatesTrigger)</f>
        <v>2.6212545598745102E-2</v>
      </c>
      <c r="C101" s="72">
        <f>_xll.qlIndexFixing(Indexes!C101,FixingDate,TRUE,InterestRatesTrigger)</f>
        <v>2.7366051980886732E-2</v>
      </c>
      <c r="D101" s="73">
        <f>_xll.qlIndexFixing(Indexes!D101,FixingDate,TRUE,InterestRatesTrigger)</f>
        <v>2.838489956766076E-2</v>
      </c>
      <c r="E101" s="74">
        <f>_xll.qlIndexFixing(Indexes!E101,FixingDate,TRUE,InterestRatesTrigger)</f>
        <v>2.9694883936935319E-2</v>
      </c>
      <c r="F101" s="78">
        <f>_xll.qlIndexFixing(Indexes!F101,FixingDate,TRUE,InterestRatesTrigger)</f>
        <v>2.737622990978417E-2</v>
      </c>
      <c r="G101" s="83">
        <f>_xll.qlOvernightIndexedSwapFairRate(Indexes!G101,InterestRatesTrigger)</f>
        <v>2.5233247742627193E-2</v>
      </c>
      <c r="I101" s="75">
        <f t="shared" si="14"/>
        <v>-4.6265926815849297E-3</v>
      </c>
      <c r="J101" s="80">
        <f t="shared" si="13"/>
        <v>-3.8358863930265941E-3</v>
      </c>
      <c r="K101" s="80">
        <f t="shared" si="15"/>
        <v>-4.0758682328600852E-3</v>
      </c>
      <c r="L101" s="77">
        <f t="shared" si="16"/>
        <v>-4.2103977319682476E-3</v>
      </c>
      <c r="M101" s="80">
        <f t="shared" si="17"/>
        <v>-3.780373617353356E-3</v>
      </c>
      <c r="N101" s="77">
        <f t="shared" si="18"/>
        <v>-3.4762311460223572E-3</v>
      </c>
      <c r="P101" s="78">
        <v>3.0839138280330032E-2</v>
      </c>
      <c r="Q101" s="72">
        <v>3.1201938373913326E-2</v>
      </c>
      <c r="R101" s="73">
        <v>3.2460767800520846E-2</v>
      </c>
      <c r="S101" s="74">
        <v>3.3905281668903567E-2</v>
      </c>
      <c r="T101" s="78">
        <v>3.1156603527137526E-2</v>
      </c>
      <c r="U101" s="83">
        <v>2.870947888864955E-2</v>
      </c>
      <c r="V101" s="114"/>
      <c r="W101" s="109"/>
      <c r="X101" s="109"/>
      <c r="Y101" s="110"/>
    </row>
    <row r="102" spans="1:25" hidden="1" outlineLevel="1" x14ac:dyDescent="0.2">
      <c r="A102" s="71" t="str">
        <f>Indexes!A102</f>
        <v>24Y</v>
      </c>
      <c r="B102" s="72">
        <f>_xll.qlIndexFixing(Indexes!B102,FixingDate,TRUE,InterestRatesTrigger)</f>
        <v>2.63049737119685E-2</v>
      </c>
      <c r="C102" s="72">
        <f>_xll.qlIndexFixing(Indexes!C102,FixingDate,TRUE,InterestRatesTrigger)</f>
        <v>2.7458110619970312E-2</v>
      </c>
      <c r="D102" s="73">
        <f>_xll.qlIndexFixing(Indexes!D102,FixingDate,TRUE,InterestRatesTrigger)</f>
        <v>2.8477056871770115E-2</v>
      </c>
      <c r="E102" s="74">
        <f>_xll.qlIndexFixing(Indexes!E102,FixingDate,TRUE,InterestRatesTrigger)</f>
        <v>2.9788883376695514E-2</v>
      </c>
      <c r="F102" s="78">
        <f>_xll.qlIndexFixing(Indexes!F102,FixingDate,TRUE,InterestRatesTrigger)</f>
        <v>2.7468194359783957E-2</v>
      </c>
      <c r="G102" s="83">
        <f>_xll.qlOvernightIndexedSwapFairRate(Indexes!G102,InterestRatesTrigger)</f>
        <v>2.5330934464890275E-2</v>
      </c>
      <c r="I102" s="75">
        <f t="shared" si="14"/>
        <v>-4.7096830906159931E-3</v>
      </c>
      <c r="J102" s="80">
        <f t="shared" si="13"/>
        <v>-3.9050079026918608E-3</v>
      </c>
      <c r="K102" s="80">
        <f t="shared" si="15"/>
        <v>-4.1448796373314209E-3</v>
      </c>
      <c r="L102" s="77">
        <f t="shared" si="16"/>
        <v>-4.266086556947591E-3</v>
      </c>
      <c r="M102" s="80">
        <f t="shared" si="17"/>
        <v>-3.86772582531986E-3</v>
      </c>
      <c r="N102" s="77">
        <f t="shared" si="18"/>
        <v>-3.5562736813773976E-3</v>
      </c>
      <c r="P102" s="78">
        <v>3.1014656802584493E-2</v>
      </c>
      <c r="Q102" s="72">
        <v>3.1363118522662173E-2</v>
      </c>
      <c r="R102" s="73">
        <v>3.2621936509101536E-2</v>
      </c>
      <c r="S102" s="74">
        <v>3.4054969933643105E-2</v>
      </c>
      <c r="T102" s="78">
        <v>3.1335920185103817E-2</v>
      </c>
      <c r="U102" s="83">
        <v>2.8887208146267673E-2</v>
      </c>
      <c r="V102" s="114"/>
      <c r="W102" s="109"/>
      <c r="X102" s="109"/>
      <c r="Y102" s="110"/>
    </row>
    <row r="103" spans="1:25" collapsed="1" x14ac:dyDescent="0.2">
      <c r="A103" s="71" t="str">
        <f>Indexes!A103</f>
        <v>25Y</v>
      </c>
      <c r="B103" s="72">
        <f>_xll.qlIndexFixing(Indexes!B103,FixingDate,TRUE,InterestRatesTrigger)</f>
        <v>2.6386457417050774E-2</v>
      </c>
      <c r="C103" s="72">
        <f>_xll.qlIndexFixing(Indexes!C103,FixingDate,TRUE,InterestRatesTrigger)</f>
        <v>2.7539999999969436E-2</v>
      </c>
      <c r="D103" s="73">
        <f>_xll.qlIndexFixing(Indexes!D103,FixingDate,TRUE,InterestRatesTrigger)</f>
        <v>2.8559825767565744E-2</v>
      </c>
      <c r="E103" s="74">
        <f>_xll.qlIndexFixing(Indexes!E103,FixingDate,TRUE,InterestRatesTrigger)</f>
        <v>2.9874997116414077E-2</v>
      </c>
      <c r="F103" s="78">
        <f>_xll.qlIndexFixing(Indexes!F103,FixingDate,TRUE,InterestRatesTrigger)</f>
        <v>2.7540000000024809E-2</v>
      </c>
      <c r="G103" s="83">
        <f>_xll.qlOvernightIndexedSwapFairRate(Indexes!G103,InterestRatesTrigger)</f>
        <v>2.5419999999968544E-2</v>
      </c>
      <c r="I103" s="75">
        <f t="shared" si="14"/>
        <v>-4.7883414806285107E-3</v>
      </c>
      <c r="J103" s="80">
        <f t="shared" si="13"/>
        <v>-3.9699999999729535E-3</v>
      </c>
      <c r="K103" s="80">
        <f t="shared" si="15"/>
        <v>-4.2088954667281325E-3</v>
      </c>
      <c r="L103" s="77">
        <f t="shared" si="16"/>
        <v>-4.3164739989607313E-3</v>
      </c>
      <c r="M103" s="80">
        <f t="shared" si="17"/>
        <v>-3.9699999999919661E-3</v>
      </c>
      <c r="N103" s="77">
        <f t="shared" si="18"/>
        <v>-3.630000000031483E-3</v>
      </c>
      <c r="P103" s="78">
        <v>3.1174798897679285E-2</v>
      </c>
      <c r="Q103" s="72">
        <v>3.150999999994239E-2</v>
      </c>
      <c r="R103" s="73">
        <v>3.2768721234293877E-2</v>
      </c>
      <c r="S103" s="74">
        <v>3.4191471115374808E-2</v>
      </c>
      <c r="T103" s="78">
        <v>3.1510000000016775E-2</v>
      </c>
      <c r="U103" s="83">
        <v>2.9050000000000027E-2</v>
      </c>
      <c r="V103" s="114"/>
      <c r="W103" s="109"/>
      <c r="X103" s="109"/>
      <c r="Y103" s="110"/>
    </row>
    <row r="104" spans="1:25" hidden="1" outlineLevel="1" x14ac:dyDescent="0.2">
      <c r="A104" s="71" t="str">
        <f>Indexes!A104</f>
        <v>26Y</v>
      </c>
      <c r="B104" s="72">
        <f>_xll.qlIndexFixing(Indexes!B104,FixingDate,TRUE,InterestRatesTrigger)</f>
        <v>2.6460046055422935E-2</v>
      </c>
      <c r="C104" s="72">
        <f>_xll.qlIndexFixing(Indexes!C104,FixingDate,TRUE,InterestRatesTrigger)</f>
        <v>2.7615054965120754E-2</v>
      </c>
      <c r="D104" s="73">
        <f>_xll.qlIndexFixing(Indexes!D104,FixingDate,TRUE,InterestRatesTrigger)</f>
        <v>2.8636686303705309E-2</v>
      </c>
      <c r="E104" s="74">
        <f>_xll.qlIndexFixing(Indexes!E104,FixingDate,TRUE,InterestRatesTrigger)</f>
        <v>2.9957229054293467E-2</v>
      </c>
      <c r="F104" s="78">
        <f>_xll.qlIndexFixing(Indexes!F104,FixingDate,TRUE,InterestRatesTrigger)</f>
        <v>2.7625011139614172E-2</v>
      </c>
      <c r="G104" s="83">
        <f>_xll.qlOvernightIndexedSwapFairRate(Indexes!G104,InterestRatesTrigger)</f>
        <v>2.550353858072197E-2</v>
      </c>
      <c r="I104" s="75">
        <f t="shared" si="14"/>
        <v>-4.8621298767148498E-3</v>
      </c>
      <c r="J104" s="80">
        <f t="shared" si="13"/>
        <v>-4.0306438193227212E-3</v>
      </c>
      <c r="K104" s="80">
        <f t="shared" si="15"/>
        <v>-4.2673823752721364E-3</v>
      </c>
      <c r="L104" s="77">
        <f t="shared" si="16"/>
        <v>-4.3600246011199148E-3</v>
      </c>
      <c r="M104" s="80">
        <f t="shared" si="17"/>
        <v>-4.0004475268573675E-3</v>
      </c>
      <c r="N104" s="77">
        <f t="shared" si="18"/>
        <v>-3.6883958468134463E-3</v>
      </c>
      <c r="P104" s="78">
        <v>3.1322175932137784E-2</v>
      </c>
      <c r="Q104" s="72">
        <v>3.1645698784443475E-2</v>
      </c>
      <c r="R104" s="73">
        <v>3.2904068678977445E-2</v>
      </c>
      <c r="S104" s="74">
        <v>3.4317253655413382E-2</v>
      </c>
      <c r="T104" s="78">
        <v>3.162545866647154E-2</v>
      </c>
      <c r="U104" s="83">
        <v>2.9191934427535416E-2</v>
      </c>
      <c r="V104" s="114"/>
      <c r="W104" s="109"/>
      <c r="X104" s="109"/>
      <c r="Y104" s="110"/>
    </row>
    <row r="105" spans="1:25" hidden="1" outlineLevel="1" x14ac:dyDescent="0.2">
      <c r="A105" s="71" t="str">
        <f>Indexes!A105</f>
        <v>27Y</v>
      </c>
      <c r="B105" s="72">
        <f>_xll.qlIndexFixing(Indexes!B105,FixingDate,TRUE,InterestRatesTrigger)</f>
        <v>2.6526292456217088E-2</v>
      </c>
      <c r="C105" s="72">
        <f>_xll.qlIndexFixing(Indexes!C105,FixingDate,TRUE,InterestRatesTrigger)</f>
        <v>2.7683466892820616E-2</v>
      </c>
      <c r="D105" s="73">
        <f>_xll.qlIndexFixing(Indexes!D105,FixingDate,TRUE,InterestRatesTrigger)</f>
        <v>2.8707432524807196E-2</v>
      </c>
      <c r="E105" s="74">
        <f>_xll.qlIndexFixing(Indexes!E105,FixingDate,TRUE,InterestRatesTrigger)</f>
        <v>3.0034440618291275E-2</v>
      </c>
      <c r="F105" s="78">
        <f>_xll.qlIndexFixing(Indexes!F105,FixingDate,TRUE,InterestRatesTrigger)</f>
        <v>2.7693413229615636E-2</v>
      </c>
      <c r="G105" s="83">
        <f>_xll.qlOvernightIndexedSwapFairRate(Indexes!G105,InterestRatesTrigger)</f>
        <v>2.558041842449529E-2</v>
      </c>
      <c r="I105" s="75">
        <f t="shared" si="14"/>
        <v>-4.9291913481042497E-3</v>
      </c>
      <c r="J105" s="80">
        <f t="shared" si="13"/>
        <v>-4.0857014890411415E-3</v>
      </c>
      <c r="K105" s="80">
        <f t="shared" si="15"/>
        <v>-4.3195980804793463E-3</v>
      </c>
      <c r="L105" s="77">
        <f t="shared" si="16"/>
        <v>-4.3988761923519637E-3</v>
      </c>
      <c r="M105" s="80">
        <f t="shared" si="17"/>
        <v>-4.0437857843646681E-3</v>
      </c>
      <c r="N105" s="77">
        <f t="shared" si="18"/>
        <v>-3.7426859366850307E-3</v>
      </c>
      <c r="P105" s="78">
        <v>3.1455483804321338E-2</v>
      </c>
      <c r="Q105" s="72">
        <v>3.1769168381861758E-2</v>
      </c>
      <c r="R105" s="73">
        <v>3.3027030605286542E-2</v>
      </c>
      <c r="S105" s="74">
        <v>3.4433316810643239E-2</v>
      </c>
      <c r="T105" s="78">
        <v>3.1737199013980304E-2</v>
      </c>
      <c r="U105" s="83">
        <v>2.9323104361180321E-2</v>
      </c>
      <c r="V105" s="114"/>
      <c r="W105" s="109"/>
      <c r="X105" s="109"/>
      <c r="Y105" s="110"/>
    </row>
    <row r="106" spans="1:25" hidden="1" outlineLevel="1" x14ac:dyDescent="0.2">
      <c r="A106" s="71" t="str">
        <f>Indexes!A106</f>
        <v>28Y</v>
      </c>
      <c r="B106" s="72">
        <f>_xll.qlIndexFixing(Indexes!B106,FixingDate,TRUE,InterestRatesTrigger)</f>
        <v>2.658571531607631E-2</v>
      </c>
      <c r="C106" s="72">
        <f>_xll.qlIndexFixing(Indexes!C106,FixingDate,TRUE,InterestRatesTrigger)</f>
        <v>2.7745314107103743E-2</v>
      </c>
      <c r="D106" s="73">
        <f>_xll.qlIndexFixing(Indexes!D106,FixingDate,TRUE,InterestRatesTrigger)</f>
        <v>2.8771695492686919E-2</v>
      </c>
      <c r="E106" s="74">
        <f>_xll.qlIndexFixing(Indexes!E106,FixingDate,TRUE,InterestRatesTrigger)</f>
        <v>3.010518541821185E-2</v>
      </c>
      <c r="F106" s="78">
        <f>_xll.qlIndexFixing(Indexes!F106,FixingDate,TRUE,InterestRatesTrigger)</f>
        <v>2.775527158961762E-2</v>
      </c>
      <c r="G106" s="83">
        <f>_xll.qlOvernightIndexedSwapFairRate(Indexes!G106,InterestRatesTrigger)</f>
        <v>2.5649381548224177E-2</v>
      </c>
      <c r="I106" s="75">
        <f t="shared" si="14"/>
        <v>-4.9866107345230663E-3</v>
      </c>
      <c r="J106" s="80">
        <f t="shared" si="13"/>
        <v>-4.1328764154903858E-3</v>
      </c>
      <c r="K106" s="80">
        <f t="shared" si="15"/>
        <v>-4.3638539448265304E-3</v>
      </c>
      <c r="L106" s="77">
        <f t="shared" si="16"/>
        <v>-4.4282363303660456E-3</v>
      </c>
      <c r="M106" s="80">
        <f t="shared" si="17"/>
        <v>-4.0895499465596029E-3</v>
      </c>
      <c r="N106" s="77">
        <f t="shared" si="18"/>
        <v>-3.7945413900374522E-3</v>
      </c>
      <c r="P106" s="78">
        <v>3.1572326050599377E-2</v>
      </c>
      <c r="Q106" s="72">
        <v>3.1878190522594128E-2</v>
      </c>
      <c r="R106" s="73">
        <v>3.3135549437513449E-2</v>
      </c>
      <c r="S106" s="74">
        <v>3.4533421748577896E-2</v>
      </c>
      <c r="T106" s="78">
        <v>3.1844821536177223E-2</v>
      </c>
      <c r="U106" s="83">
        <v>2.9443922938261629E-2</v>
      </c>
      <c r="V106" s="114"/>
      <c r="W106" s="109"/>
      <c r="X106" s="109"/>
      <c r="Y106" s="110"/>
    </row>
    <row r="107" spans="1:25" hidden="1" outlineLevel="1" x14ac:dyDescent="0.2">
      <c r="A107" s="71" t="str">
        <f>Indexes!A107</f>
        <v>29Y</v>
      </c>
      <c r="B107" s="72">
        <f>_xll.qlIndexFixing(Indexes!B107,FixingDate,TRUE,InterestRatesTrigger)</f>
        <v>2.663925680756575E-2</v>
      </c>
      <c r="C107" s="72">
        <f>_xll.qlIndexFixing(Indexes!C107,FixingDate,TRUE,InterestRatesTrigger)</f>
        <v>2.7801193053727514E-2</v>
      </c>
      <c r="D107" s="73">
        <f>_xll.qlIndexFixing(Indexes!D107,FixingDate,TRUE,InterestRatesTrigger)</f>
        <v>2.8829720631770174E-2</v>
      </c>
      <c r="E107" s="74">
        <f>_xll.qlIndexFixing(Indexes!E107,FixingDate,TRUE,InterestRatesTrigger)</f>
        <v>3.0168865719691729E-2</v>
      </c>
      <c r="F107" s="78">
        <f>_xll.qlIndexFixing(Indexes!F107,FixingDate,TRUE,InterestRatesTrigger)</f>
        <v>2.7811171729620405E-2</v>
      </c>
      <c r="G107" s="83">
        <f>_xll.qlOvernightIndexedSwapFairRate(Indexes!G107,InterestRatesTrigger)</f>
        <v>2.5709936878324693E-2</v>
      </c>
      <c r="I107" s="75">
        <f t="shared" si="14"/>
        <v>-5.0332112593966249E-3</v>
      </c>
      <c r="J107" s="80">
        <f t="shared" si="13"/>
        <v>-4.1713569175626068E-3</v>
      </c>
      <c r="K107" s="80">
        <f t="shared" si="15"/>
        <v>-4.3998463266849974E-3</v>
      </c>
      <c r="L107" s="77">
        <f t="shared" si="16"/>
        <v>-4.4504810771442103E-3</v>
      </c>
      <c r="M107" s="80">
        <f t="shared" si="17"/>
        <v>-4.1383690971955149E-3</v>
      </c>
      <c r="N107" s="77">
        <f t="shared" si="18"/>
        <v>-3.8465339387035655E-3</v>
      </c>
      <c r="P107" s="78">
        <v>3.1672468066962375E-2</v>
      </c>
      <c r="Q107" s="72">
        <v>3.1972549971290121E-2</v>
      </c>
      <c r="R107" s="73">
        <v>3.3229566958455171E-2</v>
      </c>
      <c r="S107" s="74">
        <v>3.461934679683594E-2</v>
      </c>
      <c r="T107" s="78">
        <v>3.194954082681592E-2</v>
      </c>
      <c r="U107" s="83">
        <v>2.9556470817028259E-2</v>
      </c>
      <c r="V107" s="114"/>
      <c r="W107" s="109"/>
      <c r="X107" s="109"/>
      <c r="Y107" s="110"/>
    </row>
    <row r="108" spans="1:25" collapsed="1" x14ac:dyDescent="0.2">
      <c r="A108" s="71" t="str">
        <f>Indexes!A108</f>
        <v>30Y</v>
      </c>
      <c r="B108" s="72">
        <f>_xll.qlIndexFixing(Indexes!B108,FixingDate,TRUE,InterestRatesTrigger)</f>
        <v>2.668617430757261E-2</v>
      </c>
      <c r="C108" s="72">
        <f>_xll.qlIndexFixing(Indexes!C108,FixingDate,TRUE,InterestRatesTrigger)</f>
        <v>2.7850000000005315E-2</v>
      </c>
      <c r="D108" s="73">
        <f>_xll.qlIndexFixing(Indexes!D108,FixingDate,TRUE,InterestRatesTrigger)</f>
        <v>2.8880040227707824E-2</v>
      </c>
      <c r="E108" s="74">
        <f>_xll.qlIndexFixing(Indexes!E108,FixingDate,TRUE,InterestRatesTrigger)</f>
        <v>3.0223131897137264E-2</v>
      </c>
      <c r="F108" s="78">
        <f>_xll.qlIndexFixing(Indexes!F108,FixingDate,TRUE,InterestRatesTrigger)</f>
        <v>2.784999999999814E-2</v>
      </c>
      <c r="G108" s="83">
        <f>_xll.qlOvernightIndexedSwapFairRate(Indexes!G108,InterestRatesTrigger)</f>
        <v>2.5759999999999339E-2</v>
      </c>
      <c r="I108" s="75">
        <f t="shared" si="14"/>
        <v>-5.0673800668561801E-3</v>
      </c>
      <c r="J108" s="80">
        <f t="shared" si="13"/>
        <v>-4.2000000000253987E-3</v>
      </c>
      <c r="K108" s="80">
        <f t="shared" si="15"/>
        <v>-4.4269347160519647E-3</v>
      </c>
      <c r="L108" s="77">
        <f t="shared" si="16"/>
        <v>-4.4659269298604441E-3</v>
      </c>
      <c r="M108" s="80">
        <f t="shared" si="17"/>
        <v>-4.2000000000020909E-3</v>
      </c>
      <c r="N108" s="77">
        <f t="shared" si="18"/>
        <v>-3.9000000000006529E-3</v>
      </c>
      <c r="P108" s="78">
        <v>3.175355437442879E-2</v>
      </c>
      <c r="Q108" s="72">
        <v>3.2050000000030714E-2</v>
      </c>
      <c r="R108" s="73">
        <v>3.3306974943759789E-2</v>
      </c>
      <c r="S108" s="74">
        <v>3.4689058826997708E-2</v>
      </c>
      <c r="T108" s="78">
        <v>3.2050000000000231E-2</v>
      </c>
      <c r="U108" s="83">
        <v>2.9659999999999992E-2</v>
      </c>
      <c r="V108" s="114"/>
      <c r="W108" s="109"/>
      <c r="X108" s="109"/>
      <c r="Y108" s="110"/>
    </row>
    <row r="109" spans="1:25" hidden="1" outlineLevel="1" x14ac:dyDescent="0.2">
      <c r="A109" s="71" t="str">
        <f>Indexes!A109</f>
        <v>31Y</v>
      </c>
      <c r="B109" s="72">
        <f>_xll.qlIndexFixing(Indexes!B109,FixingDate,TRUE,InterestRatesTrigger)</f>
        <v>2.6727505886282251E-2</v>
      </c>
      <c r="C109" s="72">
        <f>_xll.qlIndexFixing(Indexes!C109,FixingDate,TRUE,InterestRatesTrigger)</f>
        <v>2.7892611827088857E-2</v>
      </c>
      <c r="D109" s="73">
        <f>_xll.qlIndexFixing(Indexes!D109,FixingDate,TRUE,InterestRatesTrigger)</f>
        <v>2.8923392710400359E-2</v>
      </c>
      <c r="E109" s="74">
        <f>_xll.qlIndexFixing(Indexes!E109,FixingDate,TRUE,InterestRatesTrigger)</f>
        <v>3.0268406029002937E-2</v>
      </c>
      <c r="F109" s="78">
        <f>_xll.qlIndexFixing(Indexes!F109,FixingDate,TRUE,InterestRatesTrigger)</f>
        <v>2.7872318666313883E-2</v>
      </c>
      <c r="G109" s="83">
        <f>_xll.qlOvernightIndexedSwapFairRate(Indexes!G109,InterestRatesTrigger)</f>
        <v>2.5800040940712188E-2</v>
      </c>
      <c r="I109" s="75">
        <f t="shared" si="14"/>
        <v>-5.0891984254451579E-3</v>
      </c>
      <c r="J109" s="80">
        <f t="shared" si="13"/>
        <v>-4.2189120049203228E-3</v>
      </c>
      <c r="K109" s="80">
        <f t="shared" si="15"/>
        <v>-4.4454609929366513E-3</v>
      </c>
      <c r="L109" s="77">
        <f t="shared" si="16"/>
        <v>-4.478500234237473E-3</v>
      </c>
      <c r="M109" s="80">
        <f t="shared" si="17"/>
        <v>-4.2048713550450999E-3</v>
      </c>
      <c r="N109" s="77">
        <f t="shared" si="18"/>
        <v>-3.9122128081777244E-3</v>
      </c>
      <c r="P109" s="78">
        <v>3.1816704311727409E-2</v>
      </c>
      <c r="Q109" s="72">
        <v>3.211152383200918E-2</v>
      </c>
      <c r="R109" s="73">
        <v>3.3368853703337011E-2</v>
      </c>
      <c r="S109" s="74">
        <v>3.474690626324041E-2</v>
      </c>
      <c r="T109" s="78">
        <v>3.2077190021358983E-2</v>
      </c>
      <c r="U109" s="83">
        <v>2.9712253748889913E-2</v>
      </c>
      <c r="V109" s="114"/>
      <c r="W109" s="109"/>
      <c r="X109" s="109"/>
      <c r="Y109" s="110"/>
    </row>
    <row r="110" spans="1:25" hidden="1" outlineLevel="1" x14ac:dyDescent="0.2">
      <c r="A110" s="71" t="str">
        <f>Indexes!A110</f>
        <v>32Y</v>
      </c>
      <c r="B110" s="72">
        <f>_xll.qlIndexFixing(Indexes!B110,FixingDate,TRUE,InterestRatesTrigger)</f>
        <v>2.6763505426471199E-2</v>
      </c>
      <c r="C110" s="72">
        <f>_xll.qlIndexFixing(Indexes!C110,FixingDate,TRUE,InterestRatesTrigger)</f>
        <v>2.7929357097647375E-2</v>
      </c>
      <c r="D110" s="73">
        <f>_xll.qlIndexFixing(Indexes!D110,FixingDate,TRUE,InterestRatesTrigger)</f>
        <v>2.8960292211206665E-2</v>
      </c>
      <c r="E110" s="74">
        <f>_xll.qlIndexFixing(Indexes!E110,FixingDate,TRUE,InterestRatesTrigger)</f>
        <v>3.0305696337364747E-2</v>
      </c>
      <c r="F110" s="78">
        <f>_xll.qlIndexFixing(Indexes!F110,FixingDate,TRUE,InterestRatesTrigger)</f>
        <v>2.7893516739246116E-2</v>
      </c>
      <c r="G110" s="83">
        <f>_xll.qlOvernightIndexedSwapFairRate(Indexes!G110,InterestRatesTrigger)</f>
        <v>2.5831096246161669E-2</v>
      </c>
      <c r="I110" s="75">
        <f t="shared" si="14"/>
        <v>-5.1005631464715942E-3</v>
      </c>
      <c r="J110" s="80">
        <f t="shared" si="13"/>
        <v>-4.2294942423503935E-3</v>
      </c>
      <c r="K110" s="80">
        <f t="shared" si="15"/>
        <v>-4.4565658961191294E-3</v>
      </c>
      <c r="L110" s="77">
        <f t="shared" si="16"/>
        <v>-4.4885651224188736E-3</v>
      </c>
      <c r="M110" s="80">
        <f t="shared" si="17"/>
        <v>-4.2085623317063489E-3</v>
      </c>
      <c r="N110" s="77">
        <f t="shared" si="18"/>
        <v>-3.9299702698936539E-3</v>
      </c>
      <c r="P110" s="78">
        <v>3.1864068572942793E-2</v>
      </c>
      <c r="Q110" s="72">
        <v>3.2158851339997768E-2</v>
      </c>
      <c r="R110" s="73">
        <v>3.3416858107325795E-2</v>
      </c>
      <c r="S110" s="74">
        <v>3.4794261459783621E-2</v>
      </c>
      <c r="T110" s="78">
        <v>3.2102079070952465E-2</v>
      </c>
      <c r="U110" s="83">
        <v>2.9761066516055323E-2</v>
      </c>
      <c r="V110" s="114"/>
      <c r="W110" s="109"/>
      <c r="X110" s="109"/>
      <c r="Y110" s="110"/>
    </row>
    <row r="111" spans="1:25" hidden="1" outlineLevel="1" x14ac:dyDescent="0.2">
      <c r="A111" s="71" t="str">
        <f>Indexes!A111</f>
        <v>33Y</v>
      </c>
      <c r="B111" s="72">
        <f>_xll.qlIndexFixing(Indexes!B111,FixingDate,TRUE,InterestRatesTrigger)</f>
        <v>2.6794224955952392E-2</v>
      </c>
      <c r="C111" s="72">
        <f>_xll.qlIndexFixing(Indexes!C111,FixingDate,TRUE,InterestRatesTrigger)</f>
        <v>2.7960403659717723E-2</v>
      </c>
      <c r="D111" s="73">
        <f>_xll.qlIndexFixing(Indexes!D111,FixingDate,TRUE,InterestRatesTrigger)</f>
        <v>2.899114125875258E-2</v>
      </c>
      <c r="E111" s="74">
        <f>_xll.qlIndexFixing(Indexes!E111,FixingDate,TRUE,InterestRatesTrigger)</f>
        <v>3.0336019249333091E-2</v>
      </c>
      <c r="F111" s="78">
        <f>_xll.qlIndexFixing(Indexes!F111,FixingDate,TRUE,InterestRatesTrigger)</f>
        <v>2.7913685031868744E-2</v>
      </c>
      <c r="G111" s="83">
        <f>_xll.qlOvernightIndexedSwapFairRate(Indexes!G111,InterestRatesTrigger)</f>
        <v>2.5854214108477911E-2</v>
      </c>
      <c r="I111" s="75">
        <f t="shared" si="14"/>
        <v>-5.1040829782397074E-3</v>
      </c>
      <c r="J111" s="80">
        <f t="shared" si="13"/>
        <v>-4.2337982206590193E-3</v>
      </c>
      <c r="K111" s="80">
        <f t="shared" si="15"/>
        <v>-4.4619545070148578E-3</v>
      </c>
      <c r="L111" s="77">
        <f t="shared" si="16"/>
        <v>-4.4958915180549723E-3</v>
      </c>
      <c r="M111" s="80">
        <f t="shared" si="17"/>
        <v>-4.2111975604930685E-3</v>
      </c>
      <c r="N111" s="77">
        <f t="shared" si="18"/>
        <v>-3.9525299429359652E-3</v>
      </c>
      <c r="P111" s="78">
        <v>3.1898307934192099E-2</v>
      </c>
      <c r="Q111" s="72">
        <v>3.2194201880376742E-2</v>
      </c>
      <c r="R111" s="73">
        <v>3.3453095765767438E-2</v>
      </c>
      <c r="S111" s="74">
        <v>3.4831910767388063E-2</v>
      </c>
      <c r="T111" s="78">
        <v>3.2124882592361813E-2</v>
      </c>
      <c r="U111" s="83">
        <v>2.9806744051413876E-2</v>
      </c>
      <c r="V111" s="114"/>
      <c r="W111" s="109"/>
      <c r="X111" s="109"/>
      <c r="Y111" s="110"/>
    </row>
    <row r="112" spans="1:25" hidden="1" outlineLevel="1" x14ac:dyDescent="0.2">
      <c r="A112" s="71" t="str">
        <f>Indexes!A112</f>
        <v>34Y</v>
      </c>
      <c r="B112" s="72">
        <f>_xll.qlIndexFixing(Indexes!B112,FixingDate,TRUE,InterestRatesTrigger)</f>
        <v>2.6819558182303759E-2</v>
      </c>
      <c r="C112" s="72">
        <f>_xll.qlIndexFixing(Indexes!C112,FixingDate,TRUE,InterestRatesTrigger)</f>
        <v>2.7985744786764098E-2</v>
      </c>
      <c r="D112" s="73">
        <f>_xll.qlIndexFixing(Indexes!D112,FixingDate,TRUE,InterestRatesTrigger)</f>
        <v>2.9016136259076227E-2</v>
      </c>
      <c r="E112" s="74">
        <f>_xll.qlIndexFixing(Indexes!E112,FixingDate,TRUE,InterestRatesTrigger)</f>
        <v>3.0360103395564716E-2</v>
      </c>
      <c r="F112" s="78">
        <f>_xll.qlIndexFixing(Indexes!F112,FixingDate,TRUE,InterestRatesTrigger)</f>
        <v>2.7932764227440371E-2</v>
      </c>
      <c r="G112" s="83">
        <f>_xll.qlOvernightIndexedSwapFairRate(Indexes!G112,InterestRatesTrigger)</f>
        <v>2.5870212446605728E-2</v>
      </c>
      <c r="I112" s="75">
        <f t="shared" si="14"/>
        <v>-5.1021527390430095E-3</v>
      </c>
      <c r="J112" s="80">
        <f t="shared" si="13"/>
        <v>-4.2337490417323556E-3</v>
      </c>
      <c r="K112" s="80">
        <f t="shared" si="15"/>
        <v>-4.4632480086691136E-3</v>
      </c>
      <c r="L112" s="77">
        <f t="shared" si="16"/>
        <v>-4.5004533121391667E-3</v>
      </c>
      <c r="M112" s="80">
        <f t="shared" si="17"/>
        <v>-4.2130272120884521E-3</v>
      </c>
      <c r="N112" s="77">
        <f t="shared" si="18"/>
        <v>-3.9793447107564252E-3</v>
      </c>
      <c r="P112" s="78">
        <v>3.1921710921346769E-2</v>
      </c>
      <c r="Q112" s="72">
        <v>3.2219493828496454E-2</v>
      </c>
      <c r="R112" s="73">
        <v>3.3479384267745341E-2</v>
      </c>
      <c r="S112" s="74">
        <v>3.4860556707703882E-2</v>
      </c>
      <c r="T112" s="78">
        <v>3.2145791439528823E-2</v>
      </c>
      <c r="U112" s="83">
        <v>2.9849557157362153E-2</v>
      </c>
      <c r="V112" s="114"/>
      <c r="W112" s="109"/>
      <c r="X112" s="109"/>
      <c r="Y112" s="110"/>
    </row>
    <row r="113" spans="1:25" hidden="1" outlineLevel="1" x14ac:dyDescent="0.2">
      <c r="A113" s="71" t="str">
        <f>Indexes!A113</f>
        <v>35Y</v>
      </c>
      <c r="B113" s="72">
        <f>_xll.qlIndexFixing(Indexes!B113,FixingDate,TRUE,InterestRatesTrigger)</f>
        <v>2.6839842571032668E-2</v>
      </c>
      <c r="C113" s="72">
        <f>_xll.qlIndexFixing(Indexes!C113,FixingDate,TRUE,InterestRatesTrigger)</f>
        <v>2.8005810474356355E-2</v>
      </c>
      <c r="D113" s="73">
        <f>_xll.qlIndexFixing(Indexes!D113,FixingDate,TRUE,InterestRatesTrigger)</f>
        <v>2.9035885967409386E-2</v>
      </c>
      <c r="E113" s="74">
        <f>_xll.qlIndexFixing(Indexes!E113,FixingDate,TRUE,InterestRatesTrigger)</f>
        <v>3.0379023620138463E-2</v>
      </c>
      <c r="F113" s="78">
        <f>_xll.qlIndexFixing(Indexes!F113,FixingDate,TRUE,InterestRatesTrigger)</f>
        <v>2.7951045274611994E-2</v>
      </c>
      <c r="G113" s="83">
        <f>_xll.qlOvernightIndexedSwapFairRate(Indexes!G113,InterestRatesTrigger)</f>
        <v>2.5880109065216584E-2</v>
      </c>
      <c r="I113" s="75">
        <f t="shared" si="14"/>
        <v>-5.0965109132003472E-3</v>
      </c>
      <c r="J113" s="80">
        <f t="shared" si="13"/>
        <v>-4.230692386641751E-3</v>
      </c>
      <c r="K113" s="80">
        <f t="shared" si="15"/>
        <v>-4.4615328590989906E-3</v>
      </c>
      <c r="L113" s="77">
        <f t="shared" si="16"/>
        <v>-4.5019414813529147E-3</v>
      </c>
      <c r="M113" s="80">
        <f t="shared" si="17"/>
        <v>-4.214073168533311E-3</v>
      </c>
      <c r="N113" s="77">
        <f t="shared" si="18"/>
        <v>-4.0098909347834229E-3</v>
      </c>
      <c r="P113" s="78">
        <v>3.1936353484233015E-2</v>
      </c>
      <c r="Q113" s="72">
        <v>3.2236502860998106E-2</v>
      </c>
      <c r="R113" s="73">
        <v>3.3497418826508377E-2</v>
      </c>
      <c r="S113" s="74">
        <v>3.4880965101491378E-2</v>
      </c>
      <c r="T113" s="78">
        <v>3.2165118443145305E-2</v>
      </c>
      <c r="U113" s="83">
        <v>2.9890000000000007E-2</v>
      </c>
      <c r="V113" s="114"/>
      <c r="W113" s="109"/>
      <c r="X113" s="109"/>
      <c r="Y113" s="110"/>
    </row>
    <row r="114" spans="1:25" hidden="1" outlineLevel="1" x14ac:dyDescent="0.2">
      <c r="A114" s="71" t="str">
        <f>Indexes!A114</f>
        <v>36Y</v>
      </c>
      <c r="B114" s="72">
        <f>_xll.qlIndexFixing(Indexes!B114,FixingDate,TRUE,InterestRatesTrigger)</f>
        <v>2.6854837312130796E-2</v>
      </c>
      <c r="C114" s="72">
        <f>_xll.qlIndexFixing(Indexes!C114,FixingDate,TRUE,InterestRatesTrigger)</f>
        <v>2.802043598394284E-2</v>
      </c>
      <c r="D114" s="73">
        <f>_xll.qlIndexFixing(Indexes!D114,FixingDate,TRUE,InterestRatesTrigger)</f>
        <v>2.905034198945226E-2</v>
      </c>
      <c r="E114" s="74">
        <f>_xll.qlIndexFixing(Indexes!E114,FixingDate,TRUE,InterestRatesTrigger)</f>
        <v>3.0393038060159888E-2</v>
      </c>
      <c r="F114" s="78">
        <f>_xll.qlIndexFixing(Indexes!F114,FixingDate,TRUE,InterestRatesTrigger)</f>
        <v>2.796826429971748E-2</v>
      </c>
      <c r="G114" s="83">
        <f>_xll.qlOvernightIndexedSwapFairRate(Indexes!G114,InterestRatesTrigger)</f>
        <v>2.5884466663374794E-2</v>
      </c>
      <c r="I114" s="75">
        <f t="shared" si="14"/>
        <v>-5.0888442696356249E-3</v>
      </c>
      <c r="J114" s="80">
        <f t="shared" si="13"/>
        <v>-4.2259412560506429E-3</v>
      </c>
      <c r="K114" s="80">
        <f t="shared" si="15"/>
        <v>-4.4579234703645242E-3</v>
      </c>
      <c r="L114" s="77">
        <f t="shared" si="16"/>
        <v>-4.500487674619337E-3</v>
      </c>
      <c r="M114" s="80">
        <f t="shared" si="17"/>
        <v>-4.2143891383065527E-3</v>
      </c>
      <c r="N114" s="77">
        <f t="shared" si="18"/>
        <v>-4.0055095573172557E-3</v>
      </c>
      <c r="P114" s="78">
        <v>3.1943681581766421E-2</v>
      </c>
      <c r="Q114" s="72">
        <v>3.2246377239993483E-2</v>
      </c>
      <c r="R114" s="73">
        <v>3.3508265459816784E-2</v>
      </c>
      <c r="S114" s="74">
        <v>3.4893525734779225E-2</v>
      </c>
      <c r="T114" s="78">
        <v>3.2182653438024032E-2</v>
      </c>
      <c r="U114" s="83">
        <v>2.988997622069205E-2</v>
      </c>
      <c r="V114" s="114"/>
      <c r="W114" s="109"/>
      <c r="X114" s="109"/>
      <c r="Y114" s="110"/>
    </row>
    <row r="115" spans="1:25" hidden="1" outlineLevel="1" x14ac:dyDescent="0.2">
      <c r="A115" s="71" t="str">
        <f>Indexes!A115</f>
        <v>37Y</v>
      </c>
      <c r="B115" s="72">
        <f>_xll.qlIndexFixing(Indexes!B115,FixingDate,TRUE,InterestRatesTrigger)</f>
        <v>2.686491000525178E-2</v>
      </c>
      <c r="C115" s="72">
        <f>_xll.qlIndexFixing(Indexes!C115,FixingDate,TRUE,InterestRatesTrigger)</f>
        <v>2.8030057861154617E-2</v>
      </c>
      <c r="D115" s="73">
        <f>_xll.qlIndexFixing(Indexes!D115,FixingDate,TRUE,InterestRatesTrigger)</f>
        <v>2.9059923109210694E-2</v>
      </c>
      <c r="E115" s="74">
        <f>_xll.qlIndexFixing(Indexes!E115,FixingDate,TRUE,InterestRatesTrigger)</f>
        <v>3.0402515448537105E-2</v>
      </c>
      <c r="F115" s="78">
        <f>_xll.qlIndexFixing(Indexes!F115,FixingDate,TRUE,InterestRatesTrigger)</f>
        <v>2.7984754087368217E-2</v>
      </c>
      <c r="G115" s="83">
        <f>_xll.qlOvernightIndexedSwapFairRate(Indexes!G115,InterestRatesTrigger)</f>
        <v>2.5884102506074792E-2</v>
      </c>
      <c r="I115" s="75">
        <f t="shared" si="14"/>
        <v>-5.0804926607091773E-3</v>
      </c>
      <c r="J115" s="80">
        <f t="shared" si="13"/>
        <v>-4.2205891414890187E-3</v>
      </c>
      <c r="K115" s="80">
        <f t="shared" si="15"/>
        <v>-4.4535559746741067E-3</v>
      </c>
      <c r="L115" s="77">
        <f t="shared" si="16"/>
        <v>-4.4973890073862453E-3</v>
      </c>
      <c r="M115" s="80">
        <f t="shared" si="17"/>
        <v>-4.2140670210471382E-3</v>
      </c>
      <c r="N115" s="77">
        <f t="shared" si="18"/>
        <v>-4.0058679833754086E-3</v>
      </c>
      <c r="P115" s="78">
        <v>3.1945402665960958E-2</v>
      </c>
      <c r="Q115" s="72">
        <v>3.2250647002643636E-2</v>
      </c>
      <c r="R115" s="73">
        <v>3.3513479083884801E-2</v>
      </c>
      <c r="S115" s="74">
        <v>3.489990445592335E-2</v>
      </c>
      <c r="T115" s="78">
        <v>3.2198821108415356E-2</v>
      </c>
      <c r="U115" s="83">
        <v>2.9889970489450201E-2</v>
      </c>
      <c r="V115" s="114"/>
      <c r="W115" s="109"/>
      <c r="X115" s="109"/>
      <c r="Y115" s="110"/>
    </row>
    <row r="116" spans="1:25" hidden="1" outlineLevel="1" x14ac:dyDescent="0.2">
      <c r="A116" s="71" t="str">
        <f>Indexes!A116</f>
        <v>38Y</v>
      </c>
      <c r="B116" s="72">
        <f>_xll.qlIndexFixing(Indexes!B116,FixingDate,TRUE,InterestRatesTrigger)</f>
        <v>2.6870090682885844E-2</v>
      </c>
      <c r="C116" s="72">
        <f>_xll.qlIndexFixing(Indexes!C116,FixingDate,TRUE,InterestRatesTrigger)</f>
        <v>2.8034764610080268E-2</v>
      </c>
      <c r="D116" s="73">
        <f>_xll.qlIndexFixing(Indexes!D116,FixingDate,TRUE,InterestRatesTrigger)</f>
        <v>2.9064668913290959E-2</v>
      </c>
      <c r="E116" s="74">
        <f>_xll.qlIndexFixing(Indexes!E116,FixingDate,TRUE,InterestRatesTrigger)</f>
        <v>3.0407367811828089E-2</v>
      </c>
      <c r="F116" s="78">
        <f>_xll.qlIndexFixing(Indexes!F116,FixingDate,TRUE,InterestRatesTrigger)</f>
        <v>2.8000506202961628E-2</v>
      </c>
      <c r="G116" s="83">
        <f>_xll.qlOvernightIndexedSwapFairRate(Indexes!G116,InterestRatesTrigger)</f>
        <v>2.5879567335909064E-2</v>
      </c>
      <c r="I116" s="75">
        <f t="shared" si="14"/>
        <v>-5.0726739573261764E-3</v>
      </c>
      <c r="J116" s="80">
        <f t="shared" si="13"/>
        <v>-4.2156114059514124E-3</v>
      </c>
      <c r="K116" s="80">
        <f t="shared" si="15"/>
        <v>-4.4494772685973946E-3</v>
      </c>
      <c r="L116" s="77">
        <f t="shared" si="16"/>
        <v>-4.4940325086492011E-3</v>
      </c>
      <c r="M116" s="80">
        <f t="shared" si="17"/>
        <v>-4.2131659242117675E-3</v>
      </c>
      <c r="N116" s="77">
        <f t="shared" si="18"/>
        <v>-4.0103977385741001E-3</v>
      </c>
      <c r="P116" s="78">
        <v>3.1942764640212021E-2</v>
      </c>
      <c r="Q116" s="72">
        <v>3.225037601603168E-2</v>
      </c>
      <c r="R116" s="73">
        <v>3.3514146181888353E-2</v>
      </c>
      <c r="S116" s="74">
        <v>3.490140032047729E-2</v>
      </c>
      <c r="T116" s="78">
        <v>3.2213672127173396E-2</v>
      </c>
      <c r="U116" s="83">
        <v>2.9889965074483164E-2</v>
      </c>
      <c r="V116" s="114"/>
      <c r="W116" s="109"/>
      <c r="X116" s="109"/>
      <c r="Y116" s="110"/>
    </row>
    <row r="117" spans="1:25" hidden="1" outlineLevel="1" x14ac:dyDescent="0.2">
      <c r="A117" s="71" t="str">
        <f>Indexes!A117</f>
        <v>39Y</v>
      </c>
      <c r="B117" s="72">
        <f>_xll.qlIndexFixing(Indexes!B117,FixingDate,TRUE,InterestRatesTrigger)</f>
        <v>2.6870471960817238E-2</v>
      </c>
      <c r="C117" s="72">
        <f>_xll.qlIndexFixing(Indexes!C117,FixingDate,TRUE,InterestRatesTrigger)</f>
        <v>2.8034700095377785E-2</v>
      </c>
      <c r="D117" s="73">
        <f>_xll.qlIndexFixing(Indexes!D117,FixingDate,TRUE,InterestRatesTrigger)</f>
        <v>2.9064681098498104E-2</v>
      </c>
      <c r="E117" s="74">
        <f>_xll.qlIndexFixing(Indexes!E117,FixingDate,TRUE,InterestRatesTrigger)</f>
        <v>3.0407586706697402E-2</v>
      </c>
      <c r="F117" s="78">
        <f>_xll.qlIndexFixing(Indexes!F117,FixingDate,TRUE,InterestRatesTrigger)</f>
        <v>2.8015572555898358E-2</v>
      </c>
      <c r="G117" s="83">
        <f>_xll.qlOvernightIndexedSwapFairRate(Indexes!G117,InterestRatesTrigger)</f>
        <v>2.5871379636096759E-2</v>
      </c>
      <c r="I117" s="75">
        <f t="shared" si="14"/>
        <v>-5.0664252246390637E-3</v>
      </c>
      <c r="J117" s="80">
        <f t="shared" si="13"/>
        <v>-4.2118466089781925E-3</v>
      </c>
      <c r="K117" s="80">
        <f t="shared" si="15"/>
        <v>-4.446592474895348E-3</v>
      </c>
      <c r="L117" s="77">
        <f t="shared" si="16"/>
        <v>-4.4916235263228535E-3</v>
      </c>
      <c r="M117" s="80">
        <f t="shared" si="17"/>
        <v>-4.2117965252736825E-3</v>
      </c>
      <c r="N117" s="77">
        <f t="shared" si="18"/>
        <v>-4.0185957415130452E-3</v>
      </c>
      <c r="P117" s="78">
        <v>3.1936897185456302E-2</v>
      </c>
      <c r="Q117" s="72">
        <v>3.2246546704355977E-2</v>
      </c>
      <c r="R117" s="73">
        <v>3.3511273573393452E-2</v>
      </c>
      <c r="S117" s="74">
        <v>3.4899210233020256E-2</v>
      </c>
      <c r="T117" s="78">
        <v>3.222736908117204E-2</v>
      </c>
      <c r="U117" s="83">
        <v>2.9889975377609804E-2</v>
      </c>
      <c r="V117" s="114"/>
      <c r="W117" s="109"/>
      <c r="X117" s="109"/>
      <c r="Y117" s="110"/>
    </row>
    <row r="118" spans="1:25" collapsed="1" x14ac:dyDescent="0.2">
      <c r="A118" s="71" t="str">
        <f>Indexes!A118</f>
        <v>40Y</v>
      </c>
      <c r="B118" s="72">
        <f>_xll.qlIndexFixing(Indexes!B118,FixingDate,TRUE,InterestRatesTrigger)</f>
        <v>2.6866144941102801E-2</v>
      </c>
      <c r="C118" s="72">
        <f>_xll.qlIndexFixing(Indexes!C118,FixingDate,TRUE,InterestRatesTrigger)</f>
        <v>2.8029999999997505E-2</v>
      </c>
      <c r="D118" s="73">
        <f>_xll.qlIndexFixing(Indexes!D118,FixingDate,TRUE,InterestRatesTrigger)</f>
        <v>2.9060058895062201E-2</v>
      </c>
      <c r="E118" s="74">
        <f>_xll.qlIndexFixing(Indexes!E118,FixingDate,TRUE,InterestRatesTrigger)</f>
        <v>3.0403174905293543E-2</v>
      </c>
      <c r="F118" s="78">
        <f>_xll.qlIndexFixing(Indexes!F118,FixingDate,TRUE,InterestRatesTrigger)</f>
        <v>2.8029999999999649E-2</v>
      </c>
      <c r="G118" s="83">
        <f>_xll.qlOvernightIndexedSwapFairRate(Indexes!G118,InterestRatesTrigger)</f>
        <v>2.5859999999993714E-2</v>
      </c>
      <c r="I118" s="75">
        <f t="shared" si="14"/>
        <v>-5.0626301835416179E-3</v>
      </c>
      <c r="J118" s="80">
        <f t="shared" ref="J118:J138" si="19">C118-Q118</f>
        <v>-4.2099999999921194E-3</v>
      </c>
      <c r="K118" s="80">
        <f t="shared" si="15"/>
        <v>-4.4456575872686734E-3</v>
      </c>
      <c r="L118" s="77">
        <f t="shared" si="16"/>
        <v>-4.4911750469953417E-3</v>
      </c>
      <c r="M118" s="80">
        <f t="shared" si="17"/>
        <v>-4.210000000000786E-3</v>
      </c>
      <c r="N118" s="77">
        <f t="shared" si="18"/>
        <v>-4.030000000006341E-3</v>
      </c>
      <c r="P118" s="78">
        <v>3.1928775124644419E-2</v>
      </c>
      <c r="Q118" s="72">
        <v>3.2239999999989624E-2</v>
      </c>
      <c r="R118" s="73">
        <v>3.3505716482330875E-2</v>
      </c>
      <c r="S118" s="74">
        <v>3.4894349952288885E-2</v>
      </c>
      <c r="T118" s="78">
        <v>3.2240000000000435E-2</v>
      </c>
      <c r="U118" s="83">
        <v>2.9890000000000055E-2</v>
      </c>
      <c r="V118" s="114"/>
      <c r="W118" s="109"/>
      <c r="X118" s="109"/>
      <c r="Y118" s="110"/>
    </row>
    <row r="119" spans="1:25" hidden="1" outlineLevel="1" x14ac:dyDescent="0.2">
      <c r="A119" s="71" t="str">
        <f>Indexes!A119</f>
        <v>41Y</v>
      </c>
      <c r="B119" s="72">
        <f>_xll.qlIndexFixing(Indexes!B119,FixingDate,TRUE,InterestRatesTrigger)</f>
        <v>2.6857298932407521E-2</v>
      </c>
      <c r="C119" s="72">
        <f>_xll.qlIndexFixing(Indexes!C119,FixingDate,TRUE,InterestRatesTrigger)</f>
        <v>2.8020884027457629E-2</v>
      </c>
      <c r="D119" s="73">
        <f>_xll.qlIndexFixing(Indexes!D119,FixingDate,TRUE,InterestRatesTrigger)</f>
        <v>2.9050997922815562E-2</v>
      </c>
      <c r="E119" s="74">
        <f>_xll.qlIndexFixing(Indexes!E119,FixingDate,TRUE,InterestRatesTrigger)</f>
        <v>3.0394265353972341E-2</v>
      </c>
      <c r="F119" s="78">
        <f>_xll.qlIndexFixing(Indexes!F119,FixingDate,TRUE,InterestRatesTrigger)</f>
        <v>2.8013333871572812E-2</v>
      </c>
      <c r="G119" s="83">
        <f>_xll.qlOvernightIndexedSwapFairRate(Indexes!G119,InterestRatesTrigger)</f>
        <v>2.5845813791000434E-2</v>
      </c>
      <c r="I119" s="75">
        <f t="shared" si="14"/>
        <v>-5.0619350577415026E-3</v>
      </c>
      <c r="J119" s="80">
        <f t="shared" si="19"/>
        <v>-4.2105926833257354E-3</v>
      </c>
      <c r="K119" s="80">
        <f t="shared" si="15"/>
        <v>-4.447213522251435E-3</v>
      </c>
      <c r="L119" s="77">
        <f t="shared" si="16"/>
        <v>-4.4933898483506263E-3</v>
      </c>
      <c r="M119" s="80">
        <f t="shared" si="17"/>
        <v>-4.2175132436734104E-3</v>
      </c>
      <c r="N119" s="77">
        <f t="shared" si="18"/>
        <v>-4.0309595633737302E-3</v>
      </c>
      <c r="P119" s="78">
        <v>3.1919233990149024E-2</v>
      </c>
      <c r="Q119" s="72">
        <v>3.2231476710783365E-2</v>
      </c>
      <c r="R119" s="73">
        <v>3.3498211445066997E-2</v>
      </c>
      <c r="S119" s="74">
        <v>3.4887655202322967E-2</v>
      </c>
      <c r="T119" s="78">
        <v>3.2230847115246222E-2</v>
      </c>
      <c r="U119" s="83">
        <v>2.9876773354374164E-2</v>
      </c>
      <c r="V119" s="114"/>
      <c r="W119" s="109"/>
      <c r="X119" s="109"/>
      <c r="Y119" s="110"/>
    </row>
    <row r="120" spans="1:25" hidden="1" outlineLevel="1" x14ac:dyDescent="0.2">
      <c r="A120" s="71" t="str">
        <f>Indexes!A120</f>
        <v>42Y</v>
      </c>
      <c r="B120" s="72">
        <f>_xll.qlIndexFixing(Indexes!B120,FixingDate,TRUE,InterestRatesTrigger)</f>
        <v>2.6844738728247417E-2</v>
      </c>
      <c r="C120" s="72">
        <f>_xll.qlIndexFixing(Indexes!C120,FixingDate,TRUE,InterestRatesTrigger)</f>
        <v>2.800814759349159E-2</v>
      </c>
      <c r="D120" s="73">
        <f>_xll.qlIndexFixing(Indexes!D120,FixingDate,TRUE,InterestRatesTrigger)</f>
        <v>2.9038287617213266E-2</v>
      </c>
      <c r="E120" s="74">
        <f>_xll.qlIndexFixing(Indexes!E120,FixingDate,TRUE,InterestRatesTrigger)</f>
        <v>3.0381633536509654E-2</v>
      </c>
      <c r="F120" s="78">
        <f>_xll.qlIndexFixing(Indexes!F120,FixingDate,TRUE,InterestRatesTrigger)</f>
        <v>2.7996340180777655E-2</v>
      </c>
      <c r="G120" s="83">
        <f>_xll.qlOvernightIndexedSwapFairRate(Indexes!G120,InterestRatesTrigger)</f>
        <v>2.582950196325258E-2</v>
      </c>
      <c r="I120" s="75">
        <f t="shared" si="14"/>
        <v>-5.0639088700456143E-3</v>
      </c>
      <c r="J120" s="80">
        <f t="shared" si="19"/>
        <v>-4.2132711190942009E-3</v>
      </c>
      <c r="K120" s="80">
        <f t="shared" si="15"/>
        <v>-4.4509275176912687E-3</v>
      </c>
      <c r="L120" s="77">
        <f t="shared" si="16"/>
        <v>-4.4979500118251664E-3</v>
      </c>
      <c r="M120" s="80">
        <f t="shared" si="17"/>
        <v>-4.2245349611669848E-3</v>
      </c>
      <c r="N120" s="77">
        <f t="shared" si="18"/>
        <v>-4.0347067291993874E-3</v>
      </c>
      <c r="P120" s="78">
        <v>3.1908647598293031E-2</v>
      </c>
      <c r="Q120" s="72">
        <v>3.2221418712585791E-2</v>
      </c>
      <c r="R120" s="73">
        <v>3.3489215134904535E-2</v>
      </c>
      <c r="S120" s="74">
        <v>3.4879583548334821E-2</v>
      </c>
      <c r="T120" s="78">
        <v>3.222087514194464E-2</v>
      </c>
      <c r="U120" s="83">
        <v>2.9864208692451967E-2</v>
      </c>
      <c r="V120" s="114"/>
      <c r="W120" s="109"/>
      <c r="X120" s="109"/>
      <c r="Y120" s="110"/>
    </row>
    <row r="121" spans="1:25" hidden="1" outlineLevel="1" x14ac:dyDescent="0.2">
      <c r="A121" s="71" t="str">
        <f>Indexes!A121</f>
        <v>43Y</v>
      </c>
      <c r="B121" s="72">
        <f>_xll.qlIndexFixing(Indexes!B121,FixingDate,TRUE,InterestRatesTrigger)</f>
        <v>2.6829178778134882E-2</v>
      </c>
      <c r="C121" s="72">
        <f>_xll.qlIndexFixing(Indexes!C121,FixingDate,TRUE,InterestRatesTrigger)</f>
        <v>2.7992489230909613E-2</v>
      </c>
      <c r="D121" s="73">
        <f>_xll.qlIndexFixing(Indexes!D121,FixingDate,TRUE,InterestRatesTrigger)</f>
        <v>2.9022636564442802E-2</v>
      </c>
      <c r="E121" s="74">
        <f>_xll.qlIndexFixing(Indexes!E121,FixingDate,TRUE,InterestRatesTrigger)</f>
        <v>3.0366012158501751E-2</v>
      </c>
      <c r="F121" s="78">
        <f>_xll.qlIndexFixing(Indexes!F121,FixingDate,TRUE,InterestRatesTrigger)</f>
        <v>2.7978938808519822E-2</v>
      </c>
      <c r="G121" s="83">
        <f>_xll.qlOvernightIndexedSwapFairRate(Indexes!G121,InterestRatesTrigger)</f>
        <v>2.5811458478485712E-2</v>
      </c>
      <c r="I121" s="75">
        <f t="shared" si="14"/>
        <v>-5.0680679632234167E-3</v>
      </c>
      <c r="J121" s="80">
        <f t="shared" si="19"/>
        <v>-4.2176456826564027E-3</v>
      </c>
      <c r="K121" s="80">
        <f t="shared" si="15"/>
        <v>-4.4564075035721934E-3</v>
      </c>
      <c r="L121" s="77">
        <f t="shared" si="16"/>
        <v>-4.5044152899221535E-3</v>
      </c>
      <c r="M121" s="80">
        <f t="shared" si="17"/>
        <v>-4.2311967478078846E-3</v>
      </c>
      <c r="N121" s="77">
        <f t="shared" si="18"/>
        <v>-4.0407650630209652E-3</v>
      </c>
      <c r="P121" s="78">
        <v>3.1897246741358298E-2</v>
      </c>
      <c r="Q121" s="72">
        <v>3.2210134913566016E-2</v>
      </c>
      <c r="R121" s="73">
        <v>3.3479044068014996E-2</v>
      </c>
      <c r="S121" s="74">
        <v>3.4870427448423905E-2</v>
      </c>
      <c r="T121" s="78">
        <v>3.2210135556327707E-2</v>
      </c>
      <c r="U121" s="83">
        <v>2.9852223541506677E-2</v>
      </c>
      <c r="V121" s="114"/>
      <c r="W121" s="109"/>
      <c r="X121" s="109"/>
      <c r="Y121" s="110"/>
    </row>
    <row r="122" spans="1:25" hidden="1" outlineLevel="1" x14ac:dyDescent="0.2">
      <c r="A122" s="71" t="str">
        <f>Indexes!A122</f>
        <v>44Y</v>
      </c>
      <c r="B122" s="72">
        <f>_xll.qlIndexFixing(Indexes!B122,FixingDate,TRUE,InterestRatesTrigger)</f>
        <v>2.6811326535373728E-2</v>
      </c>
      <c r="C122" s="72">
        <f>_xll.qlIndexFixing(Indexes!C122,FixingDate,TRUE,InterestRatesTrigger)</f>
        <v>2.79746016120434E-2</v>
      </c>
      <c r="D122" s="73">
        <f>_xll.qlIndexFixing(Indexes!D122,FixingDate,TRUE,InterestRatesTrigger)</f>
        <v>2.9004740997368366E-2</v>
      </c>
      <c r="E122" s="74">
        <f>_xll.qlIndexFixing(Indexes!E122,FixingDate,TRUE,InterestRatesTrigger)</f>
        <v>3.0348106973230579E-2</v>
      </c>
      <c r="F122" s="78">
        <f>_xll.qlIndexFixing(Indexes!F122,FixingDate,TRUE,InterestRatesTrigger)</f>
        <v>2.7961210125551916E-2</v>
      </c>
      <c r="G122" s="83">
        <f>_xll.qlOvernightIndexedSwapFairRate(Indexes!G122,InterestRatesTrigger)</f>
        <v>2.5792167341745387E-2</v>
      </c>
      <c r="I122" s="75">
        <f t="shared" si="14"/>
        <v>-5.0739926253852222E-3</v>
      </c>
      <c r="J122" s="80">
        <f t="shared" si="19"/>
        <v>-4.2233783729121559E-3</v>
      </c>
      <c r="K122" s="80">
        <f t="shared" si="15"/>
        <v>-4.4633002893377342E-3</v>
      </c>
      <c r="L122" s="77">
        <f t="shared" si="16"/>
        <v>-4.5123843856463078E-3</v>
      </c>
      <c r="M122" s="80">
        <f t="shared" si="17"/>
        <v>-4.2375382011617738E-3</v>
      </c>
      <c r="N122" s="77">
        <f t="shared" si="18"/>
        <v>-4.0486725541572129E-3</v>
      </c>
      <c r="P122" s="78">
        <v>3.188531916075895E-2</v>
      </c>
      <c r="Q122" s="72">
        <v>3.2197979984955556E-2</v>
      </c>
      <c r="R122" s="73">
        <v>3.34680412867061E-2</v>
      </c>
      <c r="S122" s="74">
        <v>3.4860491358876887E-2</v>
      </c>
      <c r="T122" s="78">
        <v>3.219874832671369E-2</v>
      </c>
      <c r="U122" s="83">
        <v>2.98408398959026E-2</v>
      </c>
      <c r="V122" s="114"/>
      <c r="W122" s="109"/>
      <c r="X122" s="109"/>
      <c r="Y122" s="110"/>
    </row>
    <row r="123" spans="1:25" hidden="1" outlineLevel="1" x14ac:dyDescent="0.2">
      <c r="A123" s="71" t="str">
        <f>Indexes!A123</f>
        <v>45Y</v>
      </c>
      <c r="B123" s="72">
        <f>_xll.qlIndexFixing(Indexes!B123,FixingDate,TRUE,InterestRatesTrigger)</f>
        <v>2.6791752475843009E-2</v>
      </c>
      <c r="C123" s="72">
        <f>_xll.qlIndexFixing(Indexes!C123,FixingDate,TRUE,InterestRatesTrigger)</f>
        <v>2.7955042891617196E-2</v>
      </c>
      <c r="D123" s="73">
        <f>_xll.qlIndexFixing(Indexes!D123,FixingDate,TRUE,InterestRatesTrigger)</f>
        <v>2.8985163989609798E-2</v>
      </c>
      <c r="E123" s="74">
        <f>_xll.qlIndexFixing(Indexes!E123,FixingDate,TRUE,InterestRatesTrigger)</f>
        <v>3.0328493490820226E-2</v>
      </c>
      <c r="F123" s="78">
        <f>_xll.qlIndexFixing(Indexes!F123,FixingDate,TRUE,InterestRatesTrigger)</f>
        <v>2.7943157754373355E-2</v>
      </c>
      <c r="G123" s="83">
        <f>_xll.qlOvernightIndexedSwapFairRate(Indexes!G123,InterestRatesTrigger)</f>
        <v>2.5771986716157096E-2</v>
      </c>
      <c r="I123" s="75">
        <f t="shared" si="14"/>
        <v>-5.0813075329631148E-3</v>
      </c>
      <c r="J123" s="80">
        <f t="shared" si="19"/>
        <v>-4.2301695882869667E-3</v>
      </c>
      <c r="K123" s="80">
        <f t="shared" si="15"/>
        <v>-4.4713036956539054E-3</v>
      </c>
      <c r="L123" s="77">
        <f t="shared" si="16"/>
        <v>-4.5215206900734543E-3</v>
      </c>
      <c r="M123" s="80">
        <f t="shared" si="17"/>
        <v>-4.2436112807061298E-3</v>
      </c>
      <c r="N123" s="77">
        <f t="shared" si="18"/>
        <v>-4.058013283842879E-3</v>
      </c>
      <c r="P123" s="78">
        <v>3.1873060008806124E-2</v>
      </c>
      <c r="Q123" s="72">
        <v>3.2185212479904163E-2</v>
      </c>
      <c r="R123" s="73">
        <v>3.3456467685263704E-2</v>
      </c>
      <c r="S123" s="74">
        <v>3.4850014180893681E-2</v>
      </c>
      <c r="T123" s="78">
        <v>3.2186769035079485E-2</v>
      </c>
      <c r="U123" s="83">
        <v>2.9829999999999975E-2</v>
      </c>
      <c r="V123" s="114"/>
      <c r="W123" s="109"/>
      <c r="X123" s="109"/>
      <c r="Y123" s="110"/>
    </row>
    <row r="124" spans="1:25" hidden="1" outlineLevel="1" x14ac:dyDescent="0.2">
      <c r="A124" s="71" t="str">
        <f>Indexes!A124</f>
        <v>46Y</v>
      </c>
      <c r="B124" s="72">
        <f>_xll.qlIndexFixing(Indexes!B124,FixingDate,TRUE,InterestRatesTrigger)</f>
        <v>2.6770998603768133E-2</v>
      </c>
      <c r="C124" s="72">
        <f>_xll.qlIndexFixing(Indexes!C124,FixingDate,TRUE,InterestRatesTrigger)</f>
        <v>2.7934343515680752E-2</v>
      </c>
      <c r="D124" s="73">
        <f>_xll.qlIndexFixing(Indexes!D124,FixingDate,TRUE,InterestRatesTrigger)</f>
        <v>2.8964439659354548E-2</v>
      </c>
      <c r="E124" s="74">
        <f>_xll.qlIndexFixing(Indexes!E124,FixingDate,TRUE,InterestRatesTrigger)</f>
        <v>3.0307714973199722E-2</v>
      </c>
      <c r="F124" s="78">
        <f>_xll.qlIndexFixing(Indexes!F124,FixingDate,TRUE,InterestRatesTrigger)</f>
        <v>2.7924817293170232E-2</v>
      </c>
      <c r="G124" s="83">
        <f>_xll.qlOvernightIndexedSwapFairRate(Indexes!G124,InterestRatesTrigger)</f>
        <v>2.5751274203412011E-2</v>
      </c>
      <c r="I124" s="75">
        <f t="shared" si="14"/>
        <v>-5.0896140161322372E-3</v>
      </c>
      <c r="J124" s="80">
        <f t="shared" si="19"/>
        <v>-4.237686228252855E-3</v>
      </c>
      <c r="K124" s="80">
        <f t="shared" si="15"/>
        <v>-4.4800843773471453E-3</v>
      </c>
      <c r="L124" s="77">
        <f t="shared" si="16"/>
        <v>-4.5314661209960097E-3</v>
      </c>
      <c r="M124" s="80">
        <f t="shared" si="17"/>
        <v>-4.2493983771844691E-3</v>
      </c>
      <c r="N124" s="77">
        <f t="shared" si="18"/>
        <v>-4.0589620387581973E-3</v>
      </c>
      <c r="P124" s="78">
        <v>3.1860612619900371E-2</v>
      </c>
      <c r="Q124" s="72">
        <v>3.2172029743933607E-2</v>
      </c>
      <c r="R124" s="73">
        <v>3.3444524036701694E-2</v>
      </c>
      <c r="S124" s="74">
        <v>3.4839181094195731E-2</v>
      </c>
      <c r="T124" s="78">
        <v>3.2174215670354701E-2</v>
      </c>
      <c r="U124" s="83">
        <v>2.9810236242170208E-2</v>
      </c>
      <c r="V124" s="114"/>
      <c r="W124" s="109"/>
      <c r="X124" s="109"/>
      <c r="Y124" s="110"/>
    </row>
    <row r="125" spans="1:25" hidden="1" outlineLevel="1" x14ac:dyDescent="0.2">
      <c r="A125" s="71" t="str">
        <f>Indexes!A125</f>
        <v>47Y</v>
      </c>
      <c r="B125" s="72">
        <f>_xll.qlIndexFixing(Indexes!B125,FixingDate,TRUE,InterestRatesTrigger)</f>
        <v>2.6749753964304662E-2</v>
      </c>
      <c r="C125" s="72">
        <f>_xll.qlIndexFixing(Indexes!C125,FixingDate,TRUE,InterestRatesTrigger)</f>
        <v>2.7913178730190644E-2</v>
      </c>
      <c r="D125" s="73">
        <f>_xll.qlIndexFixing(Indexes!D125,FixingDate,TRUE,InterestRatesTrigger)</f>
        <v>2.8943243608160089E-2</v>
      </c>
      <c r="E125" s="74">
        <f>_xll.qlIndexFixing(Indexes!E125,FixingDate,TRUE,InterestRatesTrigger)</f>
        <v>3.0286449277984042E-2</v>
      </c>
      <c r="F125" s="78">
        <f>_xll.qlIndexFixing(Indexes!F125,FixingDate,TRUE,InterestRatesTrigger)</f>
        <v>2.7906384486290878E-2</v>
      </c>
      <c r="G125" s="83">
        <f>_xll.qlOvernightIndexedSwapFairRate(Indexes!G125,InterestRatesTrigger)</f>
        <v>2.5730545277760926E-2</v>
      </c>
      <c r="I125" s="75">
        <f t="shared" si="14"/>
        <v>-5.098499311583949E-3</v>
      </c>
      <c r="J125" s="80">
        <f t="shared" si="19"/>
        <v>-4.245598938427856E-3</v>
      </c>
      <c r="K125" s="80">
        <f t="shared" si="15"/>
        <v>-4.489280953840772E-3</v>
      </c>
      <c r="L125" s="77">
        <f t="shared" si="16"/>
        <v>-4.5418182517759677E-3</v>
      </c>
      <c r="M125" s="80">
        <f t="shared" si="17"/>
        <v>-4.2548746791307469E-3</v>
      </c>
      <c r="N125" s="77">
        <f t="shared" si="18"/>
        <v>-4.0609494822285881E-3</v>
      </c>
      <c r="P125" s="78">
        <v>3.1848253275888611E-2</v>
      </c>
      <c r="Q125" s="72">
        <v>3.21587776686185E-2</v>
      </c>
      <c r="R125" s="73">
        <v>3.3432524562000861E-2</v>
      </c>
      <c r="S125" s="74">
        <v>3.482826752976001E-2</v>
      </c>
      <c r="T125" s="78">
        <v>3.2161259165421625E-2</v>
      </c>
      <c r="U125" s="83">
        <v>2.9791494759989514E-2</v>
      </c>
      <c r="V125" s="114"/>
      <c r="W125" s="109"/>
      <c r="X125" s="109"/>
      <c r="Y125" s="110"/>
    </row>
    <row r="126" spans="1:25" hidden="1" outlineLevel="1" x14ac:dyDescent="0.2">
      <c r="A126" s="71" t="str">
        <f>Indexes!A126</f>
        <v>48Y</v>
      </c>
      <c r="B126" s="72">
        <f>_xll.qlIndexFixing(Indexes!B126,FixingDate,TRUE,InterestRatesTrigger)</f>
        <v>2.6728318807423164E-2</v>
      </c>
      <c r="C126" s="72">
        <f>_xll.qlIndexFixing(Indexes!C126,FixingDate,TRUE,InterestRatesTrigger)</f>
        <v>2.7891841593808031E-2</v>
      </c>
      <c r="D126" s="73">
        <f>_xll.qlIndexFixing(Indexes!D126,FixingDate,TRUE,InterestRatesTrigger)</f>
        <v>2.8921874118538322E-2</v>
      </c>
      <c r="E126" s="74">
        <f>_xll.qlIndexFixing(Indexes!E126,FixingDate,TRUE,InterestRatesTrigger)</f>
        <v>3.0265007102889492E-2</v>
      </c>
      <c r="F126" s="78">
        <f>_xll.qlIndexFixing(Indexes!F126,FixingDate,TRUE,InterestRatesTrigger)</f>
        <v>2.7887773479926384E-2</v>
      </c>
      <c r="G126" s="83">
        <f>_xll.qlOvernightIndexedSwapFairRate(Indexes!G126,InterestRatesTrigger)</f>
        <v>2.5709946364093593E-2</v>
      </c>
      <c r="I126" s="75">
        <f t="shared" si="14"/>
        <v>-5.1077209583943045E-3</v>
      </c>
      <c r="J126" s="80">
        <f t="shared" si="19"/>
        <v>-4.2537187724899783E-3</v>
      </c>
      <c r="K126" s="80">
        <f t="shared" si="15"/>
        <v>-4.4987022427217353E-3</v>
      </c>
      <c r="L126" s="77">
        <f t="shared" si="16"/>
        <v>-4.5523694175173129E-3</v>
      </c>
      <c r="M126" s="80">
        <f t="shared" si="17"/>
        <v>-4.2600879737063023E-3</v>
      </c>
      <c r="N126" s="77">
        <f t="shared" si="18"/>
        <v>-4.0636060553264491E-3</v>
      </c>
      <c r="P126" s="78">
        <v>3.1836039765817468E-2</v>
      </c>
      <c r="Q126" s="72">
        <v>3.2145560366298009E-2</v>
      </c>
      <c r="R126" s="73">
        <v>3.3420576361260057E-2</v>
      </c>
      <c r="S126" s="74">
        <v>3.4817376520406805E-2</v>
      </c>
      <c r="T126" s="78">
        <v>3.2147861453632687E-2</v>
      </c>
      <c r="U126" s="83">
        <v>2.9773552419420042E-2</v>
      </c>
      <c r="V126" s="114"/>
      <c r="W126" s="109"/>
      <c r="X126" s="109"/>
      <c r="Y126" s="110"/>
    </row>
    <row r="127" spans="1:25" hidden="1" outlineLevel="1" x14ac:dyDescent="0.2">
      <c r="A127" s="71" t="str">
        <f>Indexes!A127</f>
        <v>49Y</v>
      </c>
      <c r="B127" s="72">
        <f>_xll.qlIndexFixing(Indexes!B127,FixingDate,TRUE,InterestRatesTrigger)</f>
        <v>2.6706985788894515E-2</v>
      </c>
      <c r="C127" s="72">
        <f>_xll.qlIndexFixing(Indexes!C127,FixingDate,TRUE,InterestRatesTrigger)</f>
        <v>2.7870618080263969E-2</v>
      </c>
      <c r="D127" s="73">
        <f>_xll.qlIndexFixing(Indexes!D127,FixingDate,TRUE,InterestRatesTrigger)</f>
        <v>2.8900621039043534E-2</v>
      </c>
      <c r="E127" s="74">
        <f>_xll.qlIndexFixing(Indexes!E127,FixingDate,TRUE,InterestRatesTrigger)</f>
        <v>3.0243687756285196E-2</v>
      </c>
      <c r="F127" s="78">
        <f>_xll.qlIndexFixing(Indexes!F127,FixingDate,TRUE,InterestRatesTrigger)</f>
        <v>2.7868928044086579E-2</v>
      </c>
      <c r="G127" s="83">
        <f>_xll.qlOvernightIndexedSwapFairRate(Indexes!G127,InterestRatesTrigger)</f>
        <v>2.5689640276805835E-2</v>
      </c>
      <c r="I127" s="75">
        <f t="shared" si="14"/>
        <v>-5.1171379547802001E-3</v>
      </c>
      <c r="J127" s="80">
        <f t="shared" si="19"/>
        <v>-4.2619633042918423E-3</v>
      </c>
      <c r="K127" s="80">
        <f t="shared" si="15"/>
        <v>-4.5082448819447687E-3</v>
      </c>
      <c r="L127" s="77">
        <f t="shared" si="16"/>
        <v>-4.5629865127316989E-3</v>
      </c>
      <c r="M127" s="80">
        <f t="shared" si="17"/>
        <v>-4.2651657624090643E-3</v>
      </c>
      <c r="N127" s="77">
        <f t="shared" si="18"/>
        <v>-4.0667622851020963E-3</v>
      </c>
      <c r="P127" s="78">
        <v>3.1824123743674715E-2</v>
      </c>
      <c r="Q127" s="72">
        <v>3.2132581384555811E-2</v>
      </c>
      <c r="R127" s="73">
        <v>3.3408865920988302E-2</v>
      </c>
      <c r="S127" s="74">
        <v>3.4806674269016895E-2</v>
      </c>
      <c r="T127" s="78">
        <v>3.2134093806495644E-2</v>
      </c>
      <c r="U127" s="83">
        <v>2.9756402561907931E-2</v>
      </c>
      <c r="V127" s="114"/>
      <c r="W127" s="109"/>
      <c r="X127" s="109"/>
      <c r="Y127" s="110"/>
    </row>
    <row r="128" spans="1:25" collapsed="1" x14ac:dyDescent="0.2">
      <c r="A128" s="71" t="str">
        <f>Indexes!A128</f>
        <v>50Y</v>
      </c>
      <c r="B128" s="72">
        <f>_xll.qlIndexFixing(Indexes!B128,FixingDate,TRUE,InterestRatesTrigger)</f>
        <v>2.668625681073299E-2</v>
      </c>
      <c r="C128" s="72">
        <f>_xll.qlIndexFixing(Indexes!C128,FixingDate,TRUE,InterestRatesTrigger)</f>
        <v>2.7850000000000024E-2</v>
      </c>
      <c r="D128" s="73">
        <f>_xll.qlIndexFixing(Indexes!D128,FixingDate,TRUE,InterestRatesTrigger)</f>
        <v>2.8879976501375523E-2</v>
      </c>
      <c r="E128" s="74">
        <f>_xll.qlIndexFixing(Indexes!E128,FixingDate,TRUE,InterestRatesTrigger)</f>
        <v>3.0222985076723559E-2</v>
      </c>
      <c r="F128" s="78">
        <f>_xll.qlIndexFixing(Indexes!F128,FixingDate,TRUE,InterestRatesTrigger)</f>
        <v>2.7849999999810367E-2</v>
      </c>
      <c r="G128" s="83">
        <f>_xll.qlOvernightIndexedSwapFairRate(Indexes!G128,InterestRatesTrigger)</f>
        <v>2.5669999999963909E-2</v>
      </c>
      <c r="I128" s="75">
        <f t="shared" si="14"/>
        <v>-5.1263621427839433E-3</v>
      </c>
      <c r="J128" s="80">
        <f t="shared" si="19"/>
        <v>-4.2700000000000481E-3</v>
      </c>
      <c r="K128" s="80">
        <f t="shared" si="15"/>
        <v>-4.5175626015321359E-3</v>
      </c>
      <c r="L128" s="77">
        <f t="shared" si="16"/>
        <v>-4.5733065454575325E-3</v>
      </c>
      <c r="M128" s="80">
        <f t="shared" si="17"/>
        <v>-4.2700000000850807E-3</v>
      </c>
      <c r="N128" s="77">
        <f t="shared" si="18"/>
        <v>-4.0700000000360899E-3</v>
      </c>
      <c r="P128" s="78">
        <v>3.1812618953516933E-2</v>
      </c>
      <c r="Q128" s="72">
        <v>3.2120000000000072E-2</v>
      </c>
      <c r="R128" s="73">
        <v>3.3397539102907658E-2</v>
      </c>
      <c r="S128" s="74">
        <v>3.4796291622181091E-2</v>
      </c>
      <c r="T128" s="78">
        <v>3.2119999999895447E-2</v>
      </c>
      <c r="U128" s="83">
        <v>2.9739999999999999E-2</v>
      </c>
      <c r="V128" s="114"/>
      <c r="W128" s="109"/>
      <c r="X128" s="109"/>
      <c r="Y128" s="110"/>
    </row>
    <row r="129" spans="1:25" hidden="1" outlineLevel="1" x14ac:dyDescent="0.2">
      <c r="A129" s="71" t="str">
        <f>Indexes!A129</f>
        <v>51Y</v>
      </c>
      <c r="B129" s="72">
        <f>_xll.qlIndexFixing(Indexes!B129,FixingDate,TRUE,InterestRatesTrigger)</f>
        <v>2.666634030363579E-2</v>
      </c>
      <c r="C129" s="72">
        <f>_xll.qlIndexFixing(Indexes!C129,FixingDate,TRUE,InterestRatesTrigger)</f>
        <v>2.7830190846050765E-2</v>
      </c>
      <c r="D129" s="73">
        <f>_xll.qlIndexFixing(Indexes!D129,FixingDate,TRUE,InterestRatesTrigger)</f>
        <v>2.8860146356069975E-2</v>
      </c>
      <c r="E129" s="74">
        <f>_xll.qlIndexFixing(Indexes!E129,FixingDate,TRUE,InterestRatesTrigger)</f>
        <v>3.0203110327247453E-2</v>
      </c>
      <c r="F129" s="78">
        <f>_xll.qlIndexFixing(Indexes!F129,FixingDate,TRUE,InterestRatesTrigger)</f>
        <v>2.7834618388939466E-2</v>
      </c>
      <c r="G129" s="83">
        <f>_xll.qlOvernightIndexedSwapFairRate(Indexes!G129,InterestRatesTrigger)</f>
        <v>2.5651143964917762E-2</v>
      </c>
      <c r="I129" s="75">
        <f t="shared" si="14"/>
        <v>-5.1352060991458927E-3</v>
      </c>
      <c r="J129" s="80">
        <f t="shared" si="19"/>
        <v>-4.2776727358362042E-3</v>
      </c>
      <c r="K129" s="80">
        <f t="shared" si="15"/>
        <v>-4.5264972406895768E-3</v>
      </c>
      <c r="L129" s="77">
        <f t="shared" si="16"/>
        <v>-4.5831643641990986E-3</v>
      </c>
      <c r="M129" s="80">
        <f t="shared" si="17"/>
        <v>-4.2713742906904904E-3</v>
      </c>
      <c r="N129" s="77">
        <f t="shared" si="18"/>
        <v>-4.0730598869486538E-3</v>
      </c>
      <c r="P129" s="78">
        <v>3.1801546402781683E-2</v>
      </c>
      <c r="Q129" s="72">
        <v>3.210786358188697E-2</v>
      </c>
      <c r="R129" s="73">
        <v>3.3386643596759552E-2</v>
      </c>
      <c r="S129" s="74">
        <v>3.4786274691446552E-2</v>
      </c>
      <c r="T129" s="78">
        <v>3.2105992679629956E-2</v>
      </c>
      <c r="U129" s="83">
        <v>2.9724203851866415E-2</v>
      </c>
      <c r="V129" s="114"/>
      <c r="W129" s="109"/>
      <c r="X129" s="109"/>
      <c r="Y129" s="110"/>
    </row>
    <row r="130" spans="1:25" hidden="1" outlineLevel="1" x14ac:dyDescent="0.2">
      <c r="A130" s="71" t="str">
        <f>Indexes!A130</f>
        <v>52Y</v>
      </c>
      <c r="B130" s="72">
        <f>_xll.qlIndexFixing(Indexes!B130,FixingDate,TRUE,InterestRatesTrigger)</f>
        <v>2.6647160507403067E-2</v>
      </c>
      <c r="C130" s="72">
        <f>_xll.qlIndexFixing(Indexes!C130,FixingDate,TRUE,InterestRatesTrigger)</f>
        <v>2.7811115475657709E-2</v>
      </c>
      <c r="D130" s="73">
        <f>_xll.qlIndexFixing(Indexes!D130,FixingDate,TRUE,InterestRatesTrigger)</f>
        <v>2.8841056167522004E-2</v>
      </c>
      <c r="E130" s="74">
        <f>_xll.qlIndexFixing(Indexes!E130,FixingDate,TRUE,InterestRatesTrigger)</f>
        <v>3.0183990902752034E-2</v>
      </c>
      <c r="F130" s="78">
        <f>_xll.qlIndexFixing(Indexes!F130,FixingDate,TRUE,InterestRatesTrigger)</f>
        <v>2.7819081370612994E-2</v>
      </c>
      <c r="G130" s="83">
        <f>_xll.qlOvernightIndexedSwapFairRate(Indexes!G130,InterestRatesTrigger)</f>
        <v>2.5632985614068078E-2</v>
      </c>
      <c r="I130" s="75">
        <f t="shared" si="14"/>
        <v>-5.1438778870246463E-3</v>
      </c>
      <c r="J130" s="80">
        <f t="shared" si="19"/>
        <v>-4.2852140631611559E-3</v>
      </c>
      <c r="K130" s="80">
        <f t="shared" si="15"/>
        <v>-4.5352531683865334E-3</v>
      </c>
      <c r="L130" s="77">
        <f t="shared" si="16"/>
        <v>-4.5927486627687919E-3</v>
      </c>
      <c r="M130" s="80">
        <f t="shared" si="17"/>
        <v>-4.2736251937127295E-3</v>
      </c>
      <c r="N130" s="77">
        <f t="shared" si="18"/>
        <v>-4.0762243559675955E-3</v>
      </c>
      <c r="P130" s="78">
        <v>3.1791038394427713E-2</v>
      </c>
      <c r="Q130" s="72">
        <v>3.2096329538818864E-2</v>
      </c>
      <c r="R130" s="73">
        <v>3.3376309335908537E-2</v>
      </c>
      <c r="S130" s="74">
        <v>3.4776739565520826E-2</v>
      </c>
      <c r="T130" s="78">
        <v>3.2092706564325724E-2</v>
      </c>
      <c r="U130" s="83">
        <v>2.9709209970035674E-2</v>
      </c>
      <c r="V130" s="114"/>
      <c r="W130" s="109"/>
      <c r="X130" s="109"/>
      <c r="Y130" s="110"/>
    </row>
    <row r="131" spans="1:25" hidden="1" outlineLevel="1" x14ac:dyDescent="0.2">
      <c r="A131" s="71" t="str">
        <f>Indexes!A131</f>
        <v>53Y</v>
      </c>
      <c r="B131" s="72">
        <f>_xll.qlIndexFixing(Indexes!B131,FixingDate,TRUE,InterestRatesTrigger)</f>
        <v>2.6628891106635438E-2</v>
      </c>
      <c r="C131" s="72">
        <f>_xll.qlIndexFixing(Indexes!C131,FixingDate,TRUE,InterestRatesTrigger)</f>
        <v>2.7792943993467739E-2</v>
      </c>
      <c r="D131" s="73">
        <f>_xll.qlIndexFixing(Indexes!D131,FixingDate,TRUE,InterestRatesTrigger)</f>
        <v>2.8822872216141254E-2</v>
      </c>
      <c r="E131" s="74">
        <f>_xll.qlIndexFixing(Indexes!E131,FixingDate,TRUE,InterestRatesTrigger)</f>
        <v>3.0165784244721324E-2</v>
      </c>
      <c r="F131" s="78">
        <f>_xll.qlIndexFixing(Indexes!F131,FixingDate,TRUE,InterestRatesTrigger)</f>
        <v>2.7803577861139236E-2</v>
      </c>
      <c r="G131" s="83">
        <f>_xll.qlOvernightIndexedSwapFairRate(Indexes!G131,InterestRatesTrigger)</f>
        <v>2.5615688886992612E-2</v>
      </c>
      <c r="I131" s="75">
        <f t="shared" si="14"/>
        <v>-5.1520937891272253E-3</v>
      </c>
      <c r="J131" s="80">
        <f t="shared" si="19"/>
        <v>-4.2923315657159497E-3</v>
      </c>
      <c r="K131" s="80">
        <f t="shared" si="15"/>
        <v>-4.5435577167913348E-3</v>
      </c>
      <c r="L131" s="77">
        <f t="shared" si="16"/>
        <v>-4.601815825246821E-3</v>
      </c>
      <c r="M131" s="80">
        <f t="shared" si="17"/>
        <v>-4.2764144227805147E-3</v>
      </c>
      <c r="N131" s="77">
        <f t="shared" si="18"/>
        <v>-4.0791543327322252E-3</v>
      </c>
      <c r="P131" s="78">
        <v>3.1780984895762664E-2</v>
      </c>
      <c r="Q131" s="72">
        <v>3.2085275559183689E-2</v>
      </c>
      <c r="R131" s="73">
        <v>3.3366429932932588E-2</v>
      </c>
      <c r="S131" s="74">
        <v>3.4767600069968145E-2</v>
      </c>
      <c r="T131" s="78">
        <v>3.207999228391975E-2</v>
      </c>
      <c r="U131" s="83">
        <v>2.9694843219724838E-2</v>
      </c>
      <c r="V131" s="114"/>
      <c r="W131" s="109"/>
      <c r="X131" s="109"/>
      <c r="Y131" s="110"/>
    </row>
    <row r="132" spans="1:25" hidden="1" outlineLevel="1" x14ac:dyDescent="0.2">
      <c r="A132" s="71" t="str">
        <f>Indexes!A132</f>
        <v>54Y</v>
      </c>
      <c r="B132" s="72">
        <f>_xll.qlIndexFixing(Indexes!B132,FixingDate,TRUE,InterestRatesTrigger)</f>
        <v>2.6611314573449413E-2</v>
      </c>
      <c r="C132" s="72">
        <f>_xll.qlIndexFixing(Indexes!C132,FixingDate,TRUE,InterestRatesTrigger)</f>
        <v>2.7775462174737028E-2</v>
      </c>
      <c r="D132" s="73">
        <f>_xll.qlIndexFixing(Indexes!D132,FixingDate,TRUE,InterestRatesTrigger)</f>
        <v>2.8805382009570765E-2</v>
      </c>
      <c r="E132" s="74">
        <f>_xll.qlIndexFixing(Indexes!E132,FixingDate,TRUE,InterestRatesTrigger)</f>
        <v>3.0148281309415107E-2</v>
      </c>
      <c r="F132" s="78">
        <f>_xll.qlIndexFixing(Indexes!F132,FixingDate,TRUE,InterestRatesTrigger)</f>
        <v>2.7787988340375696E-2</v>
      </c>
      <c r="G132" s="83">
        <f>_xll.qlOvernightIndexedSwapFairRate(Indexes!G132,InterestRatesTrigger)</f>
        <v>2.5599048232414819E-2</v>
      </c>
      <c r="I132" s="75">
        <f t="shared" si="14"/>
        <v>-5.1600296718811549E-3</v>
      </c>
      <c r="J132" s="80">
        <f t="shared" si="19"/>
        <v>-4.2991944176448034E-3</v>
      </c>
      <c r="K132" s="80">
        <f t="shared" si="15"/>
        <v>-4.5515824233536631E-3</v>
      </c>
      <c r="L132" s="77">
        <f t="shared" si="16"/>
        <v>-4.6105438148339416E-3</v>
      </c>
      <c r="M132" s="80">
        <f t="shared" si="17"/>
        <v>-4.2798067843747463E-3</v>
      </c>
      <c r="N132" s="77">
        <f t="shared" si="18"/>
        <v>-4.0819930323504859E-3</v>
      </c>
      <c r="P132" s="78">
        <v>3.1771344245330568E-2</v>
      </c>
      <c r="Q132" s="72">
        <v>3.2074656592381831E-2</v>
      </c>
      <c r="R132" s="73">
        <v>3.3356964432924428E-2</v>
      </c>
      <c r="S132" s="74">
        <v>3.4758825124249049E-2</v>
      </c>
      <c r="T132" s="78">
        <v>3.2067795124750442E-2</v>
      </c>
      <c r="U132" s="83">
        <v>2.9681041264765305E-2</v>
      </c>
      <c r="V132" s="114"/>
      <c r="W132" s="109"/>
      <c r="X132" s="109"/>
      <c r="Y132" s="110"/>
    </row>
    <row r="133" spans="1:25" hidden="1" outlineLevel="1" x14ac:dyDescent="0.2">
      <c r="A133" s="71" t="str">
        <f>Indexes!A133</f>
        <v>55Y</v>
      </c>
      <c r="B133" s="72">
        <f>_xll.qlIndexFixing(Indexes!B133,FixingDate,TRUE,InterestRatesTrigger)</f>
        <v>2.6594435543479823E-2</v>
      </c>
      <c r="C133" s="72">
        <f>_xll.qlIndexFixing(Indexes!C133,FixingDate,TRUE,InterestRatesTrigger)</f>
        <v>2.7758674100509736E-2</v>
      </c>
      <c r="D133" s="73">
        <f>_xll.qlIndexFixing(Indexes!D133,FixingDate,TRUE,InterestRatesTrigger)</f>
        <v>2.8788588367743999E-2</v>
      </c>
      <c r="E133" s="74">
        <f>_xll.qlIndexFixing(Indexes!E133,FixingDate,TRUE,InterestRatesTrigger)</f>
        <v>3.0131481936864563E-2</v>
      </c>
      <c r="F133" s="78">
        <f>_xll.qlIndexFixing(Indexes!F133,FixingDate,TRUE,InterestRatesTrigger)</f>
        <v>2.7772362741226932E-2</v>
      </c>
      <c r="G133" s="83">
        <f>_xll.qlOvernightIndexedSwapFairRate(Indexes!G133,InterestRatesTrigger)</f>
        <v>2.5583067941774239E-2</v>
      </c>
      <c r="I133" s="75">
        <f t="shared" si="14"/>
        <v>-5.1676606351497845E-3</v>
      </c>
      <c r="J133" s="80">
        <f t="shared" si="19"/>
        <v>-4.3057776384703567E-3</v>
      </c>
      <c r="K133" s="80">
        <f t="shared" si="15"/>
        <v>-4.5593040008060984E-3</v>
      </c>
      <c r="L133" s="77">
        <f t="shared" si="16"/>
        <v>-4.6189188961852333E-3</v>
      </c>
      <c r="M133" s="80">
        <f t="shared" si="17"/>
        <v>-4.2837271697659281E-3</v>
      </c>
      <c r="N133" s="77">
        <f t="shared" si="18"/>
        <v>-4.0847090091305355E-3</v>
      </c>
      <c r="P133" s="78">
        <v>3.1762096178629608E-2</v>
      </c>
      <c r="Q133" s="72">
        <v>3.2064451738980093E-2</v>
      </c>
      <c r="R133" s="73">
        <v>3.3347892368550097E-2</v>
      </c>
      <c r="S133" s="74">
        <v>3.4750400833049797E-2</v>
      </c>
      <c r="T133" s="78">
        <v>3.205608991099286E-2</v>
      </c>
      <c r="U133" s="83">
        <v>2.9667776950904775E-2</v>
      </c>
      <c r="V133" s="114"/>
      <c r="W133" s="109"/>
      <c r="X133" s="109"/>
      <c r="Y133" s="110"/>
    </row>
    <row r="134" spans="1:25" hidden="1" outlineLevel="1" x14ac:dyDescent="0.2">
      <c r="A134" s="71" t="str">
        <f>Indexes!A134</f>
        <v>56Y</v>
      </c>
      <c r="B134" s="72">
        <f>_xll.qlIndexFixing(Indexes!B134,FixingDate,TRUE,InterestRatesTrigger)</f>
        <v>2.6578217777582701E-2</v>
      </c>
      <c r="C134" s="72">
        <f>_xll.qlIndexFixing(Indexes!C134,FixingDate,TRUE,InterestRatesTrigger)</f>
        <v>2.7742543755126074E-2</v>
      </c>
      <c r="D134" s="73">
        <f>_xll.qlIndexFixing(Indexes!D134,FixingDate,TRUE,InterestRatesTrigger)</f>
        <v>2.8772454647741384E-2</v>
      </c>
      <c r="E134" s="74">
        <f>_xll.qlIndexFixing(Indexes!E134,FixingDate,TRUE,InterestRatesTrigger)</f>
        <v>3.0115347952921912E-2</v>
      </c>
      <c r="F134" s="78">
        <f>_xll.qlIndexFixing(Indexes!F134,FixingDate,TRUE,InterestRatesTrigger)</f>
        <v>2.7756715325848915E-2</v>
      </c>
      <c r="G134" s="83">
        <f>_xll.qlOvernightIndexedSwapFairRate(Indexes!G134,InterestRatesTrigger)</f>
        <v>2.5567713700421442E-2</v>
      </c>
      <c r="I134" s="75">
        <f t="shared" si="14"/>
        <v>-5.1750349444027732E-3</v>
      </c>
      <c r="J134" s="80">
        <f t="shared" si="19"/>
        <v>-4.3121334030149644E-3</v>
      </c>
      <c r="K134" s="80">
        <f t="shared" si="15"/>
        <v>-4.5667692696469003E-3</v>
      </c>
      <c r="L134" s="77">
        <f t="shared" si="16"/>
        <v>-4.6269915745604344E-3</v>
      </c>
      <c r="M134" s="80">
        <f t="shared" si="17"/>
        <v>-4.288181371970904E-3</v>
      </c>
      <c r="N134" s="77">
        <f t="shared" si="18"/>
        <v>-4.0873640894029846E-3</v>
      </c>
      <c r="P134" s="78">
        <v>3.1753252721985474E-2</v>
      </c>
      <c r="Q134" s="72">
        <v>3.2054677158141039E-2</v>
      </c>
      <c r="R134" s="73">
        <v>3.3339223917388285E-2</v>
      </c>
      <c r="S134" s="74">
        <v>3.4742339527482347E-2</v>
      </c>
      <c r="T134" s="78">
        <v>3.2044896697819819E-2</v>
      </c>
      <c r="U134" s="83">
        <v>2.9655077789824427E-2</v>
      </c>
      <c r="V134" s="114"/>
      <c r="W134" s="109"/>
      <c r="X134" s="109"/>
      <c r="Y134" s="110"/>
    </row>
    <row r="135" spans="1:25" hidden="1" outlineLevel="1" x14ac:dyDescent="0.2">
      <c r="A135" s="71" t="str">
        <f>Indexes!A135</f>
        <v>57Y</v>
      </c>
      <c r="B135" s="72">
        <f>_xll.qlIndexFixing(Indexes!B135,FixingDate,TRUE,InterestRatesTrigger)</f>
        <v>2.6562522101979492E-2</v>
      </c>
      <c r="C135" s="72">
        <f>_xll.qlIndexFixing(Indexes!C135,FixingDate,TRUE,InterestRatesTrigger)</f>
        <v>2.772693401889248E-2</v>
      </c>
      <c r="D135" s="73">
        <f>_xll.qlIndexFixing(Indexes!D135,FixingDate,TRUE,InterestRatesTrigger)</f>
        <v>2.8756844948678841E-2</v>
      </c>
      <c r="E135" s="74">
        <f>_xll.qlIndexFixing(Indexes!E135,FixingDate,TRUE,InterestRatesTrigger)</f>
        <v>3.0099745779815858E-2</v>
      </c>
      <c r="F135" s="78">
        <f>_xll.qlIndexFixing(Indexes!F135,FixingDate,TRUE,InterestRatesTrigger)</f>
        <v>2.7740951521399528E-2</v>
      </c>
      <c r="G135" s="83">
        <f>_xll.qlOvernightIndexedSwapFairRate(Indexes!G135,InterestRatesTrigger)</f>
        <v>2.5552854005849095E-2</v>
      </c>
      <c r="I135" s="75">
        <f t="shared" si="14"/>
        <v>-5.1822247311637468E-3</v>
      </c>
      <c r="J135" s="80">
        <f t="shared" si="19"/>
        <v>-4.3183239931725015E-3</v>
      </c>
      <c r="K135" s="80">
        <f t="shared" si="15"/>
        <v>-4.5740494191138792E-3</v>
      </c>
      <c r="L135" s="77">
        <f t="shared" si="16"/>
        <v>-4.6348422671503749E-3</v>
      </c>
      <c r="M135" s="80">
        <f t="shared" si="17"/>
        <v>-4.2931728319305432E-3</v>
      </c>
      <c r="N135" s="77">
        <f t="shared" si="18"/>
        <v>-4.0899825179284525E-3</v>
      </c>
      <c r="P135" s="78">
        <v>3.1744746833143239E-2</v>
      </c>
      <c r="Q135" s="72">
        <v>3.2045258012064981E-2</v>
      </c>
      <c r="R135" s="73">
        <v>3.333089436779272E-2</v>
      </c>
      <c r="S135" s="74">
        <v>3.4734588046966233E-2</v>
      </c>
      <c r="T135" s="78">
        <v>3.2034124353330071E-2</v>
      </c>
      <c r="U135" s="83">
        <v>2.9642836523777548E-2</v>
      </c>
      <c r="V135" s="114"/>
      <c r="W135" s="109"/>
      <c r="X135" s="109"/>
      <c r="Y135" s="110"/>
    </row>
    <row r="136" spans="1:25" hidden="1" outlineLevel="1" x14ac:dyDescent="0.2">
      <c r="A136" s="71" t="str">
        <f>Indexes!A136</f>
        <v>58Y</v>
      </c>
      <c r="B136" s="72">
        <f>_xll.qlIndexFixing(Indexes!B136,FixingDate,TRUE,InterestRatesTrigger)</f>
        <v>2.6547566035035053E-2</v>
      </c>
      <c r="C136" s="72">
        <f>_xll.qlIndexFixing(Indexes!C136,FixingDate,TRUE,InterestRatesTrigger)</f>
        <v>2.771205809237633E-2</v>
      </c>
      <c r="D136" s="73">
        <f>_xll.qlIndexFixing(Indexes!D136,FixingDate,TRUE,InterestRatesTrigger)</f>
        <v>2.8741968011981523E-2</v>
      </c>
      <c r="E136" s="74">
        <f>_xll.qlIndexFixing(Indexes!E136,FixingDate,TRUE,InterestRatesTrigger)</f>
        <v>3.0084874274545474E-2</v>
      </c>
      <c r="F136" s="78">
        <f>_xll.qlIndexFixing(Indexes!F136,FixingDate,TRUE,InterestRatesTrigger)</f>
        <v>2.7725334679026103E-2</v>
      </c>
      <c r="G136" s="83">
        <f>_xll.qlOvernightIndexedSwapFairRate(Indexes!G136,InterestRatesTrigger)</f>
        <v>2.5538694209093899E-2</v>
      </c>
      <c r="I136" s="75">
        <f t="shared" si="14"/>
        <v>-5.1890690691975203E-3</v>
      </c>
      <c r="J136" s="80">
        <f t="shared" si="19"/>
        <v>-4.3242034331451261E-3</v>
      </c>
      <c r="K136" s="80">
        <f t="shared" si="15"/>
        <v>-4.5809881684426602E-3</v>
      </c>
      <c r="L136" s="77">
        <f t="shared" si="16"/>
        <v>-4.642320587739425E-3</v>
      </c>
      <c r="M136" s="80">
        <f t="shared" si="17"/>
        <v>-4.2985206145355823E-3</v>
      </c>
      <c r="N136" s="77">
        <f t="shared" si="18"/>
        <v>-4.0924619086558263E-3</v>
      </c>
      <c r="P136" s="78">
        <v>3.1736635104232573E-2</v>
      </c>
      <c r="Q136" s="72">
        <v>3.2036261525521456E-2</v>
      </c>
      <c r="R136" s="73">
        <v>3.3322956180424183E-2</v>
      </c>
      <c r="S136" s="74">
        <v>3.4727194862284899E-2</v>
      </c>
      <c r="T136" s="78">
        <v>3.2023855293561686E-2</v>
      </c>
      <c r="U136" s="83">
        <v>2.9631156117749725E-2</v>
      </c>
      <c r="V136" s="114"/>
      <c r="W136" s="109"/>
      <c r="X136" s="109"/>
      <c r="Y136" s="110"/>
    </row>
    <row r="137" spans="1:25" hidden="1" outlineLevel="1" x14ac:dyDescent="0.2">
      <c r="A137" s="71" t="str">
        <f>Indexes!A137</f>
        <v>59Y</v>
      </c>
      <c r="B137" s="72">
        <f>_xll.qlIndexFixing(Indexes!B137,FixingDate,TRUE,InterestRatesTrigger)</f>
        <v>2.6533173291798971E-2</v>
      </c>
      <c r="C137" s="72">
        <f>_xll.qlIndexFixing(Indexes!C137,FixingDate,TRUE,InterestRatesTrigger)</f>
        <v>2.7697742467231414E-2</v>
      </c>
      <c r="D137" s="73">
        <f>_xll.qlIndexFixing(Indexes!D137,FixingDate,TRUE,InterestRatesTrigger)</f>
        <v>2.8727652143104635E-2</v>
      </c>
      <c r="E137" s="74">
        <f>_xll.qlIndexFixing(Indexes!E137,FixingDate,TRUE,InterestRatesTrigger)</f>
        <v>3.0070565517831351E-2</v>
      </c>
      <c r="F137" s="78">
        <f>_xll.qlIndexFixing(Indexes!F137,FixingDate,TRUE,InterestRatesTrigger)</f>
        <v>2.7709732308997426E-2</v>
      </c>
      <c r="G137" s="83">
        <f>_xll.qlOvernightIndexedSwapFairRate(Indexes!G137,InterestRatesTrigger)</f>
        <v>2.5525067733691162E-2</v>
      </c>
      <c r="I137" s="75">
        <f t="shared" si="14"/>
        <v>-5.1956658319329517E-3</v>
      </c>
      <c r="J137" s="80">
        <f t="shared" si="19"/>
        <v>-4.3298570006747063E-3</v>
      </c>
      <c r="K137" s="80">
        <f t="shared" si="15"/>
        <v>-4.5876818621805419E-3</v>
      </c>
      <c r="L137" s="77">
        <f t="shared" si="16"/>
        <v>-4.6495311169163812E-3</v>
      </c>
      <c r="M137" s="80">
        <f t="shared" si="17"/>
        <v>-4.3042498196128112E-3</v>
      </c>
      <c r="N137" s="77">
        <f t="shared" si="18"/>
        <v>-4.0948414956568473E-3</v>
      </c>
      <c r="P137" s="78">
        <v>3.1728839123731922E-2</v>
      </c>
      <c r="Q137" s="72">
        <v>3.202759946790612E-2</v>
      </c>
      <c r="R137" s="73">
        <v>3.3315334005285177E-2</v>
      </c>
      <c r="S137" s="74">
        <v>3.4720096634747732E-2</v>
      </c>
      <c r="T137" s="78">
        <v>3.2013982128610237E-2</v>
      </c>
      <c r="U137" s="83">
        <v>2.9619909229348009E-2</v>
      </c>
      <c r="V137" s="114"/>
      <c r="W137" s="109"/>
      <c r="X137" s="109"/>
      <c r="Y137" s="110"/>
    </row>
    <row r="138" spans="1:25" collapsed="1" x14ac:dyDescent="0.2">
      <c r="A138" s="63" t="str">
        <f>Indexes!A138</f>
        <v>60Y</v>
      </c>
      <c r="B138" s="64">
        <f>_xll.qlIndexFixing(Indexes!B138,FixingDate,TRUE,InterestRatesTrigger)</f>
        <v>2.6519285157236006E-2</v>
      </c>
      <c r="C138" s="64">
        <f>_xll.qlIndexFixing(Indexes!C138,FixingDate,TRUE,InterestRatesTrigger)</f>
        <v>2.7683929172667508E-2</v>
      </c>
      <c r="D138" s="65">
        <f>_xll.qlIndexFixing(Indexes!D138,FixingDate,TRUE,InterestRatesTrigger)</f>
        <v>2.8713839480993882E-2</v>
      </c>
      <c r="E138" s="66">
        <f>_xll.qlIndexFixing(Indexes!E138,FixingDate,TRUE,InterestRatesTrigger)</f>
        <v>3.0056761745772438E-2</v>
      </c>
      <c r="F138" s="70">
        <f>_xll.qlIndexFixing(Indexes!F138,FixingDate,TRUE,InterestRatesTrigger)</f>
        <v>2.769411786002236E-2</v>
      </c>
      <c r="G138" s="81">
        <f>_xll.qlOvernightIndexedSwapFairRate(Indexes!G138,InterestRatesTrigger)</f>
        <v>2.5511919089452592E-2</v>
      </c>
      <c r="I138" s="67">
        <f t="shared" si="14"/>
        <v>-5.2020724242277175E-3</v>
      </c>
      <c r="J138" s="82">
        <f t="shared" si="19"/>
        <v>-4.3353429671941432E-3</v>
      </c>
      <c r="K138" s="82">
        <f t="shared" si="15"/>
        <v>-4.5941861624881966E-3</v>
      </c>
      <c r="L138" s="69">
        <f t="shared" si="16"/>
        <v>-4.6565318303243425E-3</v>
      </c>
      <c r="M138" s="82">
        <f t="shared" si="17"/>
        <v>-4.3103875719097441E-3</v>
      </c>
      <c r="N138" s="69">
        <f t="shared" si="18"/>
        <v>-4.0971800151612565E-3</v>
      </c>
      <c r="P138" s="70">
        <v>3.1721357581463723E-2</v>
      </c>
      <c r="Q138" s="64">
        <v>3.2019272139861651E-2</v>
      </c>
      <c r="R138" s="65">
        <v>3.3308025643482078E-2</v>
      </c>
      <c r="S138" s="66">
        <v>3.4713293576096781E-2</v>
      </c>
      <c r="T138" s="70">
        <v>3.2004505431932104E-2</v>
      </c>
      <c r="U138" s="81">
        <v>2.9609099104613849E-2</v>
      </c>
      <c r="V138" s="114"/>
      <c r="W138" s="109"/>
      <c r="X138" s="109"/>
      <c r="Y138" s="110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418" r:id="rId4" name="CommandButton1">
          <controlPr defaultSize="0" autoLine="0" autoPict="0" r:id="rId5">
            <anchor moveWithCells="1">
              <from>
                <xdr:col>23</xdr:col>
                <xdr:colOff>0</xdr:colOff>
                <xdr:row>4</xdr:row>
                <xdr:rowOff>9525</xdr:rowOff>
              </from>
              <to>
                <xdr:col>26</xdr:col>
                <xdr:colOff>161925</xdr:colOff>
                <xdr:row>5</xdr:row>
                <xdr:rowOff>123825</xdr:rowOff>
              </to>
            </anchor>
          </controlPr>
        </control>
      </mc:Choice>
      <mc:Fallback>
        <control shapeId="1418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K1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outlineLevelRow="1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6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7.5703125" style="3" bestFit="1" customWidth="1"/>
    <col min="19" max="20" width="8" style="3" bestFit="1" customWidth="1"/>
    <col min="21" max="21" width="17.28515625" style="3" bestFit="1" customWidth="1"/>
    <col min="22" max="22" width="25.5703125" style="3" bestFit="1" customWidth="1"/>
    <col min="23" max="24" width="8" style="3" bestFit="1" customWidth="1"/>
    <col min="25" max="25" width="17.28515625" style="3" bestFit="1" customWidth="1"/>
    <col min="26" max="16384" width="9.140625" style="3"/>
  </cols>
  <sheetData>
    <row r="1" spans="1:37" x14ac:dyDescent="0.2">
      <c r="A1" s="4" t="s">
        <v>107</v>
      </c>
      <c r="B1" s="128" t="s">
        <v>97</v>
      </c>
      <c r="C1" s="130"/>
      <c r="D1" s="3" t="s">
        <v>116</v>
      </c>
    </row>
    <row r="2" spans="1:37" ht="12" thickBot="1" x14ac:dyDescent="0.25">
      <c r="A2" s="3">
        <v>0</v>
      </c>
      <c r="B2" s="128" t="s">
        <v>98</v>
      </c>
      <c r="C2" s="129" t="s">
        <v>99</v>
      </c>
      <c r="D2" s="1" t="s">
        <v>114</v>
      </c>
    </row>
    <row r="3" spans="1:37" ht="12" thickBot="1" x14ac:dyDescent="0.25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 t="s">
        <v>649</v>
      </c>
      <c r="S3" s="1"/>
      <c r="T3" s="1"/>
      <c r="V3" s="1" t="s">
        <v>650</v>
      </c>
      <c r="Z3" s="190" t="s">
        <v>677</v>
      </c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2"/>
    </row>
    <row r="4" spans="1:37" ht="12" thickBot="1" x14ac:dyDescent="0.25">
      <c r="A4" s="135" t="s">
        <v>66</v>
      </c>
      <c r="B4" s="158" t="str">
        <f>UPPER(Currency)&amp;"YC"&amp;_xll.qlPeriodEquivalent(B3&amp;"M")</f>
        <v>USDYC1M</v>
      </c>
      <c r="C4" s="159"/>
      <c r="D4" s="159"/>
      <c r="E4" s="160"/>
      <c r="F4" s="158" t="str">
        <f>UPPER(Currency)&amp;"YC"&amp;_xll.qlPeriodEquivalent(F3&amp;"M")</f>
        <v>USDYC3M</v>
      </c>
      <c r="G4" s="159"/>
      <c r="H4" s="159"/>
      <c r="I4" s="160"/>
      <c r="J4" s="158" t="str">
        <f>UPPER(Currency)&amp;"YC"&amp;_xll.qlPeriodEquivalent(J3&amp;"M")</f>
        <v>USDYC6M</v>
      </c>
      <c r="K4" s="159"/>
      <c r="L4" s="159"/>
      <c r="M4" s="160"/>
      <c r="N4" s="158" t="str">
        <f>UPPER(Currency)&amp;"YC"&amp;_xll.qlPeriodEquivalent(N3&amp;"M")</f>
        <v>USDYC1Y</v>
      </c>
      <c r="O4" s="159"/>
      <c r="P4" s="159"/>
      <c r="Q4" s="160"/>
      <c r="R4" s="158" t="str">
        <f>Pricing!F4</f>
        <v>USDSTD</v>
      </c>
      <c r="S4" s="159"/>
      <c r="T4" s="159"/>
      <c r="U4" s="160"/>
      <c r="V4" s="158" t="str">
        <f>Pricing!G4</f>
        <v>USDON</v>
      </c>
      <c r="W4" s="159"/>
      <c r="X4" s="159"/>
      <c r="Y4" s="185"/>
      <c r="Z4" s="201" t="s">
        <v>63</v>
      </c>
      <c r="AA4" s="202"/>
      <c r="AB4" s="201" t="s">
        <v>64</v>
      </c>
      <c r="AC4" s="203"/>
      <c r="AD4" s="202" t="s">
        <v>65</v>
      </c>
      <c r="AE4" s="202"/>
      <c r="AF4" s="201" t="s">
        <v>0</v>
      </c>
      <c r="AG4" s="203"/>
      <c r="AH4" s="202" t="s">
        <v>649</v>
      </c>
      <c r="AI4" s="202"/>
      <c r="AJ4" s="201" t="s">
        <v>103</v>
      </c>
      <c r="AK4" s="203"/>
    </row>
    <row r="5" spans="1:37" hidden="1" outlineLevel="1" x14ac:dyDescent="0.2">
      <c r="A5" s="132" t="str">
        <f>Pricing!$A5</f>
        <v>ON</v>
      </c>
      <c r="B5" s="147"/>
      <c r="C5" s="148">
        <f>Pricing!$B5*100</f>
        <v>0.18678210460709721</v>
      </c>
      <c r="D5" s="148">
        <f>Pricing!$B5*100</f>
        <v>0.18678210460709721</v>
      </c>
      <c r="E5" s="146"/>
      <c r="F5" s="147"/>
      <c r="G5" s="148">
        <f>Pricing!$C5*100</f>
        <v>0.25913857794002126</v>
      </c>
      <c r="H5" s="148">
        <f>Pricing!$C5*100</f>
        <v>0.25913857794002126</v>
      </c>
      <c r="I5" s="146"/>
      <c r="J5" s="147"/>
      <c r="K5" s="148">
        <f>Pricing!$D5*100</f>
        <v>0.41424081239593846</v>
      </c>
      <c r="L5" s="148">
        <f>Pricing!$D5*100</f>
        <v>0.41424081239593846</v>
      </c>
      <c r="M5" s="146"/>
      <c r="N5" s="147"/>
      <c r="O5" s="148">
        <f>Pricing!$E5*100</f>
        <v>0.60703062674072328</v>
      </c>
      <c r="P5" s="148">
        <f>Pricing!$E5*100</f>
        <v>0.60703062674072328</v>
      </c>
      <c r="Q5" s="146"/>
      <c r="R5" s="147" t="s">
        <v>511</v>
      </c>
      <c r="S5" s="148">
        <f>Pricing!$F5*100</f>
        <v>0.28000000000183434</v>
      </c>
      <c r="T5" s="148">
        <f>Pricing!$F5*100</f>
        <v>0.28000000000183434</v>
      </c>
      <c r="U5" s="146"/>
      <c r="V5" s="147"/>
      <c r="W5" s="148">
        <f>Pricing!$G5*100</f>
        <v>0.28000000000183434</v>
      </c>
      <c r="X5" s="148">
        <f>Pricing!$G5*100</f>
        <v>0.28000000000183434</v>
      </c>
      <c r="Y5" s="186"/>
      <c r="Z5" s="193"/>
      <c r="AA5" s="194"/>
      <c r="AB5" s="193"/>
      <c r="AC5" s="194"/>
      <c r="AD5" s="193"/>
      <c r="AE5" s="194"/>
      <c r="AF5" s="195"/>
      <c r="AG5" s="195"/>
      <c r="AH5" s="193"/>
      <c r="AI5" s="194"/>
      <c r="AJ5" s="195"/>
      <c r="AK5" s="196"/>
    </row>
    <row r="6" spans="1:37" hidden="1" outlineLevel="1" x14ac:dyDescent="0.2">
      <c r="A6" s="132" t="str">
        <f>Pricing!$A6</f>
        <v>TN</v>
      </c>
      <c r="B6" s="147"/>
      <c r="C6" s="148">
        <f>Pricing!$B6*100</f>
        <v>0.18678210460709721</v>
      </c>
      <c r="D6" s="148">
        <f>Pricing!$B6*100</f>
        <v>0.18678210460709721</v>
      </c>
      <c r="E6" s="146"/>
      <c r="F6" s="147"/>
      <c r="G6" s="148">
        <f>Pricing!$C6*100</f>
        <v>0.25913857794002126</v>
      </c>
      <c r="H6" s="148">
        <f>Pricing!$C6*100</f>
        <v>0.25913857794002126</v>
      </c>
      <c r="I6" s="146"/>
      <c r="J6" s="147"/>
      <c r="K6" s="148">
        <f>Pricing!$D6*100</f>
        <v>0.41424081239593846</v>
      </c>
      <c r="L6" s="148">
        <f>Pricing!$D6*100</f>
        <v>0.41424081239593846</v>
      </c>
      <c r="M6" s="146"/>
      <c r="N6" s="147"/>
      <c r="O6" s="148">
        <f>Pricing!$E6*100</f>
        <v>0.60703062674072328</v>
      </c>
      <c r="P6" s="148">
        <f>Pricing!$E6*100</f>
        <v>0.60703062674072328</v>
      </c>
      <c r="Q6" s="146"/>
      <c r="R6" s="147" t="s">
        <v>512</v>
      </c>
      <c r="S6" s="148">
        <f>Pricing!$F6*100</f>
        <v>0.27999999999384073</v>
      </c>
      <c r="T6" s="148">
        <f>Pricing!$F6*100</f>
        <v>0.27999999999384073</v>
      </c>
      <c r="U6" s="146"/>
      <c r="V6" s="147"/>
      <c r="W6" s="148">
        <f>Pricing!$G6*100</f>
        <v>0.23914528885971009</v>
      </c>
      <c r="X6" s="148">
        <f>Pricing!$G6*100</f>
        <v>0.23914528885971009</v>
      </c>
      <c r="Y6" s="186"/>
      <c r="Z6" s="197"/>
      <c r="AA6" s="196"/>
      <c r="AB6" s="197"/>
      <c r="AC6" s="196"/>
      <c r="AD6" s="197"/>
      <c r="AE6" s="196"/>
      <c r="AF6" s="195"/>
      <c r="AG6" s="195"/>
      <c r="AH6" s="197"/>
      <c r="AI6" s="196"/>
      <c r="AJ6" s="195"/>
      <c r="AK6" s="196"/>
    </row>
    <row r="7" spans="1:37" hidden="1" outlineLevel="1" x14ac:dyDescent="0.2">
      <c r="A7" s="54" t="str">
        <f>Pricing!$A7</f>
        <v>SN</v>
      </c>
      <c r="B7" s="149"/>
      <c r="C7" s="150">
        <f>Pricing!$B7*100</f>
        <v>0.18678210460709721</v>
      </c>
      <c r="D7" s="150">
        <f>Pricing!$B7*100</f>
        <v>0.18678210460709721</v>
      </c>
      <c r="E7" s="151"/>
      <c r="F7" s="149"/>
      <c r="G7" s="150">
        <f>Pricing!$C7*100</f>
        <v>0.25913857794002126</v>
      </c>
      <c r="H7" s="150">
        <f>Pricing!$C7*100</f>
        <v>0.25913857794002126</v>
      </c>
      <c r="I7" s="151"/>
      <c r="J7" s="149"/>
      <c r="K7" s="150">
        <f>Pricing!$D7*100</f>
        <v>0.41424081239593846</v>
      </c>
      <c r="L7" s="150">
        <f>Pricing!$D7*100</f>
        <v>0.41424081239593846</v>
      </c>
      <c r="M7" s="151"/>
      <c r="N7" s="149"/>
      <c r="O7" s="150">
        <f>Pricing!$E7*100</f>
        <v>0.60703062674072328</v>
      </c>
      <c r="P7" s="150">
        <f>Pricing!$E7*100</f>
        <v>0.60703062674072328</v>
      </c>
      <c r="Q7" s="151"/>
      <c r="R7" s="149" t="s">
        <v>513</v>
      </c>
      <c r="S7" s="150">
        <f>Pricing!$F7*100</f>
        <v>0.28999999999790305</v>
      </c>
      <c r="T7" s="150">
        <f>Pricing!$F7*100</f>
        <v>0.28999999999790305</v>
      </c>
      <c r="U7" s="151"/>
      <c r="V7" s="149"/>
      <c r="W7" s="150">
        <f>Pricing!$G7*100</f>
        <v>0.19633080567693639</v>
      </c>
      <c r="X7" s="150">
        <f>Pricing!$G7*100</f>
        <v>0.19633080567693639</v>
      </c>
      <c r="Y7" s="187"/>
      <c r="Z7" s="197"/>
      <c r="AA7" s="196"/>
      <c r="AB7" s="197"/>
      <c r="AC7" s="196"/>
      <c r="AD7" s="197"/>
      <c r="AE7" s="196"/>
      <c r="AF7" s="195"/>
      <c r="AG7" s="195"/>
      <c r="AH7" s="197"/>
      <c r="AI7" s="196"/>
      <c r="AJ7" s="195"/>
      <c r="AK7" s="196"/>
    </row>
    <row r="8" spans="1:37" collapsed="1" x14ac:dyDescent="0.2">
      <c r="A8" s="71" t="str">
        <f>Pricing!$A8</f>
        <v>SW</v>
      </c>
      <c r="B8" s="152" t="s">
        <v>514</v>
      </c>
      <c r="C8" s="153">
        <f>Pricing!$B8*100</f>
        <v>0.18669999978244384</v>
      </c>
      <c r="D8" s="153">
        <f>Pricing!$B8*100</f>
        <v>0.18669999978244384</v>
      </c>
      <c r="E8" s="154" t="str">
        <f>IF(Contribute="abcd",IF($A$2&lt;&gt;-1,_xll.RtContribute(SourceAlias,B8,Fields,C8:D8,"SCOPE:SERVER"),_xll.RtContribute(SourceAlias,"DDS_INSERT_S",$A$2:$C$2,B8:D8,"SCOPE:SERVER FTC:ALL")),"stopped")</f>
        <v>stopped</v>
      </c>
      <c r="F8" s="152" t="s">
        <v>526</v>
      </c>
      <c r="G8" s="153">
        <f>Pricing!$C8*100</f>
        <v>0.25922075880099471</v>
      </c>
      <c r="H8" s="153">
        <f>Pricing!$C8*100</f>
        <v>0.25922075880099471</v>
      </c>
      <c r="I8" s="154" t="str">
        <f>IF(Contribute="abcd",IF($A$2&lt;&gt;-1,_xll.RtContribute(SourceAlias,F8,Fields,G8:H8,"SCOPE:SERVER"),_xll.RtContribute(SourceAlias,"DDS_INSERT_S",$A$2:$C$2,F8:H8,"SCOPE:SERVER FTC:ALL")),"stopped")</f>
        <v>stopped</v>
      </c>
      <c r="J8" s="152" t="s">
        <v>538</v>
      </c>
      <c r="K8" s="153">
        <f>Pricing!$D8*100</f>
        <v>0.4139729779167719</v>
      </c>
      <c r="L8" s="153">
        <f>Pricing!$D8*100</f>
        <v>0.4139729779167719</v>
      </c>
      <c r="M8" s="154" t="str">
        <f>IF(Contribute="abcd",IF($A$2&lt;&gt;-1,_xll.RtContribute(SourceAlias,J8,Fields,K8:L8,"SCOPE:SERVER"),_xll.RtContribute(SourceAlias,"DDS_INSERT_S",$A$2:$C$2,J8:L8,"SCOPE:SERVER FTC:ALL")),"stopped")</f>
        <v>stopped</v>
      </c>
      <c r="N8" s="152" t="s">
        <v>550</v>
      </c>
      <c r="O8" s="153">
        <f>Pricing!$E8*100</f>
        <v>0.60698210444596967</v>
      </c>
      <c r="P8" s="153">
        <f>Pricing!$E8*100</f>
        <v>0.60698210444596967</v>
      </c>
      <c r="Q8" s="154" t="str">
        <f>IF(Contribute="abcd",IF($A$2&lt;&gt;-1,_xll.RtContribute(SourceAlias,N8,Fields,O8:P8,"SCOPE:SERVER"),_xll.RtContribute(SourceAlias,"DDS_INSERT_S",$A$2:$C$2,N8:P8,"SCOPE:SERVER FTC:ALL")),"stopped")</f>
        <v>stopped</v>
      </c>
      <c r="R8" s="152" t="s">
        <v>562</v>
      </c>
      <c r="S8" s="153">
        <f>Pricing!$F8*100</f>
        <v>0.1487500000009031</v>
      </c>
      <c r="T8" s="153">
        <f>Pricing!$F8*100</f>
        <v>0.1487500000009031</v>
      </c>
      <c r="U8" s="154"/>
      <c r="V8" s="152" t="s">
        <v>575</v>
      </c>
      <c r="W8" s="153">
        <f>Pricing!$G8*100</f>
        <v>0.12999999722649946</v>
      </c>
      <c r="X8" s="153">
        <f>Pricing!$G8*100</f>
        <v>0.12999999722649946</v>
      </c>
      <c r="Y8" s="188" t="str">
        <f>IF(Contribute="abcd",IF($A$2&lt;&gt;-1,_xll.RtContribute(SourceAlias,V8,Fields,W8:X8,"SCOPE:SERVER"),_xll.RtContribute(SourceAlias,"DDS_INSERT_S",$A$2:$C$2,V8:X8,"SCOPE:SERVER FTC:ALL")),"stopped")</f>
        <v>stopped</v>
      </c>
      <c r="Z8" s="197">
        <f>ABS(_xll.RtGet(SourceAlias,$B8,"BID")-C8)</f>
        <v>2.1755616752550111E-10</v>
      </c>
      <c r="AA8" s="196">
        <f>ABS(_xll.RtGet(SourceAlias,$B8,"ASK")-D8)</f>
        <v>2.1755616752550111E-10</v>
      </c>
      <c r="AB8" s="197">
        <f>ABS(_xll.RtGet(SourceAlias,$F8,"BID")-G8)</f>
        <v>1.9900531222916129E-10</v>
      </c>
      <c r="AC8" s="196">
        <f>ABS(_xll.RtGet(SourceAlias,$F8,"ASK")-H8)</f>
        <v>1.9900531222916129E-10</v>
      </c>
      <c r="AD8" s="197">
        <f>ABS(_xll.RtGet(SourceAlias,$J8,"BID")-K8)</f>
        <v>2.0832280900329181E-9</v>
      </c>
      <c r="AE8" s="196">
        <f>ABS(_xll.RtGet(SourceAlias,$J8,"ASK")-L8)</f>
        <v>2.0832280900329181E-9</v>
      </c>
      <c r="AF8" s="195">
        <f>ABS(_xll.RtGet(SourceAlias,$N8,"BID")-O8)</f>
        <v>2.7577855403038143E-4</v>
      </c>
      <c r="AG8" s="195">
        <f>ABS(_xll.RtGet(SourceAlias,$N8,"ASK")-P8)</f>
        <v>2.7577855403038143E-4</v>
      </c>
      <c r="AH8" s="197"/>
      <c r="AI8" s="196"/>
      <c r="AJ8" s="195">
        <f>ABS(_xll.RtGet(SourceAlias,$V8,"BID")-W8)</f>
        <v>2.7735005403428659E-9</v>
      </c>
      <c r="AK8" s="196">
        <f>ABS(_xll.RtGet(SourceAlias,$V8,"ASK")-X8)</f>
        <v>2.7735005403428659E-9</v>
      </c>
    </row>
    <row r="9" spans="1:37" x14ac:dyDescent="0.2">
      <c r="A9" s="71" t="str">
        <f>Pricing!$A9</f>
        <v>2W</v>
      </c>
      <c r="B9" s="152" t="s">
        <v>515</v>
      </c>
      <c r="C9" s="153">
        <f>Pricing!$B9*100</f>
        <v>0.18647388132134576</v>
      </c>
      <c r="D9" s="153">
        <f>Pricing!$B9*100</f>
        <v>0.18647388132134576</v>
      </c>
      <c r="E9" s="154" t="str">
        <f>IF(Contribute="abcd",IF($A$2&lt;&gt;-1,_xll.RtContribute(SourceAlias,B9,Fields,C9:D9,"SCOPE:SERVER"),_xll.RtContribute(SourceAlias,"DDS_INSERT_S",$A$2:$C$2,B9:D9,"SCOPE:SERVER FTC:ALL")),"stopped")</f>
        <v>stopped</v>
      </c>
      <c r="F9" s="152" t="s">
        <v>527</v>
      </c>
      <c r="G9" s="153">
        <f>Pricing!$C9*100</f>
        <v>0.25946184425545177</v>
      </c>
      <c r="H9" s="153">
        <f>Pricing!$C9*100</f>
        <v>0.25946184425545177</v>
      </c>
      <c r="I9" s="154" t="str">
        <f>IF(Contribute="abcd",IF($A$2&lt;&gt;-1,_xll.RtContribute(SourceAlias,F9,Fields,G9:H9,"SCOPE:SERVER"),_xll.RtContribute(SourceAlias,"DDS_INSERT_S",$A$2:$C$2,F9:H9,"SCOPE:SERVER FTC:ALL")),"stopped")</f>
        <v>stopped</v>
      </c>
      <c r="J9" s="152" t="s">
        <v>539</v>
      </c>
      <c r="K9" s="153">
        <f>Pricing!$D9*100</f>
        <v>0.41312553334054458</v>
      </c>
      <c r="L9" s="153">
        <f>Pricing!$D9*100</f>
        <v>0.41312553334054458</v>
      </c>
      <c r="M9" s="154" t="str">
        <f>IF(Contribute="abcd",IF($A$2&lt;&gt;-1,_xll.RtContribute(SourceAlias,J9,Fields,K9:L9,"SCOPE:SERVER"),_xll.RtContribute(SourceAlias,"DDS_INSERT_S",$A$2:$C$2,J9:L9,"SCOPE:SERVER FTC:ALL")),"stopped")</f>
        <v>stopped</v>
      </c>
      <c r="N9" s="152" t="s">
        <v>551</v>
      </c>
      <c r="O9" s="153">
        <f>Pricing!$E9*100</f>
        <v>0.60677525221919382</v>
      </c>
      <c r="P9" s="153">
        <f>Pricing!$E9*100</f>
        <v>0.60677525221919382</v>
      </c>
      <c r="Q9" s="154" t="str">
        <f>IF(Contribute="abcd",IF($A$2&lt;&gt;-1,_xll.RtContribute(SourceAlias,N9,Fields,O9:P9,"SCOPE:SERVER"),_xll.RtContribute(SourceAlias,"DDS_INSERT_S",$A$2:$C$2,N9:P9,"SCOPE:SERVER FTC:ALL")),"stopped")</f>
        <v>stopped</v>
      </c>
      <c r="R9" s="152" t="s">
        <v>563</v>
      </c>
      <c r="S9" s="153">
        <f>Pricing!$F9*100</f>
        <v>0.15906799999987342</v>
      </c>
      <c r="T9" s="153">
        <f>Pricing!$F9*100</f>
        <v>0.15906799999987342</v>
      </c>
      <c r="U9" s="154"/>
      <c r="V9" s="152" t="s">
        <v>576</v>
      </c>
      <c r="W9" s="153">
        <f>Pricing!$G9*100</f>
        <v>0.12999999768841569</v>
      </c>
      <c r="X9" s="153">
        <f>Pricing!$G9*100</f>
        <v>0.12999999768841569</v>
      </c>
      <c r="Y9" s="188" t="str">
        <f>IF(Contribute="abcd",IF($A$2&lt;&gt;-1,_xll.RtContribute(SourceAlias,V9,Fields,W9:X9,"SCOPE:SERVER"),_xll.RtContribute(SourceAlias,"DDS_INSERT_S",$A$2:$C$2,V9:X9,"SCOPE:SERVER FTC:ALL")),"stopped")</f>
        <v>stopped</v>
      </c>
      <c r="Z9" s="197">
        <f>ABS(_xll.RtGet(SourceAlias,$B9,"BID")-C9)</f>
        <v>3.2134575556064249E-10</v>
      </c>
      <c r="AA9" s="196">
        <f>ABS(_xll.RtGet(SourceAlias,$B9,"ASK")-D9)</f>
        <v>3.2134575556064249E-10</v>
      </c>
      <c r="AB9" s="197">
        <f>ABS(_xll.RtGet(SourceAlias,$F9,"BID")-G9)</f>
        <v>2.5545177084751458E-10</v>
      </c>
      <c r="AC9" s="196">
        <f>ABS(_xll.RtGet(SourceAlias,$F9,"ASK")-H9)</f>
        <v>2.5545177084751458E-10</v>
      </c>
      <c r="AD9" s="197">
        <f>ABS(_xll.RtGet(SourceAlias,$J9,"BID")-K9)</f>
        <v>1.6594554619331348E-9</v>
      </c>
      <c r="AE9" s="196">
        <f>ABS(_xll.RtGet(SourceAlias,$J9,"ASK")-L9)</f>
        <v>1.6594554619331348E-9</v>
      </c>
      <c r="AF9" s="195">
        <f>ABS(_xll.RtGet(SourceAlias,$N9,"BID")-O9)</f>
        <v>2.7944478080621504E-4</v>
      </c>
      <c r="AG9" s="195">
        <f>ABS(_xll.RtGet(SourceAlias,$N9,"ASK")-P9)</f>
        <v>2.7944478080621504E-4</v>
      </c>
      <c r="AH9" s="197"/>
      <c r="AI9" s="196"/>
      <c r="AJ9" s="195">
        <f>ABS(_xll.RtGet(SourceAlias,$V9,"BID")-W9)</f>
        <v>2.3115843128529434E-9</v>
      </c>
      <c r="AK9" s="196">
        <f>ABS(_xll.RtGet(SourceAlias,$V9,"ASK")-X9)</f>
        <v>2.3115843128529434E-9</v>
      </c>
    </row>
    <row r="10" spans="1:37" x14ac:dyDescent="0.2">
      <c r="A10" s="63" t="str">
        <f>Pricing!$A10</f>
        <v>3W</v>
      </c>
      <c r="B10" s="155" t="s">
        <v>516</v>
      </c>
      <c r="C10" s="156">
        <f>Pricing!$B10*100</f>
        <v>0.18617701038436962</v>
      </c>
      <c r="D10" s="156">
        <f>Pricing!$B10*100</f>
        <v>0.18617701038436962</v>
      </c>
      <c r="E10" s="157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5" t="s">
        <v>528</v>
      </c>
      <c r="G10" s="156">
        <f>Pricing!$C10*100</f>
        <v>0.25985932991888305</v>
      </c>
      <c r="H10" s="156">
        <f>Pricing!$C10*100</f>
        <v>0.25985932991888305</v>
      </c>
      <c r="I10" s="157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5" t="s">
        <v>540</v>
      </c>
      <c r="K10" s="156">
        <f>Pricing!$D10*100</f>
        <v>0.41170183473582256</v>
      </c>
      <c r="L10" s="156">
        <f>Pricing!$D10*100</f>
        <v>0.41170183473582256</v>
      </c>
      <c r="M10" s="157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5" t="s">
        <v>552</v>
      </c>
      <c r="O10" s="156">
        <f>Pricing!$E10*100</f>
        <v>0.60640654549537487</v>
      </c>
      <c r="P10" s="156">
        <f>Pricing!$E10*100</f>
        <v>0.60640654549537487</v>
      </c>
      <c r="Q10" s="157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5" t="s">
        <v>564</v>
      </c>
      <c r="S10" s="156">
        <f>Pricing!$F10*100</f>
        <v>0.16938599997905002</v>
      </c>
      <c r="T10" s="156">
        <f>Pricing!$F10*100</f>
        <v>0.16938599997905002</v>
      </c>
      <c r="U10" s="157"/>
      <c r="V10" s="155" t="s">
        <v>577</v>
      </c>
      <c r="W10" s="156">
        <f>Pricing!$G10*100</f>
        <v>0.12999999978635657</v>
      </c>
      <c r="X10" s="156">
        <f>Pricing!$G10*100</f>
        <v>0.12999999978635657</v>
      </c>
      <c r="Y10" s="189" t="str">
        <f>IF(Contribute="abcd",IF($A$2&lt;&gt;-1,_xll.RtContribute(SourceAlias,V10,Fields,W10:X10,"SCOPE:SERVER"),_xll.RtContribute(SourceAlias,"DDS_INSERT_S",$A$2:$C$2,V10:X10,"SCOPE:SERVER FTC:ALL")),"stopped")</f>
        <v>stopped</v>
      </c>
      <c r="Z10" s="197">
        <f>ABS(_xll.RtGet(SourceAlias,$B10,"BID")-C10)</f>
        <v>3.8436961946608506E-10</v>
      </c>
      <c r="AA10" s="196">
        <f>ABS(_xll.RtGet(SourceAlias,$B10,"ASK")-D10)</f>
        <v>3.8436961946608506E-10</v>
      </c>
      <c r="AB10" s="197">
        <f>ABS(_xll.RtGet(SourceAlias,$F10,"BID")-G10)</f>
        <v>8.1116946493153819E-11</v>
      </c>
      <c r="AC10" s="196">
        <f>ABS(_xll.RtGet(SourceAlias,$F10,"ASK")-H10)</f>
        <v>8.1116946493153819E-11</v>
      </c>
      <c r="AD10" s="197">
        <f>ABS(_xll.RtGet(SourceAlias,$J10,"BID")-K10)</f>
        <v>1.2641774849164733E-9</v>
      </c>
      <c r="AE10" s="196">
        <f>ABS(_xll.RtGet(SourceAlias,$J10,"ASK")-L10)</f>
        <v>1.2641774849164733E-9</v>
      </c>
      <c r="AF10" s="195">
        <f>ABS(_xll.RtGet(SourceAlias,$N10,"BID")-O10)</f>
        <v>2.8553350462512395E-4</v>
      </c>
      <c r="AG10" s="195">
        <f>ABS(_xll.RtGet(SourceAlias,$N10,"ASK")-P10)</f>
        <v>2.8553350462512395E-4</v>
      </c>
      <c r="AH10" s="197"/>
      <c r="AI10" s="196"/>
      <c r="AJ10" s="195">
        <f>ABS(_xll.RtGet(SourceAlias,$V10,"BID")-W10)</f>
        <v>2.1364343627539029E-10</v>
      </c>
      <c r="AK10" s="196">
        <f>ABS(_xll.RtGet(SourceAlias,$V10,"ASK")-X10)</f>
        <v>2.1364343627539029E-10</v>
      </c>
    </row>
    <row r="11" spans="1:37" x14ac:dyDescent="0.2">
      <c r="A11" s="71" t="str">
        <f>Pricing!$A11</f>
        <v>1M</v>
      </c>
      <c r="B11" s="152" t="s">
        <v>517</v>
      </c>
      <c r="C11" s="153">
        <f>Pricing!$B11*100</f>
        <v>0.18560000000014676</v>
      </c>
      <c r="D11" s="153">
        <f>Pricing!$B11*100</f>
        <v>0.18560000000014676</v>
      </c>
      <c r="E11" s="154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2" t="s">
        <v>529</v>
      </c>
      <c r="G11" s="153">
        <f>Pricing!$C11*100</f>
        <v>0.26079999999920056</v>
      </c>
      <c r="H11" s="153">
        <f>Pricing!$C11*100</f>
        <v>0.26079999999920056</v>
      </c>
      <c r="I11" s="154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2" t="s">
        <v>541</v>
      </c>
      <c r="K11" s="153">
        <f>Pricing!$D11*100</f>
        <v>0.4082999993589298</v>
      </c>
      <c r="L11" s="153">
        <f>Pricing!$D11*100</f>
        <v>0.4082999993589298</v>
      </c>
      <c r="M11" s="154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2" t="s">
        <v>553</v>
      </c>
      <c r="O11" s="153">
        <f>Pricing!$E11*100</f>
        <v>0.60549999990094916</v>
      </c>
      <c r="P11" s="153">
        <f>Pricing!$E11*100</f>
        <v>0.60549999990094916</v>
      </c>
      <c r="Q11" s="154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2" t="s">
        <v>565</v>
      </c>
      <c r="S11" s="153">
        <f>Pricing!$F11*100</f>
        <v>0.18559999997666554</v>
      </c>
      <c r="T11" s="153">
        <f>Pricing!$F11*100</f>
        <v>0.18559999997666554</v>
      </c>
      <c r="U11" s="154"/>
      <c r="V11" s="152" t="s">
        <v>578</v>
      </c>
      <c r="W11" s="153">
        <f>Pricing!$G11*100</f>
        <v>0.13199999969920606</v>
      </c>
      <c r="X11" s="153">
        <f>Pricing!$G11*100</f>
        <v>0.13199999969920606</v>
      </c>
      <c r="Y11" s="188" t="str">
        <f>IF(Contribute="abcd",IF($A$2&lt;&gt;-1,_xll.RtContribute(SourceAlias,V11,Fields,W11:X11,"SCOPE:SERVER"),_xll.RtContribute(SourceAlias,"DDS_INSERT_S",$A$2:$C$2,V11:X11,"SCOPE:SERVER FTC:ALL")),"stopped")</f>
        <v>stopped</v>
      </c>
      <c r="Z11" s="197">
        <f>ABS(_xll.RtGet(SourceAlias,$B11,"BID")-C11)</f>
        <v>1.4674372827983007E-13</v>
      </c>
      <c r="AA11" s="196">
        <f>ABS(_xll.RtGet(SourceAlias,$B11,"ASK")-D11)</f>
        <v>1.4674372827983007E-13</v>
      </c>
      <c r="AB11" s="197">
        <f>ABS(_xll.RtGet(SourceAlias,$F11,"BID")-G11)</f>
        <v>7.9947160003257522E-13</v>
      </c>
      <c r="AC11" s="196">
        <f>ABS(_xll.RtGet(SourceAlias,$F11,"ASK")-H11)</f>
        <v>7.9947160003257522E-13</v>
      </c>
      <c r="AD11" s="197">
        <f>ABS(_xll.RtGet(SourceAlias,$J11,"BID")-K11)</f>
        <v>3.5892977479079491E-10</v>
      </c>
      <c r="AE11" s="196">
        <f>ABS(_xll.RtGet(SourceAlias,$J11,"ASK")-L11)</f>
        <v>3.5892977479079491E-10</v>
      </c>
      <c r="AF11" s="195">
        <f>ABS(_xll.RtGet(SourceAlias,$N11,"BID")-O11)</f>
        <v>3.0000009905084557E-4</v>
      </c>
      <c r="AG11" s="195">
        <f>ABS(_xll.RtGet(SourceAlias,$N11,"ASK")-P11)</f>
        <v>3.0000009905084557E-4</v>
      </c>
      <c r="AH11" s="197"/>
      <c r="AI11" s="196"/>
      <c r="AJ11" s="195">
        <f>ABS(_xll.RtGet(SourceAlias,$V11,"BID")-W11)</f>
        <v>3.0079394530702075E-10</v>
      </c>
      <c r="AK11" s="196">
        <f>ABS(_xll.RtGet(SourceAlias,$V11,"ASK")-X11)</f>
        <v>3.0079394530702075E-10</v>
      </c>
    </row>
    <row r="12" spans="1:37" x14ac:dyDescent="0.2">
      <c r="A12" s="71" t="str">
        <f>Pricing!$A12</f>
        <v>2M</v>
      </c>
      <c r="B12" s="152" t="s">
        <v>518</v>
      </c>
      <c r="C12" s="153">
        <f>Pricing!$B12*100</f>
        <v>0.18496500803591942</v>
      </c>
      <c r="D12" s="153">
        <f>Pricing!$B12*100</f>
        <v>0.18496500803591942</v>
      </c>
      <c r="E12" s="154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2" t="s">
        <v>530</v>
      </c>
      <c r="G12" s="153">
        <f>Pricing!$C12*100</f>
        <v>0.26629999985949837</v>
      </c>
      <c r="H12" s="153">
        <f>Pricing!$C12*100</f>
        <v>0.26629999985949837</v>
      </c>
      <c r="I12" s="154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2" t="s">
        <v>542</v>
      </c>
      <c r="K12" s="153">
        <f>Pricing!$D12*100</f>
        <v>0.39819999964008818</v>
      </c>
      <c r="L12" s="153">
        <f>Pricing!$D12*100</f>
        <v>0.39819999964008818</v>
      </c>
      <c r="M12" s="154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2" t="s">
        <v>554</v>
      </c>
      <c r="O12" s="153">
        <f>Pricing!$E12*100</f>
        <v>0.60389999985905773</v>
      </c>
      <c r="P12" s="153">
        <f>Pricing!$E12*100</f>
        <v>0.60389999985905773</v>
      </c>
      <c r="Q12" s="154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2" t="s">
        <v>566</v>
      </c>
      <c r="S12" s="153">
        <f>Pricing!$F12*100</f>
        <v>0.22525000000011117</v>
      </c>
      <c r="T12" s="153">
        <f>Pricing!$F12*100</f>
        <v>0.22525000000011117</v>
      </c>
      <c r="U12" s="154"/>
      <c r="V12" s="152" t="s">
        <v>579</v>
      </c>
      <c r="W12" s="153">
        <f>Pricing!$G12*100</f>
        <v>0.13499999958158049</v>
      </c>
      <c r="X12" s="153">
        <f>Pricing!$G12*100</f>
        <v>0.13499999958158049</v>
      </c>
      <c r="Y12" s="188" t="str">
        <f>IF(Contribute="abcd",IF($A$2&lt;&gt;-1,_xll.RtContribute(SourceAlias,V12,Fields,W12:X12,"SCOPE:SERVER"),_xll.RtContribute(SourceAlias,"DDS_INSERT_S",$A$2:$C$2,V12:X12,"SCOPE:SERVER FTC:ALL")),"stopped")</f>
        <v>stopped</v>
      </c>
      <c r="Z12" s="197">
        <f>ABS(_xll.RtGet(SourceAlias,$B12,"BID")-C12)</f>
        <v>1.9640805926091076E-9</v>
      </c>
      <c r="AA12" s="196">
        <f>ABS(_xll.RtGet(SourceAlias,$B12,"ASK")-D12)</f>
        <v>1.9640805926091076E-9</v>
      </c>
      <c r="AB12" s="197">
        <f>ABS(_xll.RtGet(SourceAlias,$F12,"BID")-G12)</f>
        <v>1.4050166585732882E-10</v>
      </c>
      <c r="AC12" s="196">
        <f>ABS(_xll.RtGet(SourceAlias,$F12,"ASK")-H12)</f>
        <v>1.4050166585732882E-10</v>
      </c>
      <c r="AD12" s="197">
        <f>ABS(_xll.RtGet(SourceAlias,$J12,"BID")-K12)</f>
        <v>3.5991182256722709E-10</v>
      </c>
      <c r="AE12" s="196">
        <f>ABS(_xll.RtGet(SourceAlias,$J12,"ASK")-L12)</f>
        <v>3.5991182256722709E-10</v>
      </c>
      <c r="AF12" s="195">
        <f>ABS(_xll.RtGet(SourceAlias,$N12,"BID")-O12)</f>
        <v>3.0000014094233585E-4</v>
      </c>
      <c r="AG12" s="195">
        <f>ABS(_xll.RtGet(SourceAlias,$N12,"ASK")-P12)</f>
        <v>3.0000014094233585E-4</v>
      </c>
      <c r="AH12" s="197"/>
      <c r="AI12" s="196"/>
      <c r="AJ12" s="195">
        <f>ABS(_xll.RtGet(SourceAlias,$V12,"BID")-W12)</f>
        <v>4.1841952125309945E-10</v>
      </c>
      <c r="AK12" s="196">
        <f>ABS(_xll.RtGet(SourceAlias,$V12,"ASK")-X12)</f>
        <v>4.1841952125309945E-10</v>
      </c>
    </row>
    <row r="13" spans="1:37" x14ac:dyDescent="0.2">
      <c r="A13" s="71" t="str">
        <f>Pricing!$A13</f>
        <v>3M</v>
      </c>
      <c r="B13" s="152" t="s">
        <v>519</v>
      </c>
      <c r="C13" s="153">
        <f>Pricing!$B13*100</f>
        <v>0.18900704973367077</v>
      </c>
      <c r="D13" s="153">
        <f>Pricing!$B13*100</f>
        <v>0.18900704973367077</v>
      </c>
      <c r="E13" s="154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2" t="s">
        <v>531</v>
      </c>
      <c r="G13" s="153">
        <f>Pricing!$C13*100</f>
        <v>0.27607593488507642</v>
      </c>
      <c r="H13" s="153">
        <f>Pricing!$C13*100</f>
        <v>0.27607593488507642</v>
      </c>
      <c r="I13" s="154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2" t="s">
        <v>543</v>
      </c>
      <c r="K13" s="153">
        <f>Pricing!$D13*100</f>
        <v>0.39299999988863105</v>
      </c>
      <c r="L13" s="153">
        <f>Pricing!$D13*100</f>
        <v>0.39299999988863105</v>
      </c>
      <c r="M13" s="154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2" t="s">
        <v>555</v>
      </c>
      <c r="O13" s="153">
        <f>Pricing!$E13*100</f>
        <v>0.60499999977232277</v>
      </c>
      <c r="P13" s="153">
        <f>Pricing!$E13*100</f>
        <v>0.60499999977232277</v>
      </c>
      <c r="Q13" s="154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2" t="s">
        <v>567</v>
      </c>
      <c r="S13" s="153">
        <f>Pricing!$F13*100</f>
        <v>0.27500000000006386</v>
      </c>
      <c r="T13" s="153">
        <f>Pricing!$F13*100</f>
        <v>0.27500000000006386</v>
      </c>
      <c r="U13" s="154"/>
      <c r="V13" s="152" t="s">
        <v>580</v>
      </c>
      <c r="W13" s="153">
        <f>Pricing!$G13*100</f>
        <v>0.14099999970196289</v>
      </c>
      <c r="X13" s="153">
        <f>Pricing!$G13*100</f>
        <v>0.14099999970196289</v>
      </c>
      <c r="Y13" s="188" t="str">
        <f>IF(Contribute="abcd",IF($A$2&lt;&gt;-1,_xll.RtContribute(SourceAlias,V13,Fields,W13:X13,"SCOPE:SERVER"),_xll.RtContribute(SourceAlias,"DDS_INSERT_S",$A$2:$C$2,V13:X13,"SCOPE:SERVER FTC:ALL")),"stopped")</f>
        <v>stopped</v>
      </c>
      <c r="Z13" s="197">
        <f>ABS(_xll.RtGet(SourceAlias,$B13,"BID")-C13)</f>
        <v>2.6632923644243078E-10</v>
      </c>
      <c r="AA13" s="196">
        <f>ABS(_xll.RtGet(SourceAlias,$B13,"ASK")-D13)</f>
        <v>2.6632923644243078E-10</v>
      </c>
      <c r="AB13" s="197">
        <f>ABS(_xll.RtGet(SourceAlias,$F13,"BID")-G13)</f>
        <v>1.1492357065989722E-10</v>
      </c>
      <c r="AC13" s="196">
        <f>ABS(_xll.RtGet(SourceAlias,$F13,"ASK")-H13)</f>
        <v>1.1492357065989722E-10</v>
      </c>
      <c r="AD13" s="197">
        <f>ABS(_xll.RtGet(SourceAlias,$J13,"BID")-K13)</f>
        <v>1.1136896960195486E-10</v>
      </c>
      <c r="AE13" s="196">
        <f>ABS(_xll.RtGet(SourceAlias,$J13,"ASK")-L13)</f>
        <v>1.1136896960195486E-10</v>
      </c>
      <c r="AF13" s="195">
        <f>ABS(_xll.RtGet(SourceAlias,$N13,"BID")-O13)</f>
        <v>2.0000022767729941E-4</v>
      </c>
      <c r="AG13" s="195">
        <f>ABS(_xll.RtGet(SourceAlias,$N13,"ASK")-P13)</f>
        <v>2.0000022767729941E-4</v>
      </c>
      <c r="AH13" s="197"/>
      <c r="AI13" s="196"/>
      <c r="AJ13" s="195">
        <f>ABS(_xll.RtGet(SourceAlias,$V13,"BID")-W13)</f>
        <v>2.9803712275899841E-10</v>
      </c>
      <c r="AK13" s="196">
        <f>ABS(_xll.RtGet(SourceAlias,$V13,"ASK")-X13)</f>
        <v>2.9803712275899841E-10</v>
      </c>
    </row>
    <row r="14" spans="1:37" x14ac:dyDescent="0.2">
      <c r="A14" s="71" t="str">
        <f>Pricing!$A14</f>
        <v>4M</v>
      </c>
      <c r="B14" s="152" t="s">
        <v>520</v>
      </c>
      <c r="C14" s="153">
        <f>Pricing!$B14*100</f>
        <v>0.19848213739042542</v>
      </c>
      <c r="D14" s="153">
        <f>Pricing!$B14*100</f>
        <v>0.19848213739042542</v>
      </c>
      <c r="E14" s="154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2" t="s">
        <v>532</v>
      </c>
      <c r="G14" s="153">
        <f>Pricing!$C14*100</f>
        <v>0.28294070327544041</v>
      </c>
      <c r="H14" s="153">
        <f>Pricing!$C14*100</f>
        <v>0.28294070327544041</v>
      </c>
      <c r="I14" s="154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2" t="s">
        <v>544</v>
      </c>
      <c r="K14" s="153">
        <f>Pricing!$D14*100</f>
        <v>0.38959999999698153</v>
      </c>
      <c r="L14" s="153">
        <f>Pricing!$D14*100</f>
        <v>0.38959999999698153</v>
      </c>
      <c r="M14" s="154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2" t="s">
        <v>556</v>
      </c>
      <c r="O14" s="153">
        <f>Pricing!$E14*100</f>
        <v>0.60509999975359885</v>
      </c>
      <c r="P14" s="153">
        <f>Pricing!$E14*100</f>
        <v>0.60509999975359885</v>
      </c>
      <c r="Q14" s="154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2" t="s">
        <v>568</v>
      </c>
      <c r="S14" s="153">
        <f>Pricing!$F14*100</f>
        <v>0.32102180899996585</v>
      </c>
      <c r="T14" s="153">
        <f>Pricing!$F14*100</f>
        <v>0.32102180899996585</v>
      </c>
      <c r="U14" s="154"/>
      <c r="V14" s="152" t="s">
        <v>581</v>
      </c>
      <c r="W14" s="153">
        <f>Pricing!$G14*100</f>
        <v>0.14599999977709002</v>
      </c>
      <c r="X14" s="153">
        <f>Pricing!$G14*100</f>
        <v>0.14599999977709002</v>
      </c>
      <c r="Y14" s="188" t="str">
        <f>IF(Contribute="abcd",IF($A$2&lt;&gt;-1,_xll.RtContribute(SourceAlias,V14,Fields,W14:X14,"SCOPE:SERVER"),_xll.RtContribute(SourceAlias,"DDS_INSERT_S",$A$2:$C$2,V14:X14,"SCOPE:SERVER FTC:ALL")),"stopped")</f>
        <v>stopped</v>
      </c>
      <c r="Z14" s="197">
        <f>ABS(_xll.RtGet(SourceAlias,$B14,"BID")-C14)</f>
        <v>6.3904254110624947E-9</v>
      </c>
      <c r="AA14" s="196">
        <f>ABS(_xll.RtGet(SourceAlias,$B14,"ASK")-D14)</f>
        <v>6.3904254110624947E-9</v>
      </c>
      <c r="AB14" s="197">
        <f>ABS(_xll.RtGet(SourceAlias,$F14,"BID")-G14)</f>
        <v>2.7544039271631959E-10</v>
      </c>
      <c r="AC14" s="196">
        <f>ABS(_xll.RtGet(SourceAlias,$F14,"ASK")-H14)</f>
        <v>2.7544039271631959E-10</v>
      </c>
      <c r="AD14" s="197">
        <f>ABS(_xll.RtGet(SourceAlias,$J14,"BID")-K14)</f>
        <v>3.0184743593508756E-12</v>
      </c>
      <c r="AE14" s="196">
        <f>ABS(_xll.RtGet(SourceAlias,$J14,"ASK")-L14)</f>
        <v>3.0184743593508756E-12</v>
      </c>
      <c r="AF14" s="195">
        <f>ABS(_xll.RtGet(SourceAlias,$N14,"BID")-O14)</f>
        <v>2.0000024640121072E-4</v>
      </c>
      <c r="AG14" s="195">
        <f>ABS(_xll.RtGet(SourceAlias,$N14,"ASK")-P14)</f>
        <v>2.0000024640121072E-4</v>
      </c>
      <c r="AH14" s="197"/>
      <c r="AI14" s="196"/>
      <c r="AJ14" s="195">
        <f>ABS(_xll.RtGet(SourceAlias,$V14,"BID")-W14)</f>
        <v>2.2290996826157539E-10</v>
      </c>
      <c r="AK14" s="196">
        <f>ABS(_xll.RtGet(SourceAlias,$V14,"ASK")-X14)</f>
        <v>2.2290996826157539E-10</v>
      </c>
    </row>
    <row r="15" spans="1:37" x14ac:dyDescent="0.2">
      <c r="A15" s="71" t="str">
        <f>Pricing!$A15</f>
        <v>5M</v>
      </c>
      <c r="B15" s="152" t="s">
        <v>521</v>
      </c>
      <c r="C15" s="153">
        <f>Pricing!$B15*100</f>
        <v>0.21167679191921371</v>
      </c>
      <c r="D15" s="153">
        <f>Pricing!$B15*100</f>
        <v>0.21167679191921371</v>
      </c>
      <c r="E15" s="154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2" t="s">
        <v>533</v>
      </c>
      <c r="G15" s="153">
        <f>Pricing!$C15*100</f>
        <v>0.29619057202905491</v>
      </c>
      <c r="H15" s="153">
        <f>Pricing!$C15*100</f>
        <v>0.29619057202905491</v>
      </c>
      <c r="I15" s="154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2" t="s">
        <v>545</v>
      </c>
      <c r="K15" s="153">
        <f>Pricing!$D15*100</f>
        <v>0.40029999999635635</v>
      </c>
      <c r="L15" s="153">
        <f>Pricing!$D15*100</f>
        <v>0.40029999999635635</v>
      </c>
      <c r="M15" s="154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2" t="s">
        <v>557</v>
      </c>
      <c r="O15" s="153">
        <f>Pricing!$E15*100</f>
        <v>0.61629999982085681</v>
      </c>
      <c r="P15" s="153">
        <f>Pricing!$E15*100</f>
        <v>0.61629999982085681</v>
      </c>
      <c r="Q15" s="154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2" t="s">
        <v>569</v>
      </c>
      <c r="S15" s="153">
        <f>Pricing!$F15*100</f>
        <v>0.36555904300736464</v>
      </c>
      <c r="T15" s="153">
        <f>Pricing!$F15*100</f>
        <v>0.36555904300736464</v>
      </c>
      <c r="U15" s="154"/>
      <c r="V15" s="152" t="s">
        <v>582</v>
      </c>
      <c r="W15" s="153">
        <f>Pricing!$G15*100</f>
        <v>0.1619999998266701</v>
      </c>
      <c r="X15" s="153">
        <f>Pricing!$G15*100</f>
        <v>0.1619999998266701</v>
      </c>
      <c r="Y15" s="188" t="str">
        <f>IF(Contribute="abcd",IF($A$2&lt;&gt;-1,_xll.RtContribute(SourceAlias,V15,Fields,W15:X15,"SCOPE:SERVER"),_xll.RtContribute(SourceAlias,"DDS_INSERT_S",$A$2:$C$2,V15:X15,"SCOPE:SERVER FTC:ALL")),"stopped")</f>
        <v>stopped</v>
      </c>
      <c r="Z15" s="197">
        <f>ABS(_xll.RtGet(SourceAlias,$B15,"BID")-C15)</f>
        <v>7.9192137014683084E-9</v>
      </c>
      <c r="AA15" s="196">
        <f>ABS(_xll.RtGet(SourceAlias,$B15,"ASK")-D15)</f>
        <v>7.9192137014683084E-9</v>
      </c>
      <c r="AB15" s="197">
        <f>ABS(_xll.RtGet(SourceAlias,$F15,"BID")-G15)</f>
        <v>2.9054869621347734E-11</v>
      </c>
      <c r="AC15" s="196">
        <f>ABS(_xll.RtGet(SourceAlias,$F15,"ASK")-H15)</f>
        <v>2.9054869621347734E-11</v>
      </c>
      <c r="AD15" s="197">
        <f>ABS(_xll.RtGet(SourceAlias,$J15,"BID")-K15)</f>
        <v>3.6436964556685325E-12</v>
      </c>
      <c r="AE15" s="196">
        <f>ABS(_xll.RtGet(SourceAlias,$J15,"ASK")-L15)</f>
        <v>3.6436964556685325E-12</v>
      </c>
      <c r="AF15" s="195">
        <f>ABS(_xll.RtGet(SourceAlias,$N15,"BID")-O15)</f>
        <v>2.0000017914323376E-4</v>
      </c>
      <c r="AG15" s="195">
        <f>ABS(_xll.RtGet(SourceAlias,$N15,"ASK")-P15)</f>
        <v>2.0000017914323376E-4</v>
      </c>
      <c r="AH15" s="197"/>
      <c r="AI15" s="196"/>
      <c r="AJ15" s="195">
        <f>ABS(_xll.RtGet(SourceAlias,$V15,"BID")-W15)</f>
        <v>1.733299059836213E-10</v>
      </c>
      <c r="AK15" s="196">
        <f>ABS(_xll.RtGet(SourceAlias,$V15,"ASK")-X15)</f>
        <v>1.733299059836213E-10</v>
      </c>
    </row>
    <row r="16" spans="1:37" x14ac:dyDescent="0.2">
      <c r="A16" s="71" t="str">
        <f>Pricing!$A16</f>
        <v>6M</v>
      </c>
      <c r="B16" s="152" t="s">
        <v>522</v>
      </c>
      <c r="C16" s="153">
        <f>Pricing!$B16*100</f>
        <v>0.23002207248736731</v>
      </c>
      <c r="D16" s="153">
        <f>Pricing!$B16*100</f>
        <v>0.23002207248736731</v>
      </c>
      <c r="E16" s="154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2" t="s">
        <v>534</v>
      </c>
      <c r="G16" s="153">
        <f>Pricing!$C16*100</f>
        <v>0.31738965984765805</v>
      </c>
      <c r="H16" s="153">
        <f>Pricing!$C16*100</f>
        <v>0.31738965984765805</v>
      </c>
      <c r="I16" s="154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2" t="s">
        <v>546</v>
      </c>
      <c r="K16" s="153">
        <f>Pricing!$D16*100</f>
        <v>0.41460000000002833</v>
      </c>
      <c r="L16" s="153">
        <f>Pricing!$D16*100</f>
        <v>0.41460000000002833</v>
      </c>
      <c r="M16" s="154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2" t="s">
        <v>558</v>
      </c>
      <c r="O16" s="153">
        <f>Pricing!$E16*100</f>
        <v>0.62809999982332654</v>
      </c>
      <c r="P16" s="153">
        <f>Pricing!$E16*100</f>
        <v>0.62809999982332654</v>
      </c>
      <c r="Q16" s="154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2" t="s">
        <v>570</v>
      </c>
      <c r="S16" s="153">
        <f>Pricing!$F16*100</f>
        <v>0.41455000000289643</v>
      </c>
      <c r="T16" s="153">
        <f>Pricing!$F16*100</f>
        <v>0.41455000000289643</v>
      </c>
      <c r="U16" s="154"/>
      <c r="V16" s="152" t="s">
        <v>583</v>
      </c>
      <c r="W16" s="153">
        <f>Pricing!$G16*100</f>
        <v>0.1789999998424136</v>
      </c>
      <c r="X16" s="153">
        <f>Pricing!$G16*100</f>
        <v>0.1789999998424136</v>
      </c>
      <c r="Y16" s="188" t="str">
        <f>IF(Contribute="abcd",IF($A$2&lt;&gt;-1,_xll.RtContribute(SourceAlias,V16,Fields,W16:X16,"SCOPE:SERVER"),_xll.RtContribute(SourceAlias,"DDS_INSERT_S",$A$2:$C$2,V16:X16,"SCOPE:SERVER FTC:ALL")),"stopped")</f>
        <v>stopped</v>
      </c>
      <c r="Z16" s="197">
        <f>ABS(_xll.RtGet(SourceAlias,$B16,"BID")-C16)</f>
        <v>5.1263271405588284E-10</v>
      </c>
      <c r="AA16" s="196">
        <f>ABS(_xll.RtGet(SourceAlias,$B16,"ASK")-D16)</f>
        <v>5.1263271405588284E-10</v>
      </c>
      <c r="AB16" s="197">
        <f>ABS(_xll.RtGet(SourceAlias,$F16,"BID")-G16)</f>
        <v>1.5234197237035119E-10</v>
      </c>
      <c r="AC16" s="196">
        <f>ABS(_xll.RtGet(SourceAlias,$F16,"ASK")-H16)</f>
        <v>1.5234197237035119E-10</v>
      </c>
      <c r="AD16" s="197">
        <f>ABS(_xll.RtGet(SourceAlias,$J16,"BID")-K16)</f>
        <v>2.8310687127941492E-14</v>
      </c>
      <c r="AE16" s="196">
        <f>ABS(_xll.RtGet(SourceAlias,$J16,"ASK")-L16)</f>
        <v>2.8310687127941492E-14</v>
      </c>
      <c r="AF16" s="195">
        <f>ABS(_xll.RtGet(SourceAlias,$N16,"BID")-O16)</f>
        <v>2.0000017667354264E-4</v>
      </c>
      <c r="AG16" s="195">
        <f>ABS(_xll.RtGet(SourceAlias,$N16,"ASK")-P16)</f>
        <v>2.0000017667354264E-4</v>
      </c>
      <c r="AH16" s="197"/>
      <c r="AI16" s="196"/>
      <c r="AJ16" s="195">
        <f>ABS(_xll.RtGet(SourceAlias,$V16,"BID")-W16)</f>
        <v>1.5758638838292427E-10</v>
      </c>
      <c r="AK16" s="196">
        <f>ABS(_xll.RtGet(SourceAlias,$V16,"ASK")-X16)</f>
        <v>1.5758638838292427E-10</v>
      </c>
    </row>
    <row r="17" spans="1:37" x14ac:dyDescent="0.2">
      <c r="A17" s="71" t="str">
        <f>Pricing!$A17</f>
        <v>7M</v>
      </c>
      <c r="B17" s="152" t="s">
        <v>523</v>
      </c>
      <c r="C17" s="153">
        <f>Pricing!$B17*100</f>
        <v>0.24832543588615313</v>
      </c>
      <c r="D17" s="153">
        <f>Pricing!$B17*100</f>
        <v>0.24832543588615313</v>
      </c>
      <c r="E17" s="154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2" t="s">
        <v>535</v>
      </c>
      <c r="G17" s="153">
        <f>Pricing!$C17*100</f>
        <v>0.33807381990288132</v>
      </c>
      <c r="H17" s="153">
        <f>Pricing!$C17*100</f>
        <v>0.33807381990288132</v>
      </c>
      <c r="I17" s="154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2" t="s">
        <v>547</v>
      </c>
      <c r="K17" s="153">
        <f>Pricing!$D17*100</f>
        <v>0.42878845487780809</v>
      </c>
      <c r="L17" s="153">
        <f>Pricing!$D17*100</f>
        <v>0.42878845487780809</v>
      </c>
      <c r="M17" s="154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2" t="s">
        <v>559</v>
      </c>
      <c r="O17" s="153">
        <f>Pricing!$E17*100</f>
        <v>0.63981569028422081</v>
      </c>
      <c r="P17" s="153">
        <f>Pricing!$E17*100</f>
        <v>0.63981569028422081</v>
      </c>
      <c r="Q17" s="154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2" t="s">
        <v>571</v>
      </c>
      <c r="S17" s="153">
        <f>Pricing!$F17*100</f>
        <v>0.46378846199991058</v>
      </c>
      <c r="T17" s="153">
        <f>Pricing!$F17*100</f>
        <v>0.46378846199991058</v>
      </c>
      <c r="U17" s="154"/>
      <c r="V17" s="152" t="s">
        <v>584</v>
      </c>
      <c r="W17" s="153">
        <f>Pricing!$G17*100</f>
        <v>0.19299999988456146</v>
      </c>
      <c r="X17" s="153">
        <f>Pricing!$G17*100</f>
        <v>0.19299999988456146</v>
      </c>
      <c r="Y17" s="188" t="str">
        <f>IF(Contribute="abcd",IF($A$2&lt;&gt;-1,_xll.RtContribute(SourceAlias,V17,Fields,W17:X17,"SCOPE:SERVER"),_xll.RtContribute(SourceAlias,"DDS_INSERT_S",$A$2:$C$2,V17:X17,"SCOPE:SERVER FTC:ALL")),"stopped")</f>
        <v>stopped</v>
      </c>
      <c r="Z17" s="197">
        <f>ABS(_xll.RtGet(SourceAlias,$B17,"BID")-C17)</f>
        <v>1.4113846869001634E-8</v>
      </c>
      <c r="AA17" s="196">
        <f>ABS(_xll.RtGet(SourceAlias,$B17,"ASK")-D17)</f>
        <v>1.4113846869001634E-8</v>
      </c>
      <c r="AB17" s="197">
        <f>ABS(_xll.RtGet(SourceAlias,$F17,"BID")-G17)</f>
        <v>9.7118701969378662E-11</v>
      </c>
      <c r="AC17" s="196">
        <f>ABS(_xll.RtGet(SourceAlias,$F17,"ASK")-H17)</f>
        <v>9.7118701969378662E-11</v>
      </c>
      <c r="AD17" s="197">
        <f>ABS(_xll.RtGet(SourceAlias,$J17,"BID")-K17)</f>
        <v>5.5122191922052366E-8</v>
      </c>
      <c r="AE17" s="196">
        <f>ABS(_xll.RtGet(SourceAlias,$J17,"ASK")-L17)</f>
        <v>5.5122191922052366E-8</v>
      </c>
      <c r="AF17" s="195">
        <f>ABS(_xll.RtGet(SourceAlias,$N17,"BID")-O17)</f>
        <v>1.8418071577919193E-4</v>
      </c>
      <c r="AG17" s="195">
        <f>ABS(_xll.RtGet(SourceAlias,$N17,"ASK")-P17)</f>
        <v>1.8418071577919193E-4</v>
      </c>
      <c r="AH17" s="197"/>
      <c r="AI17" s="196"/>
      <c r="AJ17" s="195">
        <f>ABS(_xll.RtGet(SourceAlias,$V17,"BID")-W17)</f>
        <v>1.154385476098696E-10</v>
      </c>
      <c r="AK17" s="196">
        <f>ABS(_xll.RtGet(SourceAlias,$V17,"ASK")-X17)</f>
        <v>1.154385476098696E-10</v>
      </c>
    </row>
    <row r="18" spans="1:37" x14ac:dyDescent="0.2">
      <c r="A18" s="71" t="str">
        <f>Pricing!$A18</f>
        <v>8M</v>
      </c>
      <c r="B18" s="152" t="s">
        <v>524</v>
      </c>
      <c r="C18" s="153">
        <f>Pricing!$B18*100</f>
        <v>0.27059718297904173</v>
      </c>
      <c r="D18" s="153">
        <f>Pricing!$B18*100</f>
        <v>0.27059718297904173</v>
      </c>
      <c r="E18" s="154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2" t="s">
        <v>536</v>
      </c>
      <c r="G18" s="153">
        <f>Pricing!$C18*100</f>
        <v>0.36250247432269483</v>
      </c>
      <c r="H18" s="153">
        <f>Pricing!$C18*100</f>
        <v>0.36250247432269483</v>
      </c>
      <c r="I18" s="154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2" t="s">
        <v>548</v>
      </c>
      <c r="K18" s="153">
        <f>Pricing!$D18*100</f>
        <v>0.45386448454359768</v>
      </c>
      <c r="L18" s="153">
        <f>Pricing!$D18*100</f>
        <v>0.45386448454359768</v>
      </c>
      <c r="M18" s="154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2" t="s">
        <v>560</v>
      </c>
      <c r="O18" s="153">
        <f>Pricing!$E18*100</f>
        <v>0.65543243343491409</v>
      </c>
      <c r="P18" s="153">
        <f>Pricing!$E18*100</f>
        <v>0.65543243343491409</v>
      </c>
      <c r="Q18" s="154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2" t="s">
        <v>572</v>
      </c>
      <c r="S18" s="153">
        <f>Pricing!$F18*100</f>
        <v>0.47929420702000103</v>
      </c>
      <c r="T18" s="153">
        <f>Pricing!$F18*100</f>
        <v>0.47929420702000103</v>
      </c>
      <c r="U18" s="154"/>
      <c r="V18" s="152" t="s">
        <v>585</v>
      </c>
      <c r="W18" s="153">
        <f>Pricing!$G18*100</f>
        <v>0.21499999988771171</v>
      </c>
      <c r="X18" s="153">
        <f>Pricing!$G18*100</f>
        <v>0.21499999988771171</v>
      </c>
      <c r="Y18" s="188" t="str">
        <f>IF(Contribute="abcd",IF($A$2&lt;&gt;-1,_xll.RtContribute(SourceAlias,V18,Fields,W18:X18,"SCOPE:SERVER"),_xll.RtContribute(SourceAlias,"DDS_INSERT_S",$A$2:$C$2,V18:X18,"SCOPE:SERVER FTC:ALL")),"stopped")</f>
        <v>stopped</v>
      </c>
      <c r="Z18" s="197">
        <f>ABS(_xll.RtGet(SourceAlias,$B18,"BID")-C18)</f>
        <v>1.9020958308413327E-8</v>
      </c>
      <c r="AA18" s="196">
        <f>ABS(_xll.RtGet(SourceAlias,$B18,"ASK")-D18)</f>
        <v>1.9020958308413327E-8</v>
      </c>
      <c r="AB18" s="197">
        <f>ABS(_xll.RtGet(SourceAlias,$F18,"BID")-G18)</f>
        <v>3.2269481531344013E-10</v>
      </c>
      <c r="AC18" s="196">
        <f>ABS(_xll.RtGet(SourceAlias,$F18,"ASK")-H18)</f>
        <v>3.2269481531344013E-10</v>
      </c>
      <c r="AD18" s="197">
        <f>ABS(_xll.RtGet(SourceAlias,$J18,"BID")-K18)</f>
        <v>4.5640236034927284E-10</v>
      </c>
      <c r="AE18" s="196">
        <f>ABS(_xll.RtGet(SourceAlias,$J18,"ASK")-L18)</f>
        <v>4.5640236034927284E-10</v>
      </c>
      <c r="AF18" s="195">
        <f>ABS(_xll.RtGet(SourceAlias,$N18,"BID")-O18)</f>
        <v>1.4965256508592262E-4</v>
      </c>
      <c r="AG18" s="195">
        <f>ABS(_xll.RtGet(SourceAlias,$N18,"ASK")-P18)</f>
        <v>1.4965256508592262E-4</v>
      </c>
      <c r="AH18" s="197"/>
      <c r="AI18" s="196"/>
      <c r="AJ18" s="195">
        <f>ABS(_xll.RtGet(SourceAlias,$V18,"BID")-W18)</f>
        <v>1.1228828977749572E-10</v>
      </c>
      <c r="AK18" s="196">
        <f>ABS(_xll.RtGet(SourceAlias,$V18,"ASK")-X18)</f>
        <v>1.1228828977749572E-10</v>
      </c>
    </row>
    <row r="19" spans="1:37" x14ac:dyDescent="0.2">
      <c r="A19" s="71" t="str">
        <f>Pricing!$A19</f>
        <v>9M</v>
      </c>
      <c r="B19" s="152" t="s">
        <v>525</v>
      </c>
      <c r="C19" s="153">
        <f>Pricing!$B19*100</f>
        <v>0.29582848470805223</v>
      </c>
      <c r="D19" s="153">
        <f>Pricing!$B19*100</f>
        <v>0.29582848470805223</v>
      </c>
      <c r="E19" s="154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2" t="s">
        <v>537</v>
      </c>
      <c r="G19" s="153">
        <f>Pricing!$C19*100</f>
        <v>0.39004318983343211</v>
      </c>
      <c r="H19" s="153">
        <f>Pricing!$C19*100</f>
        <v>0.39004318983343211</v>
      </c>
      <c r="I19" s="154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2" t="s">
        <v>549</v>
      </c>
      <c r="K19" s="153">
        <f>Pricing!$D19*100</f>
        <v>0.48099959108893353</v>
      </c>
      <c r="L19" s="153">
        <f>Pricing!$D19*100</f>
        <v>0.48099959108893353</v>
      </c>
      <c r="M19" s="154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2" t="s">
        <v>561</v>
      </c>
      <c r="O19" s="153">
        <f>Pricing!$E19*100</f>
        <v>0.67472222142283211</v>
      </c>
      <c r="P19" s="153">
        <f>Pricing!$E19*100</f>
        <v>0.67472222142283211</v>
      </c>
      <c r="Q19" s="154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2" t="s">
        <v>573</v>
      </c>
      <c r="S19" s="153">
        <f>Pricing!$F19*100</f>
        <v>0.49297566075508475</v>
      </c>
      <c r="T19" s="153">
        <f>Pricing!$F19*100</f>
        <v>0.49297566075508475</v>
      </c>
      <c r="U19" s="154"/>
      <c r="V19" s="152" t="s">
        <v>586</v>
      </c>
      <c r="W19" s="153">
        <f>Pricing!$G19*100</f>
        <v>0.23999999989429119</v>
      </c>
      <c r="X19" s="153">
        <f>Pricing!$G19*100</f>
        <v>0.23999999989429119</v>
      </c>
      <c r="Y19" s="188" t="str">
        <f>IF(Contribute="abcd",IF($A$2&lt;&gt;-1,_xll.RtContribute(SourceAlias,V19,Fields,W19:X19,"SCOPE:SERVER"),_xll.RtContribute(SourceAlias,"DDS_INSERT_S",$A$2:$C$2,V19:X19,"SCOPE:SERVER FTC:ALL")),"stopped")</f>
        <v>stopped</v>
      </c>
      <c r="Z19" s="197">
        <f>ABS(_xll.RtGet(SourceAlias,$B19,"BID")-C19)</f>
        <v>1.7080521996781783E-9</v>
      </c>
      <c r="AA19" s="196">
        <f>ABS(_xll.RtGet(SourceAlias,$B19,"ASK")-D19)</f>
        <v>1.7080521996781783E-9</v>
      </c>
      <c r="AB19" s="197">
        <f>ABS(_xll.RtGet(SourceAlias,$F19,"BID")-G19)</f>
        <v>1.6656787060753686E-10</v>
      </c>
      <c r="AC19" s="196">
        <f>ABS(_xll.RtGet(SourceAlias,$F19,"ASK")-H19)</f>
        <v>1.6656787060753686E-10</v>
      </c>
      <c r="AD19" s="197">
        <f>ABS(_xll.RtGet(SourceAlias,$J19,"BID")-K19)</f>
        <v>8.8933527209178465E-11</v>
      </c>
      <c r="AE19" s="196">
        <f>ABS(_xll.RtGet(SourceAlias,$J19,"ASK")-L19)</f>
        <v>8.8933527209178465E-11</v>
      </c>
      <c r="AF19" s="195">
        <f>ABS(_xll.RtGet(SourceAlias,$N19,"BID")-O19)</f>
        <v>9.8255577167916108E-5</v>
      </c>
      <c r="AG19" s="195">
        <f>ABS(_xll.RtGet(SourceAlias,$N19,"ASK")-P19)</f>
        <v>9.8255577167916108E-5</v>
      </c>
      <c r="AH19" s="197"/>
      <c r="AI19" s="196"/>
      <c r="AJ19" s="195">
        <f>ABS(_xll.RtGet(SourceAlias,$V19,"BID")-W19)</f>
        <v>1.0570880282223527E-10</v>
      </c>
      <c r="AK19" s="196">
        <f>ABS(_xll.RtGet(SourceAlias,$V19,"ASK")-X19)</f>
        <v>1.0570880282223527E-10</v>
      </c>
    </row>
    <row r="20" spans="1:37" x14ac:dyDescent="0.2">
      <c r="A20" s="71" t="str">
        <f>Pricing!$A20</f>
        <v>10M</v>
      </c>
      <c r="B20" s="152"/>
      <c r="C20" s="153">
        <f>Pricing!$B20*100</f>
        <v>0.31737729109688245</v>
      </c>
      <c r="D20" s="153">
        <f>Pricing!$B20*100</f>
        <v>0.31737729109688245</v>
      </c>
      <c r="E20" s="154"/>
      <c r="F20" s="152"/>
      <c r="G20" s="153">
        <f>Pricing!$C20*100</f>
        <v>0.41376510007546508</v>
      </c>
      <c r="H20" s="153">
        <f>Pricing!$C20*100</f>
        <v>0.41376510007546508</v>
      </c>
      <c r="I20" s="154"/>
      <c r="J20" s="152"/>
      <c r="K20" s="153">
        <f>Pricing!$D20*100</f>
        <v>0.50248140951290887</v>
      </c>
      <c r="L20" s="153">
        <f>Pricing!$D20*100</f>
        <v>0.50248140951290887</v>
      </c>
      <c r="M20" s="154"/>
      <c r="N20" s="152"/>
      <c r="O20" s="153">
        <f>Pricing!$E20*100</f>
        <v>0.69219531288132974</v>
      </c>
      <c r="P20" s="153">
        <f>Pricing!$E20*100</f>
        <v>0.69219531288132974</v>
      </c>
      <c r="Q20" s="154"/>
      <c r="R20" s="152"/>
      <c r="S20" s="153">
        <f>Pricing!$F20*100</f>
        <v>0.50419474943399523</v>
      </c>
      <c r="T20" s="153">
        <f>Pricing!$F20*100</f>
        <v>0.50419474943399523</v>
      </c>
      <c r="U20" s="154"/>
      <c r="V20" s="152" t="s">
        <v>587</v>
      </c>
      <c r="W20" s="153">
        <f>Pricing!$G20*100</f>
        <v>0.25799999992176725</v>
      </c>
      <c r="X20" s="153">
        <f>Pricing!$G20*100</f>
        <v>0.25799999992176725</v>
      </c>
      <c r="Y20" s="188" t="str">
        <f>IF(Contribute="abcd",IF($A$2&lt;&gt;-1,_xll.RtContribute(SourceAlias,V20,Fields,W20:X20,"SCOPE:SERVER"),_xll.RtContribute(SourceAlias,"DDS_INSERT_S",$A$2:$C$2,V20:X20,"SCOPE:SERVER FTC:ALL")),"stopped")</f>
        <v>stopped</v>
      </c>
      <c r="Z20" s="197"/>
      <c r="AA20" s="196"/>
      <c r="AB20" s="197"/>
      <c r="AC20" s="196"/>
      <c r="AD20" s="197"/>
      <c r="AE20" s="196"/>
      <c r="AF20" s="195"/>
      <c r="AG20" s="195"/>
      <c r="AH20" s="197"/>
      <c r="AI20" s="196"/>
      <c r="AJ20" s="195">
        <f>ABS(_xll.RtGet(SourceAlias,$V20,"BID")-W20)</f>
        <v>7.8232753608631356E-11</v>
      </c>
      <c r="AK20" s="196">
        <f>ABS(_xll.RtGet(SourceAlias,$V20,"ASK")-X20)</f>
        <v>7.8232753608631356E-11</v>
      </c>
    </row>
    <row r="21" spans="1:37" x14ac:dyDescent="0.2">
      <c r="A21" s="71" t="str">
        <f>Pricing!$A21</f>
        <v>11M</v>
      </c>
      <c r="B21" s="152"/>
      <c r="C21" s="153">
        <f>Pricing!$B21*100</f>
        <v>0.34341083599615757</v>
      </c>
      <c r="D21" s="153">
        <f>Pricing!$B21*100</f>
        <v>0.34341083599615757</v>
      </c>
      <c r="E21" s="154"/>
      <c r="F21" s="152"/>
      <c r="G21" s="153">
        <f>Pricing!$C21*100</f>
        <v>0.44231124153083179</v>
      </c>
      <c r="H21" s="153">
        <f>Pricing!$C21*100</f>
        <v>0.44231124153083179</v>
      </c>
      <c r="I21" s="154"/>
      <c r="J21" s="152"/>
      <c r="K21" s="153">
        <f>Pricing!$D21*100</f>
        <v>0.52980720037761253</v>
      </c>
      <c r="L21" s="153">
        <f>Pricing!$D21*100</f>
        <v>0.52980720037761253</v>
      </c>
      <c r="M21" s="154"/>
      <c r="N21" s="152"/>
      <c r="O21" s="153">
        <f>Pricing!$E21*100</f>
        <v>0.71308938746312511</v>
      </c>
      <c r="P21" s="153">
        <f>Pricing!$E21*100</f>
        <v>0.71308938746312511</v>
      </c>
      <c r="Q21" s="154"/>
      <c r="R21" s="152"/>
      <c r="S21" s="153">
        <f>Pricing!$F21*100</f>
        <v>0.52633406505220304</v>
      </c>
      <c r="T21" s="153">
        <f>Pricing!$F21*100</f>
        <v>0.52633406505220304</v>
      </c>
      <c r="U21" s="154"/>
      <c r="V21" s="152" t="s">
        <v>588</v>
      </c>
      <c r="W21" s="153">
        <f>Pricing!$G21*100</f>
        <v>0.28599999991788366</v>
      </c>
      <c r="X21" s="153">
        <f>Pricing!$G21*100</f>
        <v>0.28599999991788366</v>
      </c>
      <c r="Y21" s="188" t="str">
        <f>IF(Contribute="abcd",IF($A$2&lt;&gt;-1,_xll.RtContribute(SourceAlias,V21,Fields,W21:X21,"SCOPE:SERVER"),_xll.RtContribute(SourceAlias,"DDS_INSERT_S",$A$2:$C$2,V21:X21,"SCOPE:SERVER FTC:ALL")),"stopped")</f>
        <v>stopped</v>
      </c>
      <c r="Z21" s="197"/>
      <c r="AA21" s="196"/>
      <c r="AB21" s="197"/>
      <c r="AC21" s="196"/>
      <c r="AD21" s="197"/>
      <c r="AE21" s="196"/>
      <c r="AF21" s="195"/>
      <c r="AG21" s="195"/>
      <c r="AH21" s="197"/>
      <c r="AI21" s="196"/>
      <c r="AJ21" s="195">
        <f>ABS(_xll.RtGet(SourceAlias,$V21,"BID")-W21)</f>
        <v>8.2116369259921385E-11</v>
      </c>
      <c r="AK21" s="196">
        <f>ABS(_xll.RtGet(SourceAlias,$V21,"ASK")-X21)</f>
        <v>8.2116369259921385E-11</v>
      </c>
    </row>
    <row r="22" spans="1:37" x14ac:dyDescent="0.2">
      <c r="A22" s="71" t="str">
        <f>Pricing!$A22</f>
        <v>1Y</v>
      </c>
      <c r="B22" s="152"/>
      <c r="C22" s="153">
        <f>Pricing!$B22*100</f>
        <v>0.37207789591167301</v>
      </c>
      <c r="D22" s="153">
        <f>Pricing!$B22*100</f>
        <v>0.37207789591167301</v>
      </c>
      <c r="E22" s="154"/>
      <c r="F22" s="152"/>
      <c r="G22" s="153">
        <f>Pricing!$C22*100</f>
        <v>0.47315720332433747</v>
      </c>
      <c r="H22" s="153">
        <f>Pricing!$C22*100</f>
        <v>0.47315720332433747</v>
      </c>
      <c r="I22" s="154"/>
      <c r="J22" s="152"/>
      <c r="K22" s="153">
        <f>Pricing!$D22*100</f>
        <v>0.55797737262662694</v>
      </c>
      <c r="L22" s="153">
        <f>Pricing!$D22*100</f>
        <v>0.55797737262662694</v>
      </c>
      <c r="M22" s="154"/>
      <c r="N22" s="152"/>
      <c r="O22" s="153">
        <f>Pricing!$E22*100</f>
        <v>0.73459999999024772</v>
      </c>
      <c r="P22" s="153">
        <f>Pricing!$E22*100</f>
        <v>0.73459999999024772</v>
      </c>
      <c r="Q22" s="154"/>
      <c r="R22" s="152"/>
      <c r="S22" s="153">
        <f>Pricing!$F22*100</f>
        <v>0.54987140963468495</v>
      </c>
      <c r="T22" s="153">
        <f>Pricing!$F22*100</f>
        <v>0.54987140963468495</v>
      </c>
      <c r="U22" s="154"/>
      <c r="V22" s="152" t="s">
        <v>589</v>
      </c>
      <c r="W22" s="153">
        <f>Pricing!$G22*100</f>
        <v>0.31401089777072722</v>
      </c>
      <c r="X22" s="153">
        <f>Pricing!$G22*100</f>
        <v>0.31401089777072722</v>
      </c>
      <c r="Y22" s="188" t="str">
        <f>IF(Contribute="abcd",IF($A$2&lt;&gt;-1,_xll.RtContribute(SourceAlias,V22,Fields,W22:X22,"SCOPE:SERVER"),_xll.RtContribute(SourceAlias,"DDS_INSERT_S",$A$2:$C$2,V22:X22,"SCOPE:SERVER FTC:ALL")),"stopped")</f>
        <v>stopped</v>
      </c>
      <c r="Z22" s="197"/>
      <c r="AA22" s="196"/>
      <c r="AB22" s="197"/>
      <c r="AC22" s="196"/>
      <c r="AD22" s="197"/>
      <c r="AE22" s="196"/>
      <c r="AF22" s="195"/>
      <c r="AG22" s="195"/>
      <c r="AH22" s="197"/>
      <c r="AI22" s="196"/>
      <c r="AJ22" s="195">
        <f>ABS(_xll.RtGet(SourceAlias,$V22,"BID")-W22)</f>
        <v>1.0897770727213985E-5</v>
      </c>
      <c r="AK22" s="196">
        <f>ABS(_xll.RtGet(SourceAlias,$V22,"ASK")-X22)</f>
        <v>1.0897770727213985E-5</v>
      </c>
    </row>
    <row r="23" spans="1:37" x14ac:dyDescent="0.2">
      <c r="A23" s="54" t="str">
        <f>Pricing!$A23</f>
        <v>#20151216</v>
      </c>
      <c r="B23" s="149" t="str">
        <f>"USD_CURVE_DEP1M_"&amp;A23</f>
        <v>USD_CURVE_DEP1M_#20151216</v>
      </c>
      <c r="C23" s="150">
        <f>Pricing!$B23*100</f>
        <v>0.24970783942549851</v>
      </c>
      <c r="D23" s="150">
        <f>Pricing!$B23*100</f>
        <v>0.24970783942549851</v>
      </c>
      <c r="E23" s="151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49" t="str">
        <f>"USD_CURVE_DEP3M_"&amp;A23</f>
        <v>USD_CURVE_DEP3M_#20151216</v>
      </c>
      <c r="G23" s="150">
        <f>Pricing!$C23*100</f>
        <v>0.33960795612419936</v>
      </c>
      <c r="H23" s="150">
        <f>Pricing!$C23*100</f>
        <v>0.33960795612419936</v>
      </c>
      <c r="I23" s="151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49" t="str">
        <f>"USD_CURVE_DEP6M_"&amp;A23</f>
        <v>USD_CURVE_DEP6M_#20151216</v>
      </c>
      <c r="K23" s="150">
        <f>Pricing!$D23*100</f>
        <v>0.43014234353048558</v>
      </c>
      <c r="L23" s="150">
        <f>Pricing!$D23*100</f>
        <v>0.43014234353048558</v>
      </c>
      <c r="M23" s="151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49" t="str">
        <f>"USD_CURVE_DEP12M_"&amp;A23</f>
        <v>USD_CURVE_DEP12M_#20151216</v>
      </c>
      <c r="O23" s="150">
        <f>Pricing!$E23*100</f>
        <v>0.64074382499024196</v>
      </c>
      <c r="P23" s="150">
        <f>Pricing!$E23*100</f>
        <v>0.64074382499024196</v>
      </c>
      <c r="Q23" s="151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49" t="s">
        <v>574</v>
      </c>
      <c r="S23" s="150">
        <f>Pricing!$F23*100</f>
        <v>0.46730549500003293</v>
      </c>
      <c r="T23" s="150">
        <f>Pricing!$F23*100</f>
        <v>0.46730549500003293</v>
      </c>
      <c r="U23" s="151"/>
      <c r="V23" s="149"/>
      <c r="W23" s="150">
        <f>Pricing!$G23*100</f>
        <v>0.19420779590081003</v>
      </c>
      <c r="X23" s="150">
        <f>Pricing!$G23*100</f>
        <v>0.19420779590081003</v>
      </c>
      <c r="Y23" s="187"/>
      <c r="Z23" s="197">
        <f>ABS(_xll.RtGet(SourceAlias,$B23,"BID")-C23)</f>
        <v>1.4574501494557524E-8</v>
      </c>
      <c r="AA23" s="196">
        <f>ABS(_xll.RtGet(SourceAlias,$B23,"ASK")-D23)</f>
        <v>1.4574501494557524E-8</v>
      </c>
      <c r="AB23" s="197">
        <f>ABS(_xll.RtGet(SourceAlias,$F23,"BID")-G23)</f>
        <v>1.2419931749718671E-10</v>
      </c>
      <c r="AC23" s="196">
        <f>ABS(_xll.RtGet(SourceAlias,$F23,"ASK")-H23)</f>
        <v>1.2419931749718671E-10</v>
      </c>
      <c r="AD23" s="197">
        <f>ABS(_xll.RtGet(SourceAlias,$J23,"BID")-K23)</f>
        <v>6.0530485568310866E-8</v>
      </c>
      <c r="AE23" s="196">
        <f>ABS(_xll.RtGet(SourceAlias,$J23,"ASK")-L23)</f>
        <v>6.0530485568310866E-8</v>
      </c>
      <c r="AF23" s="195">
        <f>ABS(_xll.RtGet(SourceAlias,$N23,"BID")-O23)</f>
        <v>1.8243500975800853E-4</v>
      </c>
      <c r="AG23" s="195">
        <f>ABS(_xll.RtGet(SourceAlias,$N23,"ASK")-P23)</f>
        <v>1.8243500975800853E-4</v>
      </c>
      <c r="AH23" s="197"/>
      <c r="AI23" s="196"/>
      <c r="AJ23" s="195"/>
      <c r="AK23" s="196"/>
    </row>
    <row r="24" spans="1:37" x14ac:dyDescent="0.2">
      <c r="A24" s="63" t="str">
        <f>Pricing!$A24</f>
        <v>#20160316</v>
      </c>
      <c r="B24" s="155" t="str">
        <f>"USD_CURVE_DEP1M_"&amp;A24</f>
        <v>USD_CURVE_DEP1M_#20160316</v>
      </c>
      <c r="C24" s="156">
        <f>Pricing!$B24*100</f>
        <v>0.31901136954160297</v>
      </c>
      <c r="D24" s="156">
        <f>Pricing!$B24*100</f>
        <v>0.31901136954160297</v>
      </c>
      <c r="E24" s="157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5" t="str">
        <f>"USD_CURVE_DEP3M_"&amp;A24</f>
        <v>USD_CURVE_DEP3M_#20160316</v>
      </c>
      <c r="G24" s="156">
        <f>Pricing!$C24*100</f>
        <v>0.41556504088348073</v>
      </c>
      <c r="H24" s="156">
        <f>Pricing!$C24*100</f>
        <v>0.41556504088348073</v>
      </c>
      <c r="I24" s="157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5" t="str">
        <f>"USD_CURVE_DEP6M_"&amp;A24</f>
        <v>USD_CURVE_DEP6M_#20160316</v>
      </c>
      <c r="K24" s="156">
        <f>Pricing!$D24*100</f>
        <v>0.50416578106743049</v>
      </c>
      <c r="L24" s="156">
        <f>Pricing!$D24*100</f>
        <v>0.50416578106743049</v>
      </c>
      <c r="M24" s="157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5" t="str">
        <f>"USD_CURVE_DEP12M_"&amp;A24</f>
        <v>USD_CURVE_DEP12M_#20160316</v>
      </c>
      <c r="O24" s="156">
        <f>Pricing!$E24*100</f>
        <v>0.69352746580047597</v>
      </c>
      <c r="P24" s="156">
        <f>Pricing!$E24*100</f>
        <v>0.69352746580047597</v>
      </c>
      <c r="Q24" s="157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5" t="s">
        <v>574</v>
      </c>
      <c r="S24" s="156">
        <f>Pricing!$F24*100</f>
        <v>0.50502659493595536</v>
      </c>
      <c r="T24" s="156">
        <f>Pricing!$F24*100</f>
        <v>0.50502659493595536</v>
      </c>
      <c r="U24" s="157"/>
      <c r="V24" s="155"/>
      <c r="W24" s="156">
        <f>Pricing!$G24*100</f>
        <v>0.25958853986801228</v>
      </c>
      <c r="X24" s="156">
        <f>Pricing!$G24*100</f>
        <v>0.25958853986801228</v>
      </c>
      <c r="Y24" s="189"/>
      <c r="Z24" s="197" t="e">
        <f>ABS(_xll.RtGet(SourceAlias,$B24,"BID")-C24)</f>
        <v>#VALUE!</v>
      </c>
      <c r="AA24" s="196" t="e">
        <f>ABS(_xll.RtGet(SourceAlias,$B24,"ASK")-D24)</f>
        <v>#VALUE!</v>
      </c>
      <c r="AB24" s="197" t="e">
        <f>ABS(_xll.RtGet(SourceAlias,$F24,"BID")-G24)</f>
        <v>#VALUE!</v>
      </c>
      <c r="AC24" s="196" t="e">
        <f>ABS(_xll.RtGet(SourceAlias,$F24,"ASK")-H24)</f>
        <v>#VALUE!</v>
      </c>
      <c r="AD24" s="197" t="e">
        <f>ABS(_xll.RtGet(SourceAlias,$J24,"BID")-K24)</f>
        <v>#VALUE!</v>
      </c>
      <c r="AE24" s="196" t="e">
        <f>ABS(_xll.RtGet(SourceAlias,$J24,"ASK")-L24)</f>
        <v>#VALUE!</v>
      </c>
      <c r="AF24" s="195" t="e">
        <f>ABS(_xll.RtGet(SourceAlias,$N24,"BID")-O24)</f>
        <v>#VALUE!</v>
      </c>
      <c r="AG24" s="195" t="e">
        <f>ABS(_xll.RtGet(SourceAlias,$N24,"ASK")-P24)</f>
        <v>#VALUE!</v>
      </c>
      <c r="AH24" s="197"/>
      <c r="AI24" s="196"/>
      <c r="AJ24" s="195"/>
      <c r="AK24" s="196"/>
    </row>
    <row r="25" spans="1:37" hidden="1" outlineLevel="1" x14ac:dyDescent="0.2">
      <c r="A25" s="71" t="str">
        <f>Pricing!$A25</f>
        <v>#20151230</v>
      </c>
      <c r="B25" s="152" t="str">
        <f t="shared" ref="B25:B32" si="0">"USD_CURVE_DEP1M_"&amp;A25</f>
        <v>USD_CURVE_DEP1M_#20151230</v>
      </c>
      <c r="C25" s="153">
        <f>Pricing!$B25*100</f>
        <v>0.25960939719980908</v>
      </c>
      <c r="D25" s="153">
        <f>Pricing!$B25*100</f>
        <v>0.25960939719980908</v>
      </c>
      <c r="E25" s="154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2" t="str">
        <f t="shared" ref="F25:F32" si="1">"USD_CURVE_DEP3M_"&amp;A25</f>
        <v>USD_CURVE_DEP3M_#20151230</v>
      </c>
      <c r="G25" s="153">
        <f>Pricing!$C25*100</f>
        <v>0.35050857666266078</v>
      </c>
      <c r="H25" s="153">
        <f>Pricing!$C25*100</f>
        <v>0.35050857666266078</v>
      </c>
      <c r="I25" s="154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2" t="str">
        <f t="shared" ref="J25:J32" si="2">"USD_CURVE_DEP6M_"&amp;A25</f>
        <v>USD_CURVE_DEP6M_#20151230</v>
      </c>
      <c r="K25" s="153">
        <f>Pricing!$D25*100</f>
        <v>0.44100106550773871</v>
      </c>
      <c r="L25" s="153">
        <f>Pricing!$D25*100</f>
        <v>0.44100106550773871</v>
      </c>
      <c r="M25" s="154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2"/>
      <c r="O25" s="153">
        <f>Pricing!$E25*100</f>
        <v>0.6475544226854123</v>
      </c>
      <c r="P25" s="153">
        <f>Pricing!$E25*100</f>
        <v>0.6475544226854123</v>
      </c>
      <c r="Q25" s="154"/>
      <c r="R25" s="152"/>
      <c r="S25" s="153">
        <f>Pricing!$F25*100</f>
        <v>0.47308858676591103</v>
      </c>
      <c r="T25" s="153">
        <f>Pricing!$F25*100</f>
        <v>0.47308858676591103</v>
      </c>
      <c r="U25" s="154"/>
      <c r="V25" s="152"/>
      <c r="W25" s="153">
        <f>Pricing!$G25*100</f>
        <v>0.20362649298805305</v>
      </c>
      <c r="X25" s="153">
        <f>Pricing!$G25*100</f>
        <v>0.20362649298805305</v>
      </c>
      <c r="Y25" s="188"/>
      <c r="Z25" s="197"/>
      <c r="AA25" s="196"/>
      <c r="AB25" s="197"/>
      <c r="AC25" s="196"/>
      <c r="AD25" s="197"/>
      <c r="AE25" s="196"/>
      <c r="AF25" s="195"/>
      <c r="AG25" s="195"/>
      <c r="AH25" s="197"/>
      <c r="AI25" s="196"/>
      <c r="AJ25" s="195"/>
      <c r="AK25" s="196"/>
    </row>
    <row r="26" spans="1:37" hidden="1" outlineLevel="1" x14ac:dyDescent="0.2">
      <c r="A26" s="71" t="str">
        <f>Pricing!$A26</f>
        <v>#20151231</v>
      </c>
      <c r="B26" s="152" t="str">
        <f t="shared" si="0"/>
        <v>USD_CURVE_DEP1M_#20151231</v>
      </c>
      <c r="C26" s="153">
        <f>Pricing!$B26*100</f>
        <v>0.26033054803258954</v>
      </c>
      <c r="D26" s="153">
        <f>Pricing!$B26*100</f>
        <v>0.26033054803258954</v>
      </c>
      <c r="E26" s="154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2" t="str">
        <f t="shared" si="1"/>
        <v>USD_CURVE_DEP3M_#20151231</v>
      </c>
      <c r="G26" s="153">
        <f>Pricing!$C26*100</f>
        <v>0.35129802239096625</v>
      </c>
      <c r="H26" s="153">
        <f>Pricing!$C26*100</f>
        <v>0.35129802239096625</v>
      </c>
      <c r="I26" s="154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2" t="str">
        <f t="shared" si="2"/>
        <v>USD_CURVE_DEP6M_#20151231</v>
      </c>
      <c r="K26" s="153">
        <f>Pricing!$D26*100</f>
        <v>0.44184008788678225</v>
      </c>
      <c r="L26" s="153">
        <f>Pricing!$D26*100</f>
        <v>0.44184008788678225</v>
      </c>
      <c r="M26" s="154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2"/>
      <c r="O26" s="153">
        <f>Pricing!$E26*100</f>
        <v>0.6480613323274238</v>
      </c>
      <c r="P26" s="153">
        <f>Pricing!$E26*100</f>
        <v>0.6480613323274238</v>
      </c>
      <c r="Q26" s="154"/>
      <c r="R26" s="152"/>
      <c r="S26" s="153">
        <f>Pricing!$F26*100</f>
        <v>0.47350200443226048</v>
      </c>
      <c r="T26" s="153">
        <f>Pricing!$F26*100</f>
        <v>0.47350200443226048</v>
      </c>
      <c r="U26" s="154"/>
      <c r="V26" s="152"/>
      <c r="W26" s="153">
        <f>Pricing!$G26*100</f>
        <v>0.20435198150953252</v>
      </c>
      <c r="X26" s="153">
        <f>Pricing!$G26*100</f>
        <v>0.20435198150953252</v>
      </c>
      <c r="Y26" s="188"/>
      <c r="Z26" s="197"/>
      <c r="AA26" s="196"/>
      <c r="AB26" s="197"/>
      <c r="AC26" s="196"/>
      <c r="AD26" s="197"/>
      <c r="AE26" s="196"/>
      <c r="AF26" s="195"/>
      <c r="AG26" s="195"/>
      <c r="AH26" s="197"/>
      <c r="AI26" s="196"/>
      <c r="AJ26" s="195"/>
      <c r="AK26" s="196"/>
    </row>
    <row r="27" spans="1:37" hidden="1" outlineLevel="1" x14ac:dyDescent="0.2">
      <c r="A27" s="71" t="str">
        <f>Pricing!$A27</f>
        <v>#20160104</v>
      </c>
      <c r="B27" s="152" t="str">
        <f t="shared" si="0"/>
        <v>USD_CURVE_DEP1M_#20160104</v>
      </c>
      <c r="C27" s="153">
        <f>Pricing!$B27*100</f>
        <v>0.26323211687245995</v>
      </c>
      <c r="D27" s="153">
        <f>Pricing!$B27*100</f>
        <v>0.26323211687245995</v>
      </c>
      <c r="E27" s="154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2" t="str">
        <f t="shared" si="1"/>
        <v>USD_CURVE_DEP3M_#20160104</v>
      </c>
      <c r="G27" s="153">
        <f>Pricing!$C27*100</f>
        <v>0.35447028340669134</v>
      </c>
      <c r="H27" s="153">
        <f>Pricing!$C27*100</f>
        <v>0.35447028340669134</v>
      </c>
      <c r="I27" s="154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2" t="str">
        <f t="shared" si="2"/>
        <v>USD_CURVE_DEP6M_#20160104</v>
      </c>
      <c r="K27" s="153">
        <f>Pricing!$D27*100</f>
        <v>0.44524106518388123</v>
      </c>
      <c r="L27" s="153">
        <f>Pricing!$D27*100</f>
        <v>0.44524106518388123</v>
      </c>
      <c r="M27" s="154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2"/>
      <c r="O27" s="153">
        <f>Pricing!$E27*100</f>
        <v>0.65011545587314068</v>
      </c>
      <c r="P27" s="153">
        <f>Pricing!$E27*100</f>
        <v>0.65011545587314068</v>
      </c>
      <c r="Q27" s="154"/>
      <c r="R27" s="152"/>
      <c r="S27" s="153">
        <f>Pricing!$F27*100</f>
        <v>0.47515610192836166</v>
      </c>
      <c r="T27" s="153">
        <f>Pricing!$F27*100</f>
        <v>0.47515610192836166</v>
      </c>
      <c r="U27" s="154"/>
      <c r="V27" s="152"/>
      <c r="W27" s="153">
        <f>Pricing!$G27*100</f>
        <v>0.2073081699177925</v>
      </c>
      <c r="X27" s="153">
        <f>Pricing!$G27*100</f>
        <v>0.2073081699177925</v>
      </c>
      <c r="Y27" s="188"/>
      <c r="Z27" s="197"/>
      <c r="AA27" s="196"/>
      <c r="AB27" s="197"/>
      <c r="AC27" s="196"/>
      <c r="AD27" s="197"/>
      <c r="AE27" s="196"/>
      <c r="AF27" s="195"/>
      <c r="AG27" s="195"/>
      <c r="AH27" s="197"/>
      <c r="AI27" s="196"/>
      <c r="AJ27" s="195"/>
      <c r="AK27" s="196"/>
    </row>
    <row r="28" spans="1:37" hidden="1" outlineLevel="1" x14ac:dyDescent="0.2">
      <c r="A28" s="63" t="str">
        <f>Pricing!$A28</f>
        <v>#20160105</v>
      </c>
      <c r="B28" s="155" t="str">
        <f t="shared" si="0"/>
        <v>USD_CURVE_DEP1M_#20160105</v>
      </c>
      <c r="C28" s="156">
        <f>Pricing!$B28*100</f>
        <v>0.26396163751919655</v>
      </c>
      <c r="D28" s="156">
        <f>Pricing!$B28*100</f>
        <v>0.26396163751919655</v>
      </c>
      <c r="E28" s="157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5" t="str">
        <f t="shared" si="1"/>
        <v>USD_CURVE_DEP3M_#20160105</v>
      </c>
      <c r="G28" s="156">
        <f>Pricing!$C28*100</f>
        <v>0.35526697100122673</v>
      </c>
      <c r="H28" s="156">
        <f>Pricing!$C28*100</f>
        <v>0.35526697100122673</v>
      </c>
      <c r="I28" s="157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5" t="str">
        <f t="shared" si="2"/>
        <v>USD_CURVE_DEP6M_#20160105</v>
      </c>
      <c r="K28" s="156">
        <f>Pricing!$D28*100</f>
        <v>0.44609966602569895</v>
      </c>
      <c r="L28" s="156">
        <f>Pricing!$D28*100</f>
        <v>0.44609966602569895</v>
      </c>
      <c r="M28" s="157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5"/>
      <c r="O28" s="156">
        <f>Pricing!$E28*100</f>
        <v>0.65063555271119522</v>
      </c>
      <c r="P28" s="156">
        <f>Pricing!$E28*100</f>
        <v>0.65063555271119522</v>
      </c>
      <c r="Q28" s="157"/>
      <c r="R28" s="155"/>
      <c r="S28" s="156">
        <f>Pricing!$F28*100</f>
        <v>0.47556973113179313</v>
      </c>
      <c r="T28" s="156">
        <f>Pricing!$F28*100</f>
        <v>0.47556973113179313</v>
      </c>
      <c r="U28" s="157"/>
      <c r="V28" s="155"/>
      <c r="W28" s="156">
        <f>Pricing!$G28*100</f>
        <v>0.20805961470060078</v>
      </c>
      <c r="X28" s="156">
        <f>Pricing!$G28*100</f>
        <v>0.20805961470060078</v>
      </c>
      <c r="Y28" s="189"/>
      <c r="Z28" s="197"/>
      <c r="AA28" s="196"/>
      <c r="AB28" s="197"/>
      <c r="AC28" s="196"/>
      <c r="AD28" s="197"/>
      <c r="AE28" s="196"/>
      <c r="AF28" s="195"/>
      <c r="AG28" s="195"/>
      <c r="AH28" s="197"/>
      <c r="AI28" s="196"/>
      <c r="AJ28" s="195"/>
      <c r="AK28" s="196"/>
    </row>
    <row r="29" spans="1:37" hidden="1" outlineLevel="1" x14ac:dyDescent="0.2">
      <c r="A29" s="71" t="str">
        <f>Pricing!$A29</f>
        <v>#20161229</v>
      </c>
      <c r="B29" s="152" t="str">
        <f t="shared" si="0"/>
        <v>USD_CURVE_DEP1M_#20161229</v>
      </c>
      <c r="C29" s="153">
        <f>Pricing!$B29*100</f>
        <v>0.60890824010977562</v>
      </c>
      <c r="D29" s="153">
        <f>Pricing!$B29*100</f>
        <v>0.60890824010977562</v>
      </c>
      <c r="E29" s="154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2" t="str">
        <f t="shared" si="1"/>
        <v>USD_CURVE_DEP3M_#20161229</v>
      </c>
      <c r="G29" s="153">
        <f>Pricing!$C29*100</f>
        <v>0.71929492758940738</v>
      </c>
      <c r="H29" s="153">
        <f>Pricing!$C29*100</f>
        <v>0.71929492758940738</v>
      </c>
      <c r="I29" s="154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2" t="str">
        <f t="shared" si="2"/>
        <v>USD_CURVE_DEP6M_#20161229</v>
      </c>
      <c r="K29" s="153">
        <f>Pricing!$D29*100</f>
        <v>0.79744578934409993</v>
      </c>
      <c r="L29" s="153">
        <f>Pricing!$D29*100</f>
        <v>0.79744578934409993</v>
      </c>
      <c r="M29" s="154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2"/>
      <c r="O29" s="153">
        <f>Pricing!$E29*100</f>
        <v>0.97786884669506313</v>
      </c>
      <c r="P29" s="153">
        <f>Pricing!$E29*100</f>
        <v>0.97786884669506313</v>
      </c>
      <c r="Q29" s="154"/>
      <c r="R29" s="152"/>
      <c r="S29" s="153">
        <f>Pricing!$F29*100</f>
        <v>0.76454682797111995</v>
      </c>
      <c r="T29" s="153">
        <f>Pricing!$F29*100</f>
        <v>0.76454682797111995</v>
      </c>
      <c r="U29" s="154"/>
      <c r="V29" s="152"/>
      <c r="W29" s="153">
        <f>Pricing!$G29*100</f>
        <v>0.53444653749198301</v>
      </c>
      <c r="X29" s="153">
        <f>Pricing!$G29*100</f>
        <v>0.53444653749198301</v>
      </c>
      <c r="Y29" s="188"/>
      <c r="Z29" s="197"/>
      <c r="AA29" s="196"/>
      <c r="AB29" s="197"/>
      <c r="AC29" s="196"/>
      <c r="AD29" s="197"/>
      <c r="AE29" s="196"/>
      <c r="AF29" s="195"/>
      <c r="AG29" s="195"/>
      <c r="AH29" s="197"/>
      <c r="AI29" s="196"/>
      <c r="AJ29" s="195"/>
      <c r="AK29" s="196"/>
    </row>
    <row r="30" spans="1:37" hidden="1" outlineLevel="1" x14ac:dyDescent="0.2">
      <c r="A30" s="71" t="str">
        <f>Pricing!$A30</f>
        <v>#20161230</v>
      </c>
      <c r="B30" s="152" t="str">
        <f t="shared" si="0"/>
        <v>USD_CURVE_DEP1M_#20161230</v>
      </c>
      <c r="C30" s="153">
        <f>Pricing!$B30*100</f>
        <v>0.60999652070479848</v>
      </c>
      <c r="D30" s="153">
        <f>Pricing!$B30*100</f>
        <v>0.60999652070479848</v>
      </c>
      <c r="E30" s="154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2" t="str">
        <f t="shared" si="1"/>
        <v>USD_CURVE_DEP3M_#20161230</v>
      </c>
      <c r="G30" s="153">
        <f>Pricing!$C30*100</f>
        <v>0.72044003178968619</v>
      </c>
      <c r="H30" s="153">
        <f>Pricing!$C30*100</f>
        <v>0.72044003178968619</v>
      </c>
      <c r="I30" s="154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2" t="str">
        <f t="shared" si="2"/>
        <v>USD_CURVE_DEP6M_#20161230</v>
      </c>
      <c r="K30" s="153">
        <f>Pricing!$D30*100</f>
        <v>0.79858092723470064</v>
      </c>
      <c r="L30" s="153">
        <f>Pricing!$D30*100</f>
        <v>0.79858092723470064</v>
      </c>
      <c r="M30" s="154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2"/>
      <c r="O30" s="153">
        <f>Pricing!$E30*100</f>
        <v>0.97900170732445091</v>
      </c>
      <c r="P30" s="153">
        <f>Pricing!$E30*100</f>
        <v>0.97900170732445091</v>
      </c>
      <c r="Q30" s="154"/>
      <c r="R30" s="152"/>
      <c r="S30" s="153">
        <f>Pricing!$F30*100</f>
        <v>0.76562240345274557</v>
      </c>
      <c r="T30" s="153">
        <f>Pricing!$F30*100</f>
        <v>0.76562240345274557</v>
      </c>
      <c r="U30" s="154"/>
      <c r="V30" s="152"/>
      <c r="W30" s="153">
        <f>Pricing!$G30*100</f>
        <v>0.53549431229515421</v>
      </c>
      <c r="X30" s="153">
        <f>Pricing!$G30*100</f>
        <v>0.53549431229515421</v>
      </c>
      <c r="Y30" s="188"/>
      <c r="Z30" s="197"/>
      <c r="AA30" s="196"/>
      <c r="AB30" s="197"/>
      <c r="AC30" s="196"/>
      <c r="AD30" s="197"/>
      <c r="AE30" s="196"/>
      <c r="AF30" s="195"/>
      <c r="AG30" s="195"/>
      <c r="AH30" s="197"/>
      <c r="AI30" s="196"/>
      <c r="AJ30" s="195"/>
      <c r="AK30" s="196"/>
    </row>
    <row r="31" spans="1:37" hidden="1" outlineLevel="1" x14ac:dyDescent="0.2">
      <c r="A31" s="71" t="str">
        <f>Pricing!$A31</f>
        <v>#20170103</v>
      </c>
      <c r="B31" s="152" t="str">
        <f t="shared" si="0"/>
        <v>USD_CURVE_DEP1M_#20170103</v>
      </c>
      <c r="C31" s="153">
        <f>Pricing!$B31*100</f>
        <v>0.61434968431082648</v>
      </c>
      <c r="D31" s="153">
        <f>Pricing!$B31*100</f>
        <v>0.61434968431082648</v>
      </c>
      <c r="E31" s="154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2" t="str">
        <f t="shared" si="1"/>
        <v>USD_CURVE_DEP3M_#20170103</v>
      </c>
      <c r="G31" s="153">
        <f>Pricing!$C31*100</f>
        <v>0.72502368302957088</v>
      </c>
      <c r="H31" s="153">
        <f>Pricing!$C31*100</f>
        <v>0.72502368302957088</v>
      </c>
      <c r="I31" s="154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2" t="str">
        <f t="shared" si="2"/>
        <v>USD_CURVE_DEP6M_#20170103</v>
      </c>
      <c r="K31" s="153">
        <f>Pricing!$D31*100</f>
        <v>0.80313647808545763</v>
      </c>
      <c r="L31" s="153">
        <f>Pricing!$D31*100</f>
        <v>0.80313647808545763</v>
      </c>
      <c r="M31" s="154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2"/>
      <c r="O31" s="153">
        <f>Pricing!$E31*100</f>
        <v>0.98351785179811457</v>
      </c>
      <c r="P31" s="153">
        <f>Pricing!$E31*100</f>
        <v>0.98351785179811457</v>
      </c>
      <c r="Q31" s="154"/>
      <c r="R31" s="152"/>
      <c r="S31" s="153">
        <f>Pricing!$F31*100</f>
        <v>0.76992531670414077</v>
      </c>
      <c r="T31" s="153">
        <f>Pricing!$F31*100</f>
        <v>0.76992531670414077</v>
      </c>
      <c r="U31" s="154"/>
      <c r="V31" s="152"/>
      <c r="W31" s="153">
        <f>Pricing!$G31*100</f>
        <v>0.53969104518534206</v>
      </c>
      <c r="X31" s="153">
        <f>Pricing!$G31*100</f>
        <v>0.53969104518534206</v>
      </c>
      <c r="Y31" s="188"/>
      <c r="Z31" s="197"/>
      <c r="AA31" s="196"/>
      <c r="AB31" s="197"/>
      <c r="AC31" s="196"/>
      <c r="AD31" s="197"/>
      <c r="AE31" s="196"/>
      <c r="AF31" s="195"/>
      <c r="AG31" s="195"/>
      <c r="AH31" s="197"/>
      <c r="AI31" s="196"/>
      <c r="AJ31" s="195"/>
      <c r="AK31" s="196"/>
    </row>
    <row r="32" spans="1:37" hidden="1" outlineLevel="1" x14ac:dyDescent="0.2">
      <c r="A32" s="63" t="str">
        <f>Pricing!$A32</f>
        <v>#20170104</v>
      </c>
      <c r="B32" s="155" t="str">
        <f t="shared" si="0"/>
        <v>USD_CURVE_DEP1M_#20170104</v>
      </c>
      <c r="C32" s="156">
        <f>Pricing!$B32*100</f>
        <v>0.6154379701410746</v>
      </c>
      <c r="D32" s="156">
        <f>Pricing!$B32*100</f>
        <v>0.6154379701410746</v>
      </c>
      <c r="E32" s="157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5" t="str">
        <f t="shared" si="1"/>
        <v>USD_CURVE_DEP3M_#20170104</v>
      </c>
      <c r="G32" s="156">
        <f>Pricing!$C32*100</f>
        <v>0.72617037610774704</v>
      </c>
      <c r="H32" s="156">
        <f>Pricing!$C32*100</f>
        <v>0.72617037610774704</v>
      </c>
      <c r="I32" s="157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5" t="str">
        <f t="shared" si="2"/>
        <v>USD_CURVE_DEP6M_#20170104</v>
      </c>
      <c r="K32" s="156">
        <f>Pricing!$D32*100</f>
        <v>0.80427898207164594</v>
      </c>
      <c r="L32" s="156">
        <f>Pricing!$D32*100</f>
        <v>0.80427898207164594</v>
      </c>
      <c r="M32" s="157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5"/>
      <c r="O32" s="156">
        <f>Pricing!$E32*100</f>
        <v>0.98464255270736212</v>
      </c>
      <c r="P32" s="156">
        <f>Pricing!$E32*100</f>
        <v>0.98464255270736212</v>
      </c>
      <c r="Q32" s="157"/>
      <c r="R32" s="155"/>
      <c r="S32" s="156">
        <f>Pricing!$F32*100</f>
        <v>0.77100119840085413</v>
      </c>
      <c r="T32" s="156">
        <f>Pricing!$F32*100</f>
        <v>0.77100119840085413</v>
      </c>
      <c r="U32" s="157"/>
      <c r="V32" s="155"/>
      <c r="W32" s="156">
        <f>Pricing!$G32*100</f>
        <v>0.54074158508893733</v>
      </c>
      <c r="X32" s="156">
        <f>Pricing!$G32*100</f>
        <v>0.54074158508893733</v>
      </c>
      <c r="Y32" s="189"/>
      <c r="Z32" s="197"/>
      <c r="AA32" s="196"/>
      <c r="AB32" s="197"/>
      <c r="AC32" s="196"/>
      <c r="AD32" s="197"/>
      <c r="AE32" s="196"/>
      <c r="AF32" s="195"/>
      <c r="AG32" s="195"/>
      <c r="AH32" s="197"/>
      <c r="AI32" s="196"/>
      <c r="AJ32" s="195"/>
      <c r="AK32" s="196"/>
    </row>
    <row r="33" spans="1:37" collapsed="1" x14ac:dyDescent="0.2">
      <c r="A33" s="54" t="str">
        <f>Pricing!$A33</f>
        <v>K5</v>
      </c>
      <c r="B33" s="149" t="str">
        <f>"USD_CURVE_FUT"&amp;B$3&amp;"M_"&amp;$A33</f>
        <v>USD_CURVE_FUT1M_K5</v>
      </c>
      <c r="C33" s="150">
        <f>Pricing!$B33</f>
        <v>99.809311299822383</v>
      </c>
      <c r="D33" s="150">
        <f>Pricing!$B33</f>
        <v>99.809311299822383</v>
      </c>
      <c r="E33" s="151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49" t="str">
        <f>"USD_CURVE_FUT"&amp;F$3&amp;"M_"&amp;$A33</f>
        <v>USD_CURVE_FUT3M_K5</v>
      </c>
      <c r="G33" s="150">
        <f>Pricing!$C33</f>
        <v>99.721300995951566</v>
      </c>
      <c r="H33" s="150">
        <f>Pricing!$C33</f>
        <v>99.721300995951566</v>
      </c>
      <c r="I33" s="151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49" t="str">
        <f>"USD_CURVE_FUT"&amp;J$3&amp;"M_"&amp;$A33</f>
        <v>USD_CURVE_FUT6M_K5</v>
      </c>
      <c r="K33" s="150">
        <f>Pricing!$D33</f>
        <v>99.609818483057879</v>
      </c>
      <c r="L33" s="150">
        <f>Pricing!$D33</f>
        <v>99.609818483057879</v>
      </c>
      <c r="M33" s="151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49" t="str">
        <f>"USD_CURVE_FUT"&amp;N$3&amp;"M_"&amp;$A33</f>
        <v>USD_CURVE_FUT12M_K5</v>
      </c>
      <c r="O33" s="150">
        <f>Pricing!E33</f>
        <v>99.395671927898832</v>
      </c>
      <c r="P33" s="150">
        <f>Pricing!E33</f>
        <v>99.395671927898832</v>
      </c>
      <c r="Q33" s="151" t="str">
        <f>IF(Contribute="abcd",IF($A$2&lt;&gt;-1,_xll.RtContribute(SourceAlias,N33,Fields,O33:P33,"SCOPE:SERVER"),_xll.RtContribute(SourceAlias,"DDS_INSERT_S",$A$2:$C$2,N33:P33,"SCOPE:SERVER FTC:ALL")),"stopped")</f>
        <v>stopped</v>
      </c>
      <c r="R33" s="149"/>
      <c r="S33" s="150">
        <f>Pricing!$F33</f>
        <v>99.708459169808137</v>
      </c>
      <c r="T33" s="150">
        <f>Pricing!$F33</f>
        <v>99.708459169808137</v>
      </c>
      <c r="U33" s="151"/>
      <c r="V33" s="149"/>
      <c r="W33" s="150">
        <f>Pricing!$G33</f>
        <v>99.858029835537948</v>
      </c>
      <c r="X33" s="150">
        <f>Pricing!$G33</f>
        <v>99.858029835537948</v>
      </c>
      <c r="Y33" s="187"/>
      <c r="Z33" s="197" t="e">
        <f>ABS(_xll.RtGet(SourceAlias,$B33,"BID")-C33)</f>
        <v>#VALUE!</v>
      </c>
      <c r="AA33" s="196" t="e">
        <f>ABS(_xll.RtGet(SourceAlias,$B33,"ASK")-D33)</f>
        <v>#VALUE!</v>
      </c>
      <c r="AB33" s="197" t="e">
        <f>ABS(_xll.RtGet(SourceAlias,$F33,"BID")-G33)</f>
        <v>#VALUE!</v>
      </c>
      <c r="AC33" s="196" t="e">
        <f>ABS(_xll.RtGet(SourceAlias,$F33,"ASK")-H33)</f>
        <v>#VALUE!</v>
      </c>
      <c r="AD33" s="197" t="e">
        <f>ABS(_xll.RtGet(SourceAlias,$J33,"BID")-K33)</f>
        <v>#VALUE!</v>
      </c>
      <c r="AE33" s="196" t="e">
        <f>ABS(_xll.RtGet(SourceAlias,$J33,"ASK")-L33)</f>
        <v>#VALUE!</v>
      </c>
      <c r="AF33" s="195" t="e">
        <f>ABS(_xll.RtGet(SourceAlias,$N33,"BID")-O33)</f>
        <v>#VALUE!</v>
      </c>
      <c r="AG33" s="195" t="e">
        <f>ABS(_xll.RtGet(SourceAlias,$N33,"ASK")-P33)</f>
        <v>#VALUE!</v>
      </c>
      <c r="AH33" s="197"/>
      <c r="AI33" s="196"/>
      <c r="AJ33" s="195"/>
      <c r="AK33" s="196"/>
    </row>
    <row r="34" spans="1:37" x14ac:dyDescent="0.2">
      <c r="A34" s="71" t="str">
        <f>Pricing!$A34</f>
        <v>M5</v>
      </c>
      <c r="B34" s="152" t="str">
        <f t="shared" ref="B34:B52" si="3">"USD_CURVE_FUT"&amp;B$3&amp;"M_"&amp;$A34</f>
        <v>USD_CURVE_FUT1M_M5</v>
      </c>
      <c r="C34" s="153">
        <f>Pricing!$B34</f>
        <v>99.795165154888593</v>
      </c>
      <c r="D34" s="153">
        <f>Pricing!$B34</f>
        <v>99.795165154888593</v>
      </c>
      <c r="E34" s="154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2" t="str">
        <f t="shared" ref="F34:F52" si="4">"USD_CURVE_FUT"&amp;F$3&amp;"M_"&amp;$A34</f>
        <v>USD_CURVE_FUT3M_M5</v>
      </c>
      <c r="G34" s="153">
        <f>Pricing!$C34</f>
        <v>99.70776246708958</v>
      </c>
      <c r="H34" s="153">
        <f>Pricing!$C34</f>
        <v>99.70776246708958</v>
      </c>
      <c r="I34" s="154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2" t="str">
        <f t="shared" ref="J34:J52" si="5">"USD_CURVE_FUT"&amp;J$3&amp;"M_"&amp;$A34</f>
        <v>USD_CURVE_FUT6M_M5</v>
      </c>
      <c r="K34" s="153">
        <f>Pricing!$D34</f>
        <v>99.616427648463699</v>
      </c>
      <c r="L34" s="153">
        <f>Pricing!$D34</f>
        <v>99.616427648463699</v>
      </c>
      <c r="M34" s="154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2" t="str">
        <f t="shared" ref="N34:N52" si="6">"USD_CURVE_FUT"&amp;N$3&amp;"M_"&amp;$A34</f>
        <v>USD_CURVE_FUT12M_M5</v>
      </c>
      <c r="O34" s="153">
        <f>Pricing!E34</f>
        <v>99.394294754138841</v>
      </c>
      <c r="P34" s="153">
        <f>Pricing!E34</f>
        <v>99.394294754138841</v>
      </c>
      <c r="Q34" s="154" t="str">
        <f>IF(Contribute="abcd",IF($A$2&lt;&gt;-1,_xll.RtContribute(SourceAlias,N34,Fields,O34:P34,"SCOPE:SERVER"),_xll.RtContribute(SourceAlias,"DDS_INSERT_S",$A$2:$C$2,N34:P34,"SCOPE:SERVER FTC:ALL")),"stopped")</f>
        <v>stopped</v>
      </c>
      <c r="R34" s="152"/>
      <c r="S34" s="153">
        <f>Pricing!$F34</f>
        <v>99.6239747737486</v>
      </c>
      <c r="T34" s="153">
        <f>Pricing!$F34</f>
        <v>99.6239747737486</v>
      </c>
      <c r="U34" s="154"/>
      <c r="V34" s="152"/>
      <c r="W34" s="153">
        <f>Pricing!$G34</f>
        <v>99.847308697523445</v>
      </c>
      <c r="X34" s="153">
        <f>Pricing!$G34</f>
        <v>99.847308697523445</v>
      </c>
      <c r="Y34" s="188"/>
      <c r="Z34" s="197">
        <f>ABS(_xll.RtGet(SourceAlias,$B34,"BID")-C34)</f>
        <v>9.1114173983442015E-9</v>
      </c>
      <c r="AA34" s="196">
        <f>ABS(_xll.RtGet(SourceAlias,$B34,"ASK")-D34)</f>
        <v>9.1114173983442015E-9</v>
      </c>
      <c r="AB34" s="197">
        <f>ABS(_xll.RtGet(SourceAlias,$F34,"BID")-G34)</f>
        <v>8.9571017269918229E-11</v>
      </c>
      <c r="AC34" s="196">
        <f>ABS(_xll.RtGet(SourceAlias,$F34,"ASK")-H34)</f>
        <v>8.9571017269918229E-11</v>
      </c>
      <c r="AD34" s="197">
        <f>ABS(_xll.RtGet(SourceAlias,$J34,"BID")-K34)</f>
        <v>9.463690275879344E-9</v>
      </c>
      <c r="AE34" s="196">
        <f>ABS(_xll.RtGet(SourceAlias,$J34,"ASK")-L34)</f>
        <v>9.463690275879344E-9</v>
      </c>
      <c r="AF34" s="195">
        <f>ABS(_xll.RtGet(SourceAlias,$N34,"BID")-O34)</f>
        <v>1.6246313883527819E-4</v>
      </c>
      <c r="AG34" s="195">
        <f>ABS(_xll.RtGet(SourceAlias,$N34,"ASK")-P34)</f>
        <v>1.6246313883527819E-4</v>
      </c>
      <c r="AH34" s="197"/>
      <c r="AI34" s="196"/>
      <c r="AJ34" s="195"/>
      <c r="AK34" s="196"/>
    </row>
    <row r="35" spans="1:37" x14ac:dyDescent="0.2">
      <c r="A35" s="71" t="str">
        <f>Pricing!$A35</f>
        <v>N5</v>
      </c>
      <c r="B35" s="152" t="str">
        <f t="shared" si="3"/>
        <v>USD_CURVE_FUT1M_N5</v>
      </c>
      <c r="C35" s="153">
        <f>Pricing!$B35</f>
        <v>99.76958946386037</v>
      </c>
      <c r="D35" s="153">
        <f>Pricing!$B35</f>
        <v>99.76958946386037</v>
      </c>
      <c r="E35" s="154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2" t="str">
        <f t="shared" si="4"/>
        <v>USD_CURVE_FUT3M_N5</v>
      </c>
      <c r="G35" s="153">
        <f>Pricing!$C35</f>
        <v>99.683069003393143</v>
      </c>
      <c r="H35" s="153">
        <f>Pricing!$C35</f>
        <v>99.683069003393143</v>
      </c>
      <c r="I35" s="154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2" t="str">
        <f t="shared" si="5"/>
        <v>USD_CURVE_FUT6M_N5</v>
      </c>
      <c r="K35" s="153">
        <f>Pricing!$D35</f>
        <v>99.597675378759533</v>
      </c>
      <c r="L35" s="153">
        <f>Pricing!$D35</f>
        <v>99.597675378759533</v>
      </c>
      <c r="M35" s="154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2" t="str">
        <f t="shared" si="6"/>
        <v>USD_CURVE_FUT12M_N5</v>
      </c>
      <c r="O35" s="153">
        <f>Pricing!E35</f>
        <v>99.375369057652165</v>
      </c>
      <c r="P35" s="153">
        <f>Pricing!E35</f>
        <v>99.375369057652165</v>
      </c>
      <c r="Q35" s="154" t="str">
        <f>IF(Contribute="abcd",IF($A$2&lt;&gt;-1,_xll.RtContribute(SourceAlias,N35,Fields,O35:P35,"SCOPE:SERVER"),_xll.RtContribute(SourceAlias,"DDS_INSERT_S",$A$2:$C$2,N35:P35,"SCOPE:SERVER FTC:ALL")),"stopped")</f>
        <v>stopped</v>
      </c>
      <c r="R35" s="152"/>
      <c r="S35" s="153">
        <f>Pricing!$F35</f>
        <v>99.538676151861267</v>
      </c>
      <c r="T35" s="153">
        <f>Pricing!$F35</f>
        <v>99.538676151861267</v>
      </c>
      <c r="U35" s="154"/>
      <c r="V35" s="152"/>
      <c r="W35" s="153">
        <f>Pricing!$G35</f>
        <v>99.819017467024096</v>
      </c>
      <c r="X35" s="153">
        <f>Pricing!$G35</f>
        <v>99.819017467024096</v>
      </c>
      <c r="Y35" s="188"/>
      <c r="Z35" s="197" t="e">
        <f>ABS(_xll.RtGet(SourceAlias,$B35,"BID")-C35)</f>
        <v>#VALUE!</v>
      </c>
      <c r="AA35" s="196" t="e">
        <f>ABS(_xll.RtGet(SourceAlias,$B35,"ASK")-D35)</f>
        <v>#VALUE!</v>
      </c>
      <c r="AB35" s="197" t="e">
        <f>ABS(_xll.RtGet(SourceAlias,$F35,"BID")-G35)</f>
        <v>#VALUE!</v>
      </c>
      <c r="AC35" s="196" t="e">
        <f>ABS(_xll.RtGet(SourceAlias,$F35,"ASK")-H35)</f>
        <v>#VALUE!</v>
      </c>
      <c r="AD35" s="197" t="e">
        <f>ABS(_xll.RtGet(SourceAlias,$J35,"BID")-K35)</f>
        <v>#VALUE!</v>
      </c>
      <c r="AE35" s="196" t="e">
        <f>ABS(_xll.RtGet(SourceAlias,$J35,"ASK")-L35)</f>
        <v>#VALUE!</v>
      </c>
      <c r="AF35" s="195" t="e">
        <f>ABS(_xll.RtGet(SourceAlias,$N35,"BID")-O35)</f>
        <v>#VALUE!</v>
      </c>
      <c r="AG35" s="195" t="e">
        <f>ABS(_xll.RtGet(SourceAlias,$N35,"ASK")-P35)</f>
        <v>#VALUE!</v>
      </c>
      <c r="AH35" s="197"/>
      <c r="AI35" s="196"/>
      <c r="AJ35" s="195"/>
      <c r="AK35" s="196"/>
    </row>
    <row r="36" spans="1:37" x14ac:dyDescent="0.2">
      <c r="A36" s="71" t="str">
        <f>Pricing!$A36</f>
        <v>Q5</v>
      </c>
      <c r="B36" s="152" t="str">
        <f t="shared" si="3"/>
        <v>USD_CURVE_FUT1M_Q5</v>
      </c>
      <c r="C36" s="153">
        <f>Pricing!$B36</f>
        <v>99.724321289244074</v>
      </c>
      <c r="D36" s="153">
        <f>Pricing!$B36</f>
        <v>99.724321289244074</v>
      </c>
      <c r="E36" s="154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2" t="str">
        <f t="shared" si="4"/>
        <v>USD_CURVE_FUT3M_Q5</v>
      </c>
      <c r="G36" s="153">
        <f>Pricing!$C36</f>
        <v>99.636234631423406</v>
      </c>
      <c r="H36" s="153">
        <f>Pricing!$C36</f>
        <v>99.636234631423406</v>
      </c>
      <c r="I36" s="154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2" t="str">
        <f t="shared" si="5"/>
        <v>USD_CURVE_FUT6M_Q5</v>
      </c>
      <c r="K36" s="153">
        <f>Pricing!$D36</f>
        <v>99.559293679306322</v>
      </c>
      <c r="L36" s="153">
        <f>Pricing!$D36</f>
        <v>99.559293679306322</v>
      </c>
      <c r="M36" s="154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2" t="str">
        <f t="shared" si="6"/>
        <v>USD_CURVE_FUT12M_Q5</v>
      </c>
      <c r="O36" s="153">
        <f>Pricing!E36</f>
        <v>99.345893637666791</v>
      </c>
      <c r="P36" s="153">
        <f>Pricing!E36</f>
        <v>99.345893637666791</v>
      </c>
      <c r="Q36" s="154" t="str">
        <f>IF(Contribute="abcd",IF($A$2&lt;&gt;-1,_xll.RtContribute(SourceAlias,N36,Fields,O36:P36,"SCOPE:SERVER"),_xll.RtContribute(SourceAlias,"DDS_INSERT_S",$A$2:$C$2,N36:P36,"SCOPE:SERVER FTC:ALL")),"stopped")</f>
        <v>stopped</v>
      </c>
      <c r="R36" s="152"/>
      <c r="S36" s="153">
        <f>Pricing!$F36</f>
        <v>99.43576300979025</v>
      </c>
      <c r="T36" s="153">
        <f>Pricing!$F36</f>
        <v>99.43576300979025</v>
      </c>
      <c r="U36" s="154"/>
      <c r="V36" s="152"/>
      <c r="W36" s="153">
        <f>Pricing!$G36</f>
        <v>99.778630787781822</v>
      </c>
      <c r="X36" s="153">
        <f>Pricing!$G36</f>
        <v>99.778630787781822</v>
      </c>
      <c r="Y36" s="188"/>
      <c r="Z36" s="197" t="e">
        <f>ABS(_xll.RtGet(SourceAlias,$B36,"BID")-C36)</f>
        <v>#VALUE!</v>
      </c>
      <c r="AA36" s="196" t="e">
        <f>ABS(_xll.RtGet(SourceAlias,$B36,"ASK")-D36)</f>
        <v>#VALUE!</v>
      </c>
      <c r="AB36" s="197" t="e">
        <f>ABS(_xll.RtGet(SourceAlias,$F36,"BID")-G36)</f>
        <v>#VALUE!</v>
      </c>
      <c r="AC36" s="196" t="e">
        <f>ABS(_xll.RtGet(SourceAlias,$F36,"ASK")-H36)</f>
        <v>#VALUE!</v>
      </c>
      <c r="AD36" s="197" t="e">
        <f>ABS(_xll.RtGet(SourceAlias,$J36,"BID")-K36)</f>
        <v>#VALUE!</v>
      </c>
      <c r="AE36" s="196" t="e">
        <f>ABS(_xll.RtGet(SourceAlias,$J36,"ASK")-L36)</f>
        <v>#VALUE!</v>
      </c>
      <c r="AF36" s="195" t="e">
        <f>ABS(_xll.RtGet(SourceAlias,$N36,"BID")-O36)</f>
        <v>#VALUE!</v>
      </c>
      <c r="AG36" s="195" t="e">
        <f>ABS(_xll.RtGet(SourceAlias,$N36,"ASK")-P36)</f>
        <v>#VALUE!</v>
      </c>
      <c r="AH36" s="197"/>
      <c r="AI36" s="196"/>
      <c r="AJ36" s="195"/>
      <c r="AK36" s="196"/>
    </row>
    <row r="37" spans="1:37" x14ac:dyDescent="0.2">
      <c r="A37" s="71" t="str">
        <f>Pricing!$A37</f>
        <v>U5</v>
      </c>
      <c r="B37" s="152" t="str">
        <f t="shared" si="3"/>
        <v>USD_CURVE_FUT1M_U5</v>
      </c>
      <c r="C37" s="153">
        <f>Pricing!$B37</f>
        <v>99.681201204589783</v>
      </c>
      <c r="D37" s="153">
        <f>Pricing!$B37</f>
        <v>99.681201204589783</v>
      </c>
      <c r="E37" s="154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2" t="str">
        <f t="shared" si="4"/>
        <v>USD_CURVE_FUT3M_U5</v>
      </c>
      <c r="G37" s="153">
        <f>Pricing!$C37</f>
        <v>99.583792402548013</v>
      </c>
      <c r="H37" s="153">
        <f>Pricing!$C37</f>
        <v>99.583792402548013</v>
      </c>
      <c r="I37" s="154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2" t="str">
        <f t="shared" si="5"/>
        <v>USD_CURVE_FUT6M_U5</v>
      </c>
      <c r="K37" s="153">
        <f>Pricing!$D37</f>
        <v>99.515293055352601</v>
      </c>
      <c r="L37" s="153">
        <f>Pricing!$D37</f>
        <v>99.515293055352601</v>
      </c>
      <c r="M37" s="154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2" t="str">
        <f t="shared" si="6"/>
        <v>USD_CURVE_FUT12M_U5</v>
      </c>
      <c r="O37" s="153">
        <f>Pricing!E37</f>
        <v>99.312398406386819</v>
      </c>
      <c r="P37" s="153">
        <f>Pricing!E37</f>
        <v>99.312398406386819</v>
      </c>
      <c r="Q37" s="154" t="str">
        <f>IF(Contribute="abcd",IF($A$2&lt;&gt;-1,_xll.RtContribute(SourceAlias,N37,Fields,O37:P37,"SCOPE:SERVER"),_xll.RtContribute(SourceAlias,"DDS_INSERT_S",$A$2:$C$2,N37:P37,"SCOPE:SERVER FTC:ALL")),"stopped")</f>
        <v>stopped</v>
      </c>
      <c r="R37" s="152"/>
      <c r="S37" s="153">
        <f>Pricing!$F37</f>
        <v>99.336588002496626</v>
      </c>
      <c r="T37" s="153">
        <f>Pricing!$F37</f>
        <v>99.336588002496626</v>
      </c>
      <c r="U37" s="154"/>
      <c r="V37" s="152"/>
      <c r="W37" s="153">
        <f>Pricing!$G37</f>
        <v>99.740780215171469</v>
      </c>
      <c r="X37" s="153">
        <f>Pricing!$G37</f>
        <v>99.740780215171469</v>
      </c>
      <c r="Y37" s="188"/>
      <c r="Z37" s="197">
        <f>ABS(_xll.RtGet(SourceAlias,$B37,"BID")-C37)</f>
        <v>4.3589778897512588E-8</v>
      </c>
      <c r="AA37" s="196">
        <f>ABS(_xll.RtGet(SourceAlias,$B37,"ASK")-D37)</f>
        <v>4.3589778897512588E-8</v>
      </c>
      <c r="AB37" s="197">
        <f>ABS(_xll.RtGet(SourceAlias,$F37,"BID")-G37)</f>
        <v>4.5199044507171493E-10</v>
      </c>
      <c r="AC37" s="196">
        <f>ABS(_xll.RtGet(SourceAlias,$F37,"ASK")-H37)</f>
        <v>4.5199044507171493E-10</v>
      </c>
      <c r="AD37" s="197">
        <f>ABS(_xll.RtGet(SourceAlias,$J37,"BID")-K37)</f>
        <v>1.5064740921388875E-7</v>
      </c>
      <c r="AE37" s="196">
        <f>ABS(_xll.RtGet(SourceAlias,$J37,"ASK")-L37)</f>
        <v>1.5064740921388875E-7</v>
      </c>
      <c r="AF37" s="195">
        <f>ABS(_xll.RtGet(SourceAlias,$N37,"BID")-O37)</f>
        <v>1.5685838681633868E-4</v>
      </c>
      <c r="AG37" s="195">
        <f>ABS(_xll.RtGet(SourceAlias,$N37,"ASK")-P37)</f>
        <v>1.5685838681633868E-4</v>
      </c>
      <c r="AH37" s="197"/>
      <c r="AI37" s="196"/>
      <c r="AJ37" s="195"/>
      <c r="AK37" s="196"/>
    </row>
    <row r="38" spans="1:37" x14ac:dyDescent="0.2">
      <c r="A38" s="71" t="str">
        <f>Pricing!$A38</f>
        <v>V5</v>
      </c>
      <c r="B38" s="152" t="str">
        <f t="shared" si="3"/>
        <v>USD_CURVE_FUT1M_V5</v>
      </c>
      <c r="C38" s="153">
        <f>Pricing!$B38</f>
        <v>99.619148950676319</v>
      </c>
      <c r="D38" s="153">
        <f>Pricing!$B38</f>
        <v>99.619148950676319</v>
      </c>
      <c r="E38" s="154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2" t="str">
        <f t="shared" si="4"/>
        <v>USD_CURVE_FUT3M_V5</v>
      </c>
      <c r="G38" s="153">
        <f>Pricing!$C38</f>
        <v>99.514271222714129</v>
      </c>
      <c r="H38" s="153">
        <f>Pricing!$C38</f>
        <v>99.514271222714129</v>
      </c>
      <c r="I38" s="154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2" t="str">
        <f t="shared" si="5"/>
        <v>USD_CURVE_FUT6M_V5</v>
      </c>
      <c r="K38" s="153">
        <f>Pricing!$D38</f>
        <v>99.443028499063942</v>
      </c>
      <c r="L38" s="153">
        <f>Pricing!$D38</f>
        <v>99.443028499063942</v>
      </c>
      <c r="M38" s="154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2" t="str">
        <f t="shared" si="6"/>
        <v>USD_CURVE_FUT12M_V5</v>
      </c>
      <c r="O38" s="153">
        <f>Pricing!E38</f>
        <v>99.272479476920381</v>
      </c>
      <c r="P38" s="153">
        <f>Pricing!E38</f>
        <v>99.272479476920381</v>
      </c>
      <c r="Q38" s="154" t="str">
        <f>IF(Contribute="abcd",IF($A$2&lt;&gt;-1,_xll.RtContribute(SourceAlias,N38,Fields,O38:P38,"SCOPE:SERVER"),_xll.RtContribute(SourceAlias,"DDS_INSERT_S",$A$2:$C$2,N38:P38,"SCOPE:SERVER FTC:ALL")),"stopped")</f>
        <v>stopped</v>
      </c>
      <c r="R38" s="152"/>
      <c r="S38" s="153">
        <f>Pricing!$F38</f>
        <v>99.334163469683844</v>
      </c>
      <c r="T38" s="153">
        <f>Pricing!$F38</f>
        <v>99.334163469683844</v>
      </c>
      <c r="U38" s="154"/>
      <c r="V38" s="152"/>
      <c r="W38" s="153">
        <f>Pricing!$G38</f>
        <v>99.684678571869483</v>
      </c>
      <c r="X38" s="153">
        <f>Pricing!$G38</f>
        <v>99.684678571869483</v>
      </c>
      <c r="Y38" s="188"/>
      <c r="Z38" s="197" t="e">
        <f>ABS(_xll.RtGet(SourceAlias,$B38,"BID")-C38)</f>
        <v>#VALUE!</v>
      </c>
      <c r="AA38" s="196" t="e">
        <f>ABS(_xll.RtGet(SourceAlias,$B38,"ASK")-D38)</f>
        <v>#VALUE!</v>
      </c>
      <c r="AB38" s="197" t="e">
        <f>ABS(_xll.RtGet(SourceAlias,$F38,"BID")-G38)</f>
        <v>#VALUE!</v>
      </c>
      <c r="AC38" s="196" t="e">
        <f>ABS(_xll.RtGet(SourceAlias,$F38,"ASK")-H38)</f>
        <v>#VALUE!</v>
      </c>
      <c r="AD38" s="197" t="e">
        <f>ABS(_xll.RtGet(SourceAlias,$J38,"BID")-K38)</f>
        <v>#VALUE!</v>
      </c>
      <c r="AE38" s="196" t="e">
        <f>ABS(_xll.RtGet(SourceAlias,$J38,"ASK")-L38)</f>
        <v>#VALUE!</v>
      </c>
      <c r="AF38" s="195" t="e">
        <f>ABS(_xll.RtGet(SourceAlias,$N38,"BID")-O38)</f>
        <v>#VALUE!</v>
      </c>
      <c r="AG38" s="195" t="e">
        <f>ABS(_xll.RtGet(SourceAlias,$N38,"ASK")-P38)</f>
        <v>#VALUE!</v>
      </c>
      <c r="AH38" s="197"/>
      <c r="AI38" s="196"/>
      <c r="AJ38" s="195"/>
      <c r="AK38" s="196"/>
    </row>
    <row r="39" spans="1:37" x14ac:dyDescent="0.2">
      <c r="A39" s="71" t="str">
        <f>Pricing!$A39</f>
        <v>X5</v>
      </c>
      <c r="B39" s="152" t="str">
        <f t="shared" si="3"/>
        <v>USD_CURVE_FUT1M_X5</v>
      </c>
      <c r="C39" s="153">
        <f>Pricing!$B39</f>
        <v>99.567967767921175</v>
      </c>
      <c r="D39" s="153">
        <f>Pricing!$B39</f>
        <v>99.567967767921175</v>
      </c>
      <c r="E39" s="154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2" t="str">
        <f t="shared" si="4"/>
        <v>USD_CURVE_FUT3M_X5</v>
      </c>
      <c r="G39" s="153">
        <f>Pricing!$C39</f>
        <v>99.460048228394513</v>
      </c>
      <c r="H39" s="153">
        <f>Pricing!$C39</f>
        <v>99.460048228394513</v>
      </c>
      <c r="I39" s="154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2" t="str">
        <f t="shared" si="5"/>
        <v>USD_CURVE_FUT6M_X5</v>
      </c>
      <c r="K39" s="153">
        <f>Pricing!$D39</f>
        <v>99.381618009606228</v>
      </c>
      <c r="L39" s="153">
        <f>Pricing!$D39</f>
        <v>99.381618009606228</v>
      </c>
      <c r="M39" s="154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2" t="str">
        <f t="shared" si="6"/>
        <v>USD_CURVE_FUT12M_X5</v>
      </c>
      <c r="O39" s="153">
        <f>Pricing!E39</f>
        <v>99.230264739989224</v>
      </c>
      <c r="P39" s="153">
        <f>Pricing!E39</f>
        <v>99.230264739989224</v>
      </c>
      <c r="Q39" s="154" t="str">
        <f>IF(Contribute="abcd",IF($A$2&lt;&gt;-1,_xll.RtContribute(SourceAlias,N39,Fields,O39:P39,"SCOPE:SERVER"),_xll.RtContribute(SourceAlias,"DDS_INSERT_S",$A$2:$C$2,N39:P39,"SCOPE:SERVER FTC:ALL")),"stopped")</f>
        <v>stopped</v>
      </c>
      <c r="R39" s="152"/>
      <c r="S39" s="153">
        <f>Pricing!$F39</f>
        <v>99.352838355998315</v>
      </c>
      <c r="T39" s="153">
        <f>Pricing!$F39</f>
        <v>99.352838355998315</v>
      </c>
      <c r="U39" s="154"/>
      <c r="V39" s="152"/>
      <c r="W39" s="153">
        <f>Pricing!$G39</f>
        <v>99.633587959046579</v>
      </c>
      <c r="X39" s="153">
        <f>Pricing!$G39</f>
        <v>99.633587959046579</v>
      </c>
      <c r="Y39" s="188"/>
      <c r="Z39" s="197" t="e">
        <f>ABS(_xll.RtGet(SourceAlias,$B39,"BID")-C39)</f>
        <v>#VALUE!</v>
      </c>
      <c r="AA39" s="196" t="e">
        <f>ABS(_xll.RtGet(SourceAlias,$B39,"ASK")-D39)</f>
        <v>#VALUE!</v>
      </c>
      <c r="AB39" s="197" t="e">
        <f>ABS(_xll.RtGet(SourceAlias,$F39,"BID")-G39)</f>
        <v>#VALUE!</v>
      </c>
      <c r="AC39" s="196" t="e">
        <f>ABS(_xll.RtGet(SourceAlias,$F39,"ASK")-H39)</f>
        <v>#VALUE!</v>
      </c>
      <c r="AD39" s="197" t="e">
        <f>ABS(_xll.RtGet(SourceAlias,$J39,"BID")-K39)</f>
        <v>#VALUE!</v>
      </c>
      <c r="AE39" s="196" t="e">
        <f>ABS(_xll.RtGet(SourceAlias,$J39,"ASK")-L39)</f>
        <v>#VALUE!</v>
      </c>
      <c r="AF39" s="195" t="e">
        <f>ABS(_xll.RtGet(SourceAlias,$N39,"BID")-O39)</f>
        <v>#VALUE!</v>
      </c>
      <c r="AG39" s="195" t="e">
        <f>ABS(_xll.RtGet(SourceAlias,$N39,"ASK")-P39)</f>
        <v>#VALUE!</v>
      </c>
      <c r="AH39" s="197"/>
      <c r="AI39" s="196"/>
      <c r="AJ39" s="195"/>
      <c r="AK39" s="196"/>
    </row>
    <row r="40" spans="1:37" x14ac:dyDescent="0.2">
      <c r="A40" s="71" t="str">
        <f>Pricing!$A40</f>
        <v>Z5</v>
      </c>
      <c r="B40" s="152" t="str">
        <f t="shared" si="3"/>
        <v>USD_CURVE_FUT1M_Z5</v>
      </c>
      <c r="C40" s="153">
        <f>Pricing!$B40</f>
        <v>99.517211280357913</v>
      </c>
      <c r="D40" s="153">
        <f>Pricing!$B40</f>
        <v>99.517211280357913</v>
      </c>
      <c r="E40" s="154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2" t="str">
        <f t="shared" si="4"/>
        <v>USD_CURVE_FUT3M_Z5</v>
      </c>
      <c r="G40" s="153">
        <f>Pricing!$C40</f>
        <v>99.40535290078401</v>
      </c>
      <c r="H40" s="153">
        <f>Pricing!$C40</f>
        <v>99.40535290078401</v>
      </c>
      <c r="I40" s="154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2" t="str">
        <f t="shared" si="5"/>
        <v>USD_CURVE_FUT6M_Z5</v>
      </c>
      <c r="K40" s="153">
        <f>Pricing!$D40</f>
        <v>99.32188036314723</v>
      </c>
      <c r="L40" s="153">
        <f>Pricing!$D40</f>
        <v>99.32188036314723</v>
      </c>
      <c r="M40" s="154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2" t="str">
        <f t="shared" si="6"/>
        <v>USD_CURVE_FUT12M_Z5</v>
      </c>
      <c r="O40" s="153">
        <f>Pricing!E40</f>
        <v>99.184319744796397</v>
      </c>
      <c r="P40" s="153">
        <f>Pricing!E40</f>
        <v>99.184319744796397</v>
      </c>
      <c r="Q40" s="154" t="str">
        <f>IF(Contribute="abcd",IF($A$2&lt;&gt;-1,_xll.RtContribute(SourceAlias,N40,Fields,O40:P40,"SCOPE:SERVER"),_xll.RtContribute(SourceAlias,"DDS_INSERT_S",$A$2:$C$2,N40:P40,"SCOPE:SERVER FTC:ALL")),"stopped")</f>
        <v>stopped</v>
      </c>
      <c r="R40" s="152"/>
      <c r="S40" s="153">
        <f>Pricing!$F40</f>
        <v>99.40709999998198</v>
      </c>
      <c r="T40" s="153">
        <f>Pricing!$F40</f>
        <v>99.40709999998198</v>
      </c>
      <c r="U40" s="154"/>
      <c r="V40" s="152"/>
      <c r="W40" s="153">
        <f>Pricing!$G40</f>
        <v>99.585704758118794</v>
      </c>
      <c r="X40" s="153">
        <f>Pricing!$G40</f>
        <v>99.585704758118794</v>
      </c>
      <c r="Y40" s="188"/>
      <c r="Z40" s="197">
        <f>ABS(_xll.RtGet(SourceAlias,$B40,"BID")-C40)</f>
        <v>1.5864209501614823E-7</v>
      </c>
      <c r="AA40" s="196">
        <f>ABS(_xll.RtGet(SourceAlias,$B40,"ASK")-D40)</f>
        <v>1.5864209501614823E-7</v>
      </c>
      <c r="AB40" s="197">
        <f>ABS(_xll.RtGet(SourceAlias,$F40,"BID")-G40)</f>
        <v>2.1599078081635525E-10</v>
      </c>
      <c r="AC40" s="196">
        <f>ABS(_xll.RtGet(SourceAlias,$F40,"ASK")-H40)</f>
        <v>2.1599078081635525E-10</v>
      </c>
      <c r="AD40" s="197">
        <f>ABS(_xll.RtGet(SourceAlias,$J40,"BID")-K40)</f>
        <v>1.5582147227632959E-5</v>
      </c>
      <c r="AE40" s="196">
        <f>ABS(_xll.RtGet(SourceAlias,$J40,"ASK")-L40)</f>
        <v>1.5582147227632959E-5</v>
      </c>
      <c r="AF40" s="195">
        <f>ABS(_xll.RtGet(SourceAlias,$N40,"BID")-O40)</f>
        <v>2.7307920360897242E-4</v>
      </c>
      <c r="AG40" s="195">
        <f>ABS(_xll.RtGet(SourceAlias,$N40,"ASK")-P40)</f>
        <v>2.7307920360897242E-4</v>
      </c>
      <c r="AH40" s="197"/>
      <c r="AI40" s="196"/>
      <c r="AJ40" s="195"/>
      <c r="AK40" s="196"/>
    </row>
    <row r="41" spans="1:37" x14ac:dyDescent="0.2">
      <c r="A41" s="71" t="str">
        <f>Pricing!$A41</f>
        <v>F6</v>
      </c>
      <c r="B41" s="152" t="str">
        <f t="shared" si="3"/>
        <v>USD_CURVE_FUT1M_F6</v>
      </c>
      <c r="C41" s="153">
        <f>Pricing!$B41</f>
        <v>99.449543148458659</v>
      </c>
      <c r="D41" s="153">
        <f>Pricing!$B41</f>
        <v>99.449543148458659</v>
      </c>
      <c r="E41" s="154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2" t="str">
        <f t="shared" si="4"/>
        <v>USD_CURVE_FUT3M_F6</v>
      </c>
      <c r="G41" s="153">
        <f>Pricing!$C41</f>
        <v>99.331408259600764</v>
      </c>
      <c r="H41" s="153">
        <f>Pricing!$C41</f>
        <v>99.331408259600764</v>
      </c>
      <c r="I41" s="154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2" t="str">
        <f t="shared" si="5"/>
        <v>USD_CURVE_FUT6M_F6</v>
      </c>
      <c r="K41" s="153">
        <f>Pricing!$D41</f>
        <v>99.257177191698759</v>
      </c>
      <c r="L41" s="153">
        <f>Pricing!$D41</f>
        <v>99.257177191698759</v>
      </c>
      <c r="M41" s="154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2" t="str">
        <f t="shared" si="6"/>
        <v>USD_CURVE_FUT12M_F6</v>
      </c>
      <c r="O41" s="153">
        <f>Pricing!E41</f>
        <v>99.125757399136461</v>
      </c>
      <c r="P41" s="153">
        <f>Pricing!E41</f>
        <v>99.125757399136461</v>
      </c>
      <c r="Q41" s="154" t="str">
        <f>IF(Contribute="abcd",IF($A$2&lt;&gt;-1,_xll.RtContribute(SourceAlias,N41,Fields,O41:P41,"SCOPE:SERVER"),_xll.RtContribute(SourceAlias,"DDS_INSERT_S",$A$2:$C$2,N41:P41,"SCOPE:SERVER FTC:ALL")),"stopped")</f>
        <v>stopped</v>
      </c>
      <c r="R41" s="152"/>
      <c r="S41" s="153">
        <f>Pricing!$F41</f>
        <v>99.336422886948242</v>
      </c>
      <c r="T41" s="153">
        <f>Pricing!$F41</f>
        <v>99.336422886948242</v>
      </c>
      <c r="U41" s="154"/>
      <c r="V41" s="152"/>
      <c r="W41" s="153">
        <f>Pricing!$G41</f>
        <v>99.511655674845571</v>
      </c>
      <c r="X41" s="153">
        <f>Pricing!$G41</f>
        <v>99.511655674845571</v>
      </c>
      <c r="Y41" s="188"/>
      <c r="Z41" s="197" t="e">
        <f>ABS(_xll.RtGet(SourceAlias,$B41,"BID")-C41)</f>
        <v>#VALUE!</v>
      </c>
      <c r="AA41" s="196" t="e">
        <f>ABS(_xll.RtGet(SourceAlias,$B41,"ASK")-D41)</f>
        <v>#VALUE!</v>
      </c>
      <c r="AB41" s="197" t="e">
        <f>ABS(_xll.RtGet(SourceAlias,$F41,"BID")-G41)</f>
        <v>#VALUE!</v>
      </c>
      <c r="AC41" s="196" t="e">
        <f>ABS(_xll.RtGet(SourceAlias,$F41,"ASK")-H41)</f>
        <v>#VALUE!</v>
      </c>
      <c r="AD41" s="197" t="e">
        <f>ABS(_xll.RtGet(SourceAlias,$J41,"BID")-K41)</f>
        <v>#VALUE!</v>
      </c>
      <c r="AE41" s="196" t="e">
        <f>ABS(_xll.RtGet(SourceAlias,$J41,"ASK")-L41)</f>
        <v>#VALUE!</v>
      </c>
      <c r="AF41" s="195" t="e">
        <f>ABS(_xll.RtGet(SourceAlias,$N41,"BID")-O41)</f>
        <v>#VALUE!</v>
      </c>
      <c r="AG41" s="195" t="e">
        <f>ABS(_xll.RtGet(SourceAlias,$N41,"ASK")-P41)</f>
        <v>#VALUE!</v>
      </c>
      <c r="AH41" s="197"/>
      <c r="AI41" s="196"/>
      <c r="AJ41" s="195"/>
      <c r="AK41" s="196"/>
    </row>
    <row r="42" spans="1:37" x14ac:dyDescent="0.2">
      <c r="A42" s="71" t="str">
        <f>Pricing!$A42</f>
        <v>G6</v>
      </c>
      <c r="B42" s="152" t="str">
        <f t="shared" si="3"/>
        <v>USD_CURVE_FUT1M_G6</v>
      </c>
      <c r="C42" s="153">
        <f>Pricing!$B42</f>
        <v>99.391569385022478</v>
      </c>
      <c r="D42" s="153">
        <f>Pricing!$B42</f>
        <v>99.391569385022478</v>
      </c>
      <c r="E42" s="154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2" t="str">
        <f t="shared" si="4"/>
        <v>USD_CURVE_FUT3M_G6</v>
      </c>
      <c r="G42" s="153">
        <f>Pricing!$C42</f>
        <v>99.270024639995398</v>
      </c>
      <c r="H42" s="153">
        <f>Pricing!$C42</f>
        <v>99.270024639995398</v>
      </c>
      <c r="I42" s="154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2" t="str">
        <f t="shared" si="5"/>
        <v>USD_CURVE_FUT6M_G6</v>
      </c>
      <c r="K42" s="153">
        <f>Pricing!$D42</f>
        <v>99.20519430230668</v>
      </c>
      <c r="L42" s="153">
        <f>Pricing!$D42</f>
        <v>99.20519430230668</v>
      </c>
      <c r="M42" s="154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2" t="str">
        <f t="shared" si="6"/>
        <v>USD_CURVE_FUT12M_G6</v>
      </c>
      <c r="O42" s="153">
        <f>Pricing!E42</f>
        <v>99.083793064471863</v>
      </c>
      <c r="P42" s="153">
        <f>Pricing!E42</f>
        <v>99.083793064471863</v>
      </c>
      <c r="Q42" s="154" t="str">
        <f>IF(Contribute="abcd",IF($A$2&lt;&gt;-1,_xll.RtContribute(SourceAlias,N42,Fields,O42:P42,"SCOPE:SERVER"),_xll.RtContribute(SourceAlias,"DDS_INSERT_S",$A$2:$C$2,N42:P42,"SCOPE:SERVER FTC:ALL")),"stopped")</f>
        <v>stopped</v>
      </c>
      <c r="R42" s="152"/>
      <c r="S42" s="153">
        <f>Pricing!$F42</f>
        <v>99.274794180067886</v>
      </c>
      <c r="T42" s="153">
        <f>Pricing!$F42</f>
        <v>99.274794180067886</v>
      </c>
      <c r="U42" s="154"/>
      <c r="V42" s="152"/>
      <c r="W42" s="153">
        <f>Pricing!$G42</f>
        <v>99.456023769366638</v>
      </c>
      <c r="X42" s="153">
        <f>Pricing!$G42</f>
        <v>99.456023769366638</v>
      </c>
      <c r="Y42" s="188"/>
      <c r="Z42" s="197" t="e">
        <f>ABS(_xll.RtGet(SourceAlias,$B42,"BID")-C42)</f>
        <v>#VALUE!</v>
      </c>
      <c r="AA42" s="196" t="e">
        <f>ABS(_xll.RtGet(SourceAlias,$B42,"ASK")-D42)</f>
        <v>#VALUE!</v>
      </c>
      <c r="AB42" s="197" t="e">
        <f>ABS(_xll.RtGet(SourceAlias,$F42,"BID")-G42)</f>
        <v>#VALUE!</v>
      </c>
      <c r="AC42" s="196" t="e">
        <f>ABS(_xll.RtGet(SourceAlias,$F42,"ASK")-H42)</f>
        <v>#VALUE!</v>
      </c>
      <c r="AD42" s="197" t="e">
        <f>ABS(_xll.RtGet(SourceAlias,$J42,"BID")-K42)</f>
        <v>#VALUE!</v>
      </c>
      <c r="AE42" s="196" t="e">
        <f>ABS(_xll.RtGet(SourceAlias,$J42,"ASK")-L42)</f>
        <v>#VALUE!</v>
      </c>
      <c r="AF42" s="195" t="e">
        <f>ABS(_xll.RtGet(SourceAlias,$N42,"BID")-O42)</f>
        <v>#VALUE!</v>
      </c>
      <c r="AG42" s="195" t="e">
        <f>ABS(_xll.RtGet(SourceAlias,$N42,"ASK")-P42)</f>
        <v>#VALUE!</v>
      </c>
      <c r="AH42" s="197"/>
      <c r="AI42" s="196"/>
      <c r="AJ42" s="195"/>
      <c r="AK42" s="196"/>
    </row>
    <row r="43" spans="1:37" x14ac:dyDescent="0.2">
      <c r="A43" s="71" t="str">
        <f>Pricing!$A43</f>
        <v>H6</v>
      </c>
      <c r="B43" s="152" t="str">
        <f t="shared" si="3"/>
        <v>USD_CURVE_FUT1M_H6</v>
      </c>
      <c r="C43" s="153">
        <f>Pricing!$B43</f>
        <v>99.324201020305949</v>
      </c>
      <c r="D43" s="153">
        <f>Pricing!$B43</f>
        <v>99.324201020305949</v>
      </c>
      <c r="E43" s="154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2" t="str">
        <f t="shared" si="4"/>
        <v>USD_CURVE_FUT3M_H6</v>
      </c>
      <c r="G43" s="153">
        <f>Pricing!$C43</f>
        <v>99.202450403617817</v>
      </c>
      <c r="H43" s="153">
        <f>Pricing!$C43</f>
        <v>99.202450403617817</v>
      </c>
      <c r="I43" s="154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2" t="str">
        <f t="shared" si="5"/>
        <v>USD_CURVE_FUT6M_H6</v>
      </c>
      <c r="K43" s="153">
        <f>Pricing!$D43</f>
        <v>99.141696858562455</v>
      </c>
      <c r="L43" s="153">
        <f>Pricing!$D43</f>
        <v>99.141696858562455</v>
      </c>
      <c r="M43" s="154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2" t="str">
        <f t="shared" si="6"/>
        <v>USD_CURVE_FUT12M_H6</v>
      </c>
      <c r="O43" s="153">
        <f>Pricing!E43</f>
        <v>99.032157875263337</v>
      </c>
      <c r="P43" s="153">
        <f>Pricing!E43</f>
        <v>99.032157875263337</v>
      </c>
      <c r="Q43" s="154" t="str">
        <f>IF(Contribute="abcd",IF($A$2&lt;&gt;-1,_xll.RtContribute(SourceAlias,N43,Fields,O43:P43,"SCOPE:SERVER"),_xll.RtContribute(SourceAlias,"DDS_INSERT_S",$A$2:$C$2,N43:P43,"SCOPE:SERVER FTC:ALL")),"stopped")</f>
        <v>stopped</v>
      </c>
      <c r="R43" s="152"/>
      <c r="S43" s="153">
        <f>Pricing!$F43</f>
        <v>99.20490000000008</v>
      </c>
      <c r="T43" s="153">
        <f>Pricing!$F43</f>
        <v>99.20490000000008</v>
      </c>
      <c r="U43" s="154"/>
      <c r="V43" s="152"/>
      <c r="W43" s="153">
        <f>Pricing!$G43</f>
        <v>99.383732473732636</v>
      </c>
      <c r="X43" s="153">
        <f>Pricing!$G43</f>
        <v>99.383732473732636</v>
      </c>
      <c r="Y43" s="188"/>
      <c r="Z43" s="197">
        <f>ABS(_xll.RtGet(SourceAlias,$B43,"BID")-C43)</f>
        <v>1.04730594330249E-6</v>
      </c>
      <c r="AA43" s="196">
        <f>ABS(_xll.RtGet(SourceAlias,$B43,"ASK")-D43)</f>
        <v>1.04730594330249E-6</v>
      </c>
      <c r="AB43" s="197">
        <f>ABS(_xll.RtGet(SourceAlias,$F43,"BID")-G43)</f>
        <v>3.8218672671064269E-10</v>
      </c>
      <c r="AC43" s="196">
        <f>ABS(_xll.RtGet(SourceAlias,$F43,"ASK")-H43)</f>
        <v>3.8218672671064269E-10</v>
      </c>
      <c r="AD43" s="197">
        <f>ABS(_xll.RtGet(SourceAlias,$J43,"BID")-K43)</f>
        <v>2.8544085624560012E-3</v>
      </c>
      <c r="AE43" s="196">
        <f>ABS(_xll.RtGet(SourceAlias,$J43,"ASK")-L43)</f>
        <v>2.8544085624560012E-3</v>
      </c>
      <c r="AF43" s="195">
        <f>ABS(_xll.RtGet(SourceAlias,$N43,"BID")-O43)</f>
        <v>4.862673667105355E-5</v>
      </c>
      <c r="AG43" s="195">
        <f>ABS(_xll.RtGet(SourceAlias,$N43,"ASK")-P43)</f>
        <v>4.862673667105355E-5</v>
      </c>
      <c r="AH43" s="197"/>
      <c r="AI43" s="196"/>
      <c r="AJ43" s="195"/>
      <c r="AK43" s="196"/>
    </row>
    <row r="44" spans="1:37" x14ac:dyDescent="0.2">
      <c r="A44" s="71" t="str">
        <f>Pricing!$A44</f>
        <v>J6</v>
      </c>
      <c r="B44" s="152" t="str">
        <f t="shared" si="3"/>
        <v>USD_CURVE_FUT1M_J6</v>
      </c>
      <c r="C44" s="153">
        <f>Pricing!$B44</f>
        <v>99.239102236074146</v>
      </c>
      <c r="D44" s="153">
        <f>Pricing!$B44</f>
        <v>99.239102236074146</v>
      </c>
      <c r="E44" s="154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2" t="str">
        <f t="shared" si="4"/>
        <v>USD_CURVE_FUT3M_J6</v>
      </c>
      <c r="G44" s="153">
        <f>Pricing!$C44</f>
        <v>99.119211278569537</v>
      </c>
      <c r="H44" s="153">
        <f>Pricing!$C44</f>
        <v>99.119211278569537</v>
      </c>
      <c r="I44" s="154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2" t="str">
        <f t="shared" si="5"/>
        <v>USD_CURVE_FUT6M_J6</v>
      </c>
      <c r="K44" s="153">
        <f>Pricing!$D44</f>
        <v>99.051181323101105</v>
      </c>
      <c r="L44" s="153">
        <f>Pricing!$D44</f>
        <v>99.051181323101105</v>
      </c>
      <c r="M44" s="154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2" t="str">
        <f t="shared" si="6"/>
        <v>USD_CURVE_FUT12M_J6</v>
      </c>
      <c r="O44" s="153">
        <f>Pricing!E44</f>
        <v>98.921939342542771</v>
      </c>
      <c r="P44" s="153">
        <f>Pricing!E44</f>
        <v>98.921939342542771</v>
      </c>
      <c r="Q44" s="154" t="str">
        <f>IF(Contribute="abcd",IF($A$2&lt;&gt;-1,_xll.RtContribute(SourceAlias,N44,Fields,O44:P44,"SCOPE:SERVER"),_xll.RtContribute(SourceAlias,"DDS_INSERT_S",$A$2:$C$2,N44:P44,"SCOPE:SERVER FTC:ALL")),"stopped")</f>
        <v>stopped</v>
      </c>
      <c r="R44" s="152"/>
      <c r="S44" s="153">
        <f>Pricing!$F44</f>
        <v>99.124957113014872</v>
      </c>
      <c r="T44" s="153">
        <f>Pricing!$F44</f>
        <v>99.124957113014872</v>
      </c>
      <c r="U44" s="154"/>
      <c r="V44" s="152"/>
      <c r="W44" s="153">
        <f>Pricing!$G44</f>
        <v>99.31559616080466</v>
      </c>
      <c r="X44" s="153">
        <f>Pricing!$G44</f>
        <v>99.31559616080466</v>
      </c>
      <c r="Y44" s="188"/>
      <c r="Z44" s="197" t="e">
        <f>ABS(_xll.RtGet(SourceAlias,$B44,"BID")-C44)</f>
        <v>#VALUE!</v>
      </c>
      <c r="AA44" s="196" t="e">
        <f>ABS(_xll.RtGet(SourceAlias,$B44,"ASK")-D44)</f>
        <v>#VALUE!</v>
      </c>
      <c r="AB44" s="197" t="e">
        <f>ABS(_xll.RtGet(SourceAlias,$F44,"BID")-G44)</f>
        <v>#VALUE!</v>
      </c>
      <c r="AC44" s="196" t="e">
        <f>ABS(_xll.RtGet(SourceAlias,$F44,"ASK")-H44)</f>
        <v>#VALUE!</v>
      </c>
      <c r="AD44" s="197" t="e">
        <f>ABS(_xll.RtGet(SourceAlias,$J44,"BID")-K44)</f>
        <v>#VALUE!</v>
      </c>
      <c r="AE44" s="196" t="e">
        <f>ABS(_xll.RtGet(SourceAlias,$J44,"ASK")-L44)</f>
        <v>#VALUE!</v>
      </c>
      <c r="AF44" s="195" t="e">
        <f>ABS(_xll.RtGet(SourceAlias,$N44,"BID")-O44)</f>
        <v>#VALUE!</v>
      </c>
      <c r="AG44" s="195" t="e">
        <f>ABS(_xll.RtGet(SourceAlias,$N44,"ASK")-P44)</f>
        <v>#VALUE!</v>
      </c>
      <c r="AH44" s="197"/>
      <c r="AI44" s="196"/>
      <c r="AJ44" s="195"/>
      <c r="AK44" s="196"/>
    </row>
    <row r="45" spans="1:37" x14ac:dyDescent="0.2">
      <c r="A45" s="71" t="str">
        <f>Pricing!$A45</f>
        <v>M6</v>
      </c>
      <c r="B45" s="152" t="str">
        <f t="shared" si="3"/>
        <v>USD_CURVE_FUT1M_M6</v>
      </c>
      <c r="C45" s="153">
        <f>Pricing!$B45</f>
        <v>99.09883065670347</v>
      </c>
      <c r="D45" s="153">
        <f>Pricing!$B45</f>
        <v>99.09883065670347</v>
      </c>
      <c r="E45" s="154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2" t="str">
        <f t="shared" si="4"/>
        <v>USD_CURVE_FUT3M_M6</v>
      </c>
      <c r="G45" s="153">
        <f>Pricing!$C45</f>
        <v>98.980040132382214</v>
      </c>
      <c r="H45" s="153">
        <f>Pricing!$C45</f>
        <v>98.980040132382214</v>
      </c>
      <c r="I45" s="154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2" t="str">
        <f t="shared" si="5"/>
        <v>USD_CURVE_FUT6M_M6</v>
      </c>
      <c r="K45" s="153">
        <f>Pricing!$D45</f>
        <v>98.899568422744338</v>
      </c>
      <c r="L45" s="153">
        <f>Pricing!$D45</f>
        <v>98.899568422744338</v>
      </c>
      <c r="M45" s="154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2" t="str">
        <f t="shared" si="6"/>
        <v>USD_CURVE_FUT12M_M6</v>
      </c>
      <c r="O45" s="153">
        <f>Pricing!E45</f>
        <v>98.714103655078858</v>
      </c>
      <c r="P45" s="153">
        <f>Pricing!E45</f>
        <v>98.714103655078858</v>
      </c>
      <c r="Q45" s="154" t="str">
        <f>IF(Contribute="abcd",IF($A$2&lt;&gt;-1,_xll.RtContribute(SourceAlias,N45,Fields,O45:P45,"SCOPE:SERVER"),_xll.RtContribute(SourceAlias,"DDS_INSERT_S",$A$2:$C$2,N45:P45,"SCOPE:SERVER FTC:ALL")),"stopped")</f>
        <v>stopped</v>
      </c>
      <c r="R45" s="152"/>
      <c r="S45" s="153">
        <f>Pricing!$F45</f>
        <v>98.983400000030827</v>
      </c>
      <c r="T45" s="153">
        <f>Pricing!$F45</f>
        <v>98.983400000030827</v>
      </c>
      <c r="U45" s="154"/>
      <c r="V45" s="152"/>
      <c r="W45" s="153">
        <f>Pricing!$G45</f>
        <v>99.193468750385875</v>
      </c>
      <c r="X45" s="153">
        <f>Pricing!$G45</f>
        <v>99.193468750385875</v>
      </c>
      <c r="Y45" s="188"/>
      <c r="Z45" s="197">
        <f>ABS(_xll.RtGet(SourceAlias,$B45,"BID")-C45)</f>
        <v>4.5007034685795588E-6</v>
      </c>
      <c r="AA45" s="196">
        <f>ABS(_xll.RtGet(SourceAlias,$B45,"ASK")-D45)</f>
        <v>4.5007034685795588E-6</v>
      </c>
      <c r="AB45" s="197">
        <f>ABS(_xll.RtGet(SourceAlias,$F45,"BID")-G45)</f>
        <v>3.8221514842007309E-10</v>
      </c>
      <c r="AC45" s="196">
        <f>ABS(_xll.RtGet(SourceAlias,$F45,"ASK")-H45)</f>
        <v>3.8221514842007309E-10</v>
      </c>
      <c r="AD45" s="197">
        <f>ABS(_xll.RtGet(SourceAlias,$J45,"BID")-K45)</f>
        <v>2.6425772556564198E-3</v>
      </c>
      <c r="AE45" s="196">
        <f>ABS(_xll.RtGet(SourceAlias,$J45,"ASK")-L45)</f>
        <v>2.6425772556564198E-3</v>
      </c>
      <c r="AF45" s="195">
        <f>ABS(_xll.RtGet(SourceAlias,$N45,"BID")-O45)</f>
        <v>1.6561407885262724E-4</v>
      </c>
      <c r="AG45" s="195">
        <f>ABS(_xll.RtGet(SourceAlias,$N45,"ASK")-P45)</f>
        <v>1.6561407885262724E-4</v>
      </c>
      <c r="AH45" s="197"/>
      <c r="AI45" s="196"/>
      <c r="AJ45" s="195"/>
      <c r="AK45" s="196"/>
    </row>
    <row r="46" spans="1:37" x14ac:dyDescent="0.2">
      <c r="A46" s="71" t="str">
        <f>Pricing!$A46</f>
        <v>U6</v>
      </c>
      <c r="B46" s="152" t="str">
        <f t="shared" si="3"/>
        <v>USD_CURVE_FUT1M_U6</v>
      </c>
      <c r="C46" s="153">
        <f>Pricing!$B46</f>
        <v>98.871413041543576</v>
      </c>
      <c r="D46" s="153">
        <f>Pricing!$B46</f>
        <v>98.871413041543576</v>
      </c>
      <c r="E46" s="154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2" t="str">
        <f t="shared" si="4"/>
        <v>USD_CURVE_FUT3M_U6</v>
      </c>
      <c r="G46" s="153">
        <f>Pricing!$C46</f>
        <v>98.743351107709486</v>
      </c>
      <c r="H46" s="153">
        <f>Pricing!$C46</f>
        <v>98.743351107709486</v>
      </c>
      <c r="I46" s="154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2" t="str">
        <f t="shared" si="5"/>
        <v>USD_CURVE_FUT6M_U6</v>
      </c>
      <c r="K46" s="153">
        <f>Pricing!$D46</f>
        <v>98.687631847478343</v>
      </c>
      <c r="L46" s="153">
        <f>Pricing!$D46</f>
        <v>98.687631847478343</v>
      </c>
      <c r="M46" s="154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2" t="str">
        <f t="shared" si="6"/>
        <v>USD_CURVE_FUT12M_U6</v>
      </c>
      <c r="O46" s="153">
        <f>Pricing!E46</f>
        <v>98.488508774487343</v>
      </c>
      <c r="P46" s="153">
        <f>Pricing!E46</f>
        <v>98.488508774487343</v>
      </c>
      <c r="Q46" s="154" t="str">
        <f>IF(Contribute="abcd",IF($A$2&lt;&gt;-1,_xll.RtContribute(SourceAlias,N46,Fields,O46:P46,"SCOPE:SERVER"),_xll.RtContribute(SourceAlias,"DDS_INSERT_S",$A$2:$C$2,N46:P46,"SCOPE:SERVER FTC:ALL")),"stopped")</f>
        <v>stopped</v>
      </c>
      <c r="R46" s="152"/>
      <c r="S46" s="153">
        <f>Pricing!$F46</f>
        <v>98.747700000037327</v>
      </c>
      <c r="T46" s="153">
        <f>Pricing!$F46</f>
        <v>98.747700000037327</v>
      </c>
      <c r="U46" s="154"/>
      <c r="V46" s="152"/>
      <c r="W46" s="153">
        <f>Pricing!$G46</f>
        <v>98.983170741627319</v>
      </c>
      <c r="X46" s="153">
        <f>Pricing!$G46</f>
        <v>98.983170741627319</v>
      </c>
      <c r="Y46" s="188"/>
      <c r="Z46" s="197">
        <f>ABS(_xll.RtGet(SourceAlias,$B46,"BID")-C46)</f>
        <v>5.597543562885221E-6</v>
      </c>
      <c r="AA46" s="196">
        <f>ABS(_xll.RtGet(SourceAlias,$B46,"ASK")-D46)</f>
        <v>5.597543562885221E-6</v>
      </c>
      <c r="AB46" s="197">
        <f>ABS(_xll.RtGet(SourceAlias,$F46,"BID")-G46)</f>
        <v>2.9052671379758976E-10</v>
      </c>
      <c r="AC46" s="196">
        <f>ABS(_xll.RtGet(SourceAlias,$F46,"ASK")-H46)</f>
        <v>2.9052671379758976E-10</v>
      </c>
      <c r="AD46" s="197">
        <f>ABS(_xll.RtGet(SourceAlias,$J46,"BID")-K46)</f>
        <v>3.1382006478338553E-2</v>
      </c>
      <c r="AE46" s="196">
        <f>ABS(_xll.RtGet(SourceAlias,$J46,"ASK")-L46)</f>
        <v>3.1382006478338553E-2</v>
      </c>
      <c r="AF46" s="195">
        <f>ABS(_xll.RtGet(SourceAlias,$N46,"BID")-O46)</f>
        <v>1.3338548733088373E-4</v>
      </c>
      <c r="AG46" s="195">
        <f>ABS(_xll.RtGet(SourceAlias,$N46,"ASK")-P46)</f>
        <v>1.3338548733088373E-4</v>
      </c>
      <c r="AH46" s="197"/>
      <c r="AI46" s="196"/>
      <c r="AJ46" s="195"/>
      <c r="AK46" s="196"/>
    </row>
    <row r="47" spans="1:37" x14ac:dyDescent="0.2">
      <c r="A47" s="71" t="str">
        <f>Pricing!$A47</f>
        <v>Z6</v>
      </c>
      <c r="B47" s="152" t="str">
        <f t="shared" si="3"/>
        <v>USD_CURVE_FUT1M_Z6</v>
      </c>
      <c r="C47" s="153">
        <f>Pricing!$B47</f>
        <v>98.67762391087993</v>
      </c>
      <c r="D47" s="153">
        <f>Pricing!$B47</f>
        <v>98.67762391087993</v>
      </c>
      <c r="E47" s="154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2" t="str">
        <f t="shared" si="4"/>
        <v>USD_CURVE_FUT3M_Z6</v>
      </c>
      <c r="G47" s="153">
        <f>Pricing!$C47</f>
        <v>98.52691488115903</v>
      </c>
      <c r="H47" s="153">
        <f>Pricing!$C47</f>
        <v>98.52691488115903</v>
      </c>
      <c r="I47" s="154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2" t="str">
        <f t="shared" si="5"/>
        <v>USD_CURVE_FUT6M_Z6</v>
      </c>
      <c r="K47" s="153">
        <f>Pricing!$D47</f>
        <v>98.441320906426284</v>
      </c>
      <c r="L47" s="153">
        <f>Pricing!$D47</f>
        <v>98.441320906426284</v>
      </c>
      <c r="M47" s="154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2" t="str">
        <f t="shared" si="6"/>
        <v>USD_CURVE_FUT12M_Z6</v>
      </c>
      <c r="O47" s="153">
        <f>Pricing!E47</f>
        <v>98.377151064604192</v>
      </c>
      <c r="P47" s="153">
        <f>Pricing!E47</f>
        <v>98.377151064604192</v>
      </c>
      <c r="Q47" s="154" t="str">
        <f>IF(Contribute="abcd",IF($A$2&lt;&gt;-1,_xll.RtContribute(SourceAlias,N47,Fields,O47:P47,"SCOPE:SERVER"),_xll.RtContribute(SourceAlias,"DDS_INSERT_S",$A$2:$C$2,N47:P47,"SCOPE:SERVER FTC:ALL")),"stopped")</f>
        <v>stopped</v>
      </c>
      <c r="R47" s="152"/>
      <c r="S47" s="153">
        <f>Pricing!$F47</f>
        <v>98.532400000510108</v>
      </c>
      <c r="T47" s="153">
        <f>Pricing!$F47</f>
        <v>98.532400000510108</v>
      </c>
      <c r="U47" s="154"/>
      <c r="V47" s="152"/>
      <c r="W47" s="153">
        <f>Pricing!$G47</f>
        <v>98.767204619149055</v>
      </c>
      <c r="X47" s="153">
        <f>Pricing!$G47</f>
        <v>98.767204619149055</v>
      </c>
      <c r="Y47" s="188"/>
      <c r="Z47" s="197">
        <f>ABS(_xll.RtGet(SourceAlias,$B47,"BID")-C47)</f>
        <v>3.7748799286418944E-6</v>
      </c>
      <c r="AA47" s="196">
        <f>ABS(_xll.RtGet(SourceAlias,$B47,"ASK")-D47)</f>
        <v>3.7748799286418944E-6</v>
      </c>
      <c r="AB47" s="197">
        <f>ABS(_xll.RtGet(SourceAlias,$F47,"BID")-G47)</f>
        <v>1.5901946426311042E-10</v>
      </c>
      <c r="AC47" s="196">
        <f>ABS(_xll.RtGet(SourceAlias,$F47,"ASK")-H47)</f>
        <v>1.5901946426311042E-10</v>
      </c>
      <c r="AD47" s="197">
        <f>ABS(_xll.RtGet(SourceAlias,$J47,"BID")-K47)</f>
        <v>1.3122826573720658E-2</v>
      </c>
      <c r="AE47" s="196">
        <f>ABS(_xll.RtGet(SourceAlias,$J47,"ASK")-L47)</f>
        <v>1.3122826573720658E-2</v>
      </c>
      <c r="AF47" s="195">
        <f>ABS(_xll.RtGet(SourceAlias,$N47,"BID")-O47)</f>
        <v>2.4233239581405996E-4</v>
      </c>
      <c r="AG47" s="195">
        <f>ABS(_xll.RtGet(SourceAlias,$N47,"ASK")-P47)</f>
        <v>2.4233239581405996E-4</v>
      </c>
      <c r="AH47" s="197"/>
      <c r="AI47" s="196"/>
      <c r="AJ47" s="195"/>
      <c r="AK47" s="196"/>
    </row>
    <row r="48" spans="1:37" x14ac:dyDescent="0.2">
      <c r="A48" s="71" t="str">
        <f>Pricing!$A48</f>
        <v>H7</v>
      </c>
      <c r="B48" s="152" t="str">
        <f t="shared" si="3"/>
        <v>USD_CURVE_FUT1M_H7</v>
      </c>
      <c r="C48" s="153">
        <f>Pricing!$B48</f>
        <v>98.510771360095589</v>
      </c>
      <c r="D48" s="153">
        <f>Pricing!$B48</f>
        <v>98.510771360095589</v>
      </c>
      <c r="E48" s="154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2" t="str">
        <f t="shared" si="4"/>
        <v>USD_CURVE_FUT3M_H7</v>
      </c>
      <c r="G48" s="153">
        <f>Pricing!$C48</f>
        <v>98.345738179718069</v>
      </c>
      <c r="H48" s="153">
        <f>Pricing!$C48</f>
        <v>98.345738179718069</v>
      </c>
      <c r="I48" s="154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2" t="str">
        <f t="shared" si="5"/>
        <v>USD_CURVE_FUT6M_H7</v>
      </c>
      <c r="K48" s="153">
        <f>Pricing!$D48</f>
        <v>98.25673545637342</v>
      </c>
      <c r="L48" s="153">
        <f>Pricing!$D48</f>
        <v>98.25673545637342</v>
      </c>
      <c r="M48" s="154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2" t="str">
        <f t="shared" si="6"/>
        <v>USD_CURVE_FUT12M_H7</v>
      </c>
      <c r="O48" s="153">
        <f>Pricing!E48</f>
        <v>98.335753212265644</v>
      </c>
      <c r="P48" s="153">
        <f>Pricing!E48</f>
        <v>98.335753212265644</v>
      </c>
      <c r="Q48" s="154" t="str">
        <f>IF(Contribute="abcd",IF($A$2&lt;&gt;-1,_xll.RtContribute(SourceAlias,N48,Fields,O48:P48,"SCOPE:SERVER"),_xll.RtContribute(SourceAlias,"DDS_INSERT_S",$A$2:$C$2,N48:P48,"SCOPE:SERVER FTC:ALL")),"stopped")</f>
        <v>stopped</v>
      </c>
      <c r="R48" s="152"/>
      <c r="S48" s="153">
        <f>Pricing!$F48</f>
        <v>98.352300000071835</v>
      </c>
      <c r="T48" s="153">
        <f>Pricing!$F48</f>
        <v>98.352300000071835</v>
      </c>
      <c r="U48" s="154"/>
      <c r="V48" s="152"/>
      <c r="W48" s="153">
        <f>Pricing!$G48</f>
        <v>98.598509618543872</v>
      </c>
      <c r="X48" s="153">
        <f>Pricing!$G48</f>
        <v>98.598509618543872</v>
      </c>
      <c r="Y48" s="188"/>
      <c r="Z48" s="197">
        <f>ABS(_xll.RtGet(SourceAlias,$B48,"BID")-C48)</f>
        <v>4.0890441255214682E-7</v>
      </c>
      <c r="AA48" s="196">
        <f>ABS(_xll.RtGet(SourceAlias,$B48,"ASK")-D48)</f>
        <v>4.0890441255214682E-7</v>
      </c>
      <c r="AB48" s="197">
        <f>ABS(_xll.RtGet(SourceAlias,$F48,"BID")-G48)</f>
        <v>2.8192914669489255E-10</v>
      </c>
      <c r="AC48" s="196">
        <f>ABS(_xll.RtGet(SourceAlias,$F48,"ASK")-H48)</f>
        <v>2.8192914669489255E-10</v>
      </c>
      <c r="AD48" s="197">
        <f>ABS(_xll.RtGet(SourceAlias,$J48,"BID")-K48)</f>
        <v>3.1323296626581509E-2</v>
      </c>
      <c r="AE48" s="196">
        <f>ABS(_xll.RtGet(SourceAlias,$J48,"ASK")-L48)</f>
        <v>3.1323296626581509E-2</v>
      </c>
      <c r="AF48" s="195">
        <f>ABS(_xll.RtGet(SourceAlias,$N48,"BID")-O48)</f>
        <v>2.9767973435923523E-4</v>
      </c>
      <c r="AG48" s="195">
        <f>ABS(_xll.RtGet(SourceAlias,$N48,"ASK")-P48)</f>
        <v>2.9767973435923523E-4</v>
      </c>
      <c r="AH48" s="197"/>
      <c r="AI48" s="196"/>
      <c r="AJ48" s="195"/>
      <c r="AK48" s="196"/>
    </row>
    <row r="49" spans="1:37" x14ac:dyDescent="0.2">
      <c r="A49" s="71" t="str">
        <f>Pricing!$A49</f>
        <v>M7</v>
      </c>
      <c r="B49" s="152" t="str">
        <f t="shared" si="3"/>
        <v>USD_CURVE_FUT1M_M7</v>
      </c>
      <c r="C49" s="153">
        <f>Pricing!$B49</f>
        <v>98.337458219982906</v>
      </c>
      <c r="D49" s="153">
        <f>Pricing!$B49</f>
        <v>98.337458219982906</v>
      </c>
      <c r="E49" s="154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2" t="str">
        <f t="shared" si="4"/>
        <v>USD_CURVE_FUT3M_M7</v>
      </c>
      <c r="G49" s="153">
        <f>Pricing!$C49</f>
        <v>98.188100656042792</v>
      </c>
      <c r="H49" s="153">
        <f>Pricing!$C49</f>
        <v>98.188100656042792</v>
      </c>
      <c r="I49" s="154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2" t="str">
        <f t="shared" si="5"/>
        <v>USD_CURVE_FUT6M_M7</v>
      </c>
      <c r="K49" s="153">
        <f>Pricing!$D49</f>
        <v>98.10986025329801</v>
      </c>
      <c r="L49" s="153">
        <f>Pricing!$D49</f>
        <v>98.10986025329801</v>
      </c>
      <c r="M49" s="154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2" t="str">
        <f t="shared" si="6"/>
        <v>USD_CURVE_FUT12M_M7</v>
      </c>
      <c r="O49" s="153">
        <f>Pricing!E49</f>
        <v>98.061102321918753</v>
      </c>
      <c r="P49" s="153">
        <f>Pricing!E49</f>
        <v>98.061102321918753</v>
      </c>
      <c r="Q49" s="154" t="str">
        <f>IF(Contribute="abcd",IF($A$2&lt;&gt;-1,_xll.RtContribute(SourceAlias,N49,Fields,O49:P49,"SCOPE:SERVER"),_xll.RtContribute(SourceAlias,"DDS_INSERT_S",$A$2:$C$2,N49:P49,"SCOPE:SERVER FTC:ALL")),"stopped")</f>
        <v>stopped</v>
      </c>
      <c r="R49" s="152"/>
      <c r="S49" s="153">
        <f>Pricing!$F49</f>
        <v>98.312131763423139</v>
      </c>
      <c r="T49" s="153">
        <f>Pricing!$F49</f>
        <v>98.312131763423139</v>
      </c>
      <c r="U49" s="154"/>
      <c r="V49" s="152"/>
      <c r="W49" s="153">
        <f>Pricing!$G49</f>
        <v>98.439016677957369</v>
      </c>
      <c r="X49" s="153">
        <f>Pricing!$G49</f>
        <v>98.439016677957369</v>
      </c>
      <c r="Y49" s="188"/>
      <c r="Z49" s="197" t="e">
        <f>ABS(_xll.RtGet(SourceAlias,$B49,"BID")-C49)</f>
        <v>#VALUE!</v>
      </c>
      <c r="AA49" s="196" t="e">
        <f>ABS(_xll.RtGet(SourceAlias,$B49,"ASK")-D49)</f>
        <v>#VALUE!</v>
      </c>
      <c r="AB49" s="197" t="e">
        <f>ABS(_xll.RtGet(SourceAlias,$F49,"BID")-G49)</f>
        <v>#VALUE!</v>
      </c>
      <c r="AC49" s="196" t="e">
        <f>ABS(_xll.RtGet(SourceAlias,$F49,"ASK")-H49)</f>
        <v>#VALUE!</v>
      </c>
      <c r="AD49" s="197" t="e">
        <f>ABS(_xll.RtGet(SourceAlias,$J49,"BID")-K49)</f>
        <v>#VALUE!</v>
      </c>
      <c r="AE49" s="196" t="e">
        <f>ABS(_xll.RtGet(SourceAlias,$J49,"ASK")-L49)</f>
        <v>#VALUE!</v>
      </c>
      <c r="AF49" s="195" t="e">
        <f>ABS(_xll.RtGet(SourceAlias,$N49,"BID")-O49)</f>
        <v>#VALUE!</v>
      </c>
      <c r="AG49" s="195" t="e">
        <f>ABS(_xll.RtGet(SourceAlias,$N49,"ASK")-P49)</f>
        <v>#VALUE!</v>
      </c>
      <c r="AH49" s="197"/>
      <c r="AI49" s="196"/>
      <c r="AJ49" s="195"/>
      <c r="AK49" s="196"/>
    </row>
    <row r="50" spans="1:37" hidden="1" outlineLevel="1" x14ac:dyDescent="0.2">
      <c r="A50" s="71" t="str">
        <f>Pricing!$A50</f>
        <v>U7</v>
      </c>
      <c r="B50" s="152" t="str">
        <f t="shared" si="3"/>
        <v>USD_CURVE_FUT1M_U7</v>
      </c>
      <c r="C50" s="153">
        <f>Pricing!$B50</f>
        <v>98.196532410924675</v>
      </c>
      <c r="D50" s="153">
        <f>Pricing!$B50</f>
        <v>98.196532410924675</v>
      </c>
      <c r="E50" s="154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2" t="str">
        <f t="shared" si="4"/>
        <v>USD_CURVE_FUT3M_U7</v>
      </c>
      <c r="G50" s="153">
        <f>Pricing!$C50</f>
        <v>98.061724405597943</v>
      </c>
      <c r="H50" s="153">
        <f>Pricing!$C50</f>
        <v>98.061724405597943</v>
      </c>
      <c r="I50" s="154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2" t="str">
        <f t="shared" si="5"/>
        <v>USD_CURVE_FUT6M_U7</v>
      </c>
      <c r="K50" s="153">
        <f>Pricing!$D50</f>
        <v>97.986743267928688</v>
      </c>
      <c r="L50" s="153">
        <f>Pricing!$D50</f>
        <v>97.986743267928688</v>
      </c>
      <c r="M50" s="154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2" t="str">
        <f t="shared" si="6"/>
        <v>USD_CURVE_FUT12M_U7</v>
      </c>
      <c r="O50" s="153">
        <f>Pricing!E50</f>
        <v>97.847223718461024</v>
      </c>
      <c r="P50" s="153">
        <f>Pricing!E50</f>
        <v>97.847223718461024</v>
      </c>
      <c r="Q50" s="154" t="str">
        <f>IF(Contribute="abcd",IF($A$2&lt;&gt;-1,_xll.RtContribute(SourceAlias,N50,Fields,O50:P50,"SCOPE:SERVER"),_xll.RtContribute(SourceAlias,"DDS_INSERT_S",$A$2:$C$2,N50:P50,"SCOPE:SERVER FTC:ALL")),"stopped")</f>
        <v>stopped</v>
      </c>
      <c r="R50" s="152"/>
      <c r="S50" s="153">
        <f>Pricing!$F50</f>
        <v>98.155447569930146</v>
      </c>
      <c r="T50" s="153">
        <f>Pricing!$F50</f>
        <v>98.155447569930146</v>
      </c>
      <c r="U50" s="154"/>
      <c r="V50" s="152"/>
      <c r="W50" s="153">
        <f>Pricing!$G50</f>
        <v>98.305996769674181</v>
      </c>
      <c r="X50" s="153">
        <f>Pricing!$G50</f>
        <v>98.305996769674181</v>
      </c>
      <c r="Y50" s="188"/>
      <c r="Z50" s="197"/>
      <c r="AA50" s="196"/>
      <c r="AB50" s="197"/>
      <c r="AC50" s="196"/>
      <c r="AD50" s="197"/>
      <c r="AE50" s="196"/>
      <c r="AF50" s="195"/>
      <c r="AG50" s="195"/>
      <c r="AH50" s="197"/>
      <c r="AI50" s="196"/>
      <c r="AJ50" s="195"/>
      <c r="AK50" s="196"/>
    </row>
    <row r="51" spans="1:37" hidden="1" outlineLevel="1" x14ac:dyDescent="0.2">
      <c r="A51" s="71" t="str">
        <f>Pricing!$A51</f>
        <v>Z7</v>
      </c>
      <c r="B51" s="152" t="str">
        <f t="shared" si="3"/>
        <v>USD_CURVE_FUT1M_Z7</v>
      </c>
      <c r="C51" s="153">
        <f>Pricing!$B51</f>
        <v>98.074051351848098</v>
      </c>
      <c r="D51" s="153">
        <f>Pricing!$B51</f>
        <v>98.074051351848098</v>
      </c>
      <c r="E51" s="154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2" t="str">
        <f t="shared" si="4"/>
        <v>USD_CURVE_FUT3M_Z7</v>
      </c>
      <c r="G51" s="153">
        <f>Pricing!$C51</f>
        <v>97.945420926354828</v>
      </c>
      <c r="H51" s="153">
        <f>Pricing!$C51</f>
        <v>97.945420926354828</v>
      </c>
      <c r="I51" s="154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2" t="str">
        <f t="shared" si="5"/>
        <v>USD_CURVE_FUT6M_Z7</v>
      </c>
      <c r="K51" s="153">
        <f>Pricing!$D51</f>
        <v>97.871666030539913</v>
      </c>
      <c r="L51" s="153">
        <f>Pricing!$D51</f>
        <v>97.871666030539913</v>
      </c>
      <c r="M51" s="154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2" t="str">
        <f t="shared" si="6"/>
        <v>USD_CURVE_FUT12M_Z7</v>
      </c>
      <c r="O51" s="153">
        <f>Pricing!E51</f>
        <v>97.695189347500218</v>
      </c>
      <c r="P51" s="153">
        <f>Pricing!E51</f>
        <v>97.695189347500218</v>
      </c>
      <c r="Q51" s="154" t="str">
        <f>IF(Contribute="abcd",IF($A$2&lt;&gt;-1,_xll.RtContribute(SourceAlias,N51,Fields,O51:P51,"SCOPE:SERVER"),_xll.RtContribute(SourceAlias,"DDS_INSERT_S",$A$2:$C$2,N51:P51,"SCOPE:SERVER FTC:ALL")),"stopped")</f>
        <v>stopped</v>
      </c>
      <c r="R51" s="152"/>
      <c r="S51" s="153">
        <f>Pricing!$F51</f>
        <v>97.998717576775533</v>
      </c>
      <c r="T51" s="153">
        <f>Pricing!$F51</f>
        <v>97.998717576775533</v>
      </c>
      <c r="U51" s="154"/>
      <c r="V51" s="152"/>
      <c r="W51" s="153">
        <f>Pricing!$G51</f>
        <v>98.185148196670553</v>
      </c>
      <c r="X51" s="153">
        <f>Pricing!$G51</f>
        <v>98.185148196670553</v>
      </c>
      <c r="Y51" s="188"/>
      <c r="Z51" s="197"/>
      <c r="AA51" s="196"/>
      <c r="AB51" s="197"/>
      <c r="AC51" s="196"/>
      <c r="AD51" s="197"/>
      <c r="AE51" s="196"/>
      <c r="AF51" s="195"/>
      <c r="AG51" s="195"/>
      <c r="AH51" s="197"/>
      <c r="AI51" s="196"/>
      <c r="AJ51" s="195"/>
      <c r="AK51" s="196"/>
    </row>
    <row r="52" spans="1:37" hidden="1" outlineLevel="1" x14ac:dyDescent="0.2">
      <c r="A52" s="63" t="str">
        <f>Pricing!$A52</f>
        <v>H8</v>
      </c>
      <c r="B52" s="152" t="str">
        <f t="shared" si="3"/>
        <v>USD_CURVE_FUT1M_H8</v>
      </c>
      <c r="C52" s="153">
        <f>Pricing!$B52</f>
        <v>97.968200835881618</v>
      </c>
      <c r="D52" s="153">
        <f>Pricing!$B52</f>
        <v>97.968200835881618</v>
      </c>
      <c r="E52" s="154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5" t="str">
        <f t="shared" si="4"/>
        <v>USD_CURVE_FUT3M_H8</v>
      </c>
      <c r="G52" s="156">
        <f>Pricing!$C52</f>
        <v>97.83733712450973</v>
      </c>
      <c r="H52" s="156">
        <f>Pricing!$C52</f>
        <v>97.83733712450973</v>
      </c>
      <c r="I52" s="157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2" t="str">
        <f t="shared" si="5"/>
        <v>USD_CURVE_FUT6M_H8</v>
      </c>
      <c r="K52" s="153">
        <f>Pricing!$D52</f>
        <v>97.762752047295976</v>
      </c>
      <c r="L52" s="153">
        <f>Pricing!$D52</f>
        <v>97.762752047295976</v>
      </c>
      <c r="M52" s="154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2" t="str">
        <f t="shared" si="6"/>
        <v>USD_CURVE_FUT12M_H8</v>
      </c>
      <c r="O52" s="156">
        <f>Pricing!E52</f>
        <v>97.603201399029359</v>
      </c>
      <c r="P52" s="156">
        <f>Pricing!E52</f>
        <v>97.603201399029359</v>
      </c>
      <c r="Q52" s="154" t="str">
        <f>IF(Contribute="abcd",IF($A$2&lt;&gt;-1,_xll.RtContribute(SourceAlias,N52,Fields,O52:P52,"SCOPE:SERVER"),_xll.RtContribute(SourceAlias,"DDS_INSERT_S",$A$2:$C$2,N52:P52,"SCOPE:SERVER FTC:ALL")),"stopped")</f>
        <v>stopped</v>
      </c>
      <c r="R52" s="155"/>
      <c r="S52" s="156">
        <f>Pricing!$F52</f>
        <v>97.883637036801744</v>
      </c>
      <c r="T52" s="156">
        <f>Pricing!$F52</f>
        <v>97.883637036801744</v>
      </c>
      <c r="U52" s="157"/>
      <c r="V52" s="155"/>
      <c r="W52" s="156">
        <f>Pricing!$G52</f>
        <v>98.074617939645066</v>
      </c>
      <c r="X52" s="156">
        <f>Pricing!$G52</f>
        <v>98.074617939645066</v>
      </c>
      <c r="Y52" s="189"/>
      <c r="Z52" s="197"/>
      <c r="AA52" s="196"/>
      <c r="AB52" s="197"/>
      <c r="AC52" s="196"/>
      <c r="AD52" s="197"/>
      <c r="AE52" s="196"/>
      <c r="AF52" s="195"/>
      <c r="AG52" s="195"/>
      <c r="AH52" s="197"/>
      <c r="AI52" s="196"/>
      <c r="AJ52" s="195"/>
      <c r="AK52" s="196"/>
    </row>
    <row r="53" spans="1:37" hidden="1" outlineLevel="1" x14ac:dyDescent="0.2">
      <c r="A53" s="54" t="str">
        <f>Indexes!A53</f>
        <v>T</v>
      </c>
      <c r="B53" s="149"/>
      <c r="C53" s="150">
        <f>Pricing!$B53*100</f>
        <v>0.18560000000014676</v>
      </c>
      <c r="D53" s="150">
        <f>Pricing!$B53*100</f>
        <v>0.18560000000014676</v>
      </c>
      <c r="E53" s="151"/>
      <c r="F53" s="149" t="s">
        <v>194</v>
      </c>
      <c r="G53" s="150">
        <f>Pricing!$C53*100</f>
        <v>0.27607593488507642</v>
      </c>
      <c r="H53" s="150">
        <f>Pricing!$C53*100</f>
        <v>0.27607593488507642</v>
      </c>
      <c r="I53" s="151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49" t="s">
        <v>271</v>
      </c>
      <c r="K53" s="150">
        <f>Pricing!$D53*100</f>
        <v>0.41460000000002833</v>
      </c>
      <c r="L53" s="150">
        <f>Pricing!$D53*100</f>
        <v>0.41460000000002833</v>
      </c>
      <c r="M53" s="151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49"/>
      <c r="O53" s="150">
        <f>Pricing!$E53*100</f>
        <v>0.73459999999024772</v>
      </c>
      <c r="P53" s="150">
        <f>Pricing!$E53*100</f>
        <v>0.73459999999024772</v>
      </c>
      <c r="Q53" s="151"/>
      <c r="R53" s="149"/>
      <c r="S53" s="150">
        <f>Pricing!$F53*100</f>
        <v>0.27500000000006386</v>
      </c>
      <c r="T53" s="150">
        <f>Pricing!$F53*100</f>
        <v>0.27500000000006386</v>
      </c>
      <c r="U53" s="151"/>
      <c r="V53" s="149"/>
      <c r="W53" s="150">
        <f>Pricing!$G53*100</f>
        <v>0.28000000000183434</v>
      </c>
      <c r="X53" s="150">
        <f>Pricing!$G53*100</f>
        <v>0.28000000000183434</v>
      </c>
      <c r="Y53" s="187"/>
      <c r="Z53" s="197"/>
      <c r="AA53" s="196"/>
      <c r="AB53" s="197"/>
      <c r="AC53" s="196"/>
      <c r="AD53" s="197"/>
      <c r="AE53" s="196"/>
      <c r="AF53" s="195"/>
      <c r="AG53" s="195"/>
      <c r="AH53" s="197"/>
      <c r="AI53" s="196"/>
      <c r="AJ53" s="195"/>
      <c r="AK53" s="196"/>
    </row>
    <row r="54" spans="1:37" hidden="1" outlineLevel="1" x14ac:dyDescent="0.2">
      <c r="A54" s="63" t="str">
        <f>Indexes!A54</f>
        <v>TOM</v>
      </c>
      <c r="B54" s="155"/>
      <c r="C54" s="156">
        <f>Pricing!$B54*100</f>
        <v>0.1855609048306982</v>
      </c>
      <c r="D54" s="156">
        <f>Pricing!$B54*100</f>
        <v>0.1855609048306982</v>
      </c>
      <c r="E54" s="157"/>
      <c r="F54" s="155" t="s">
        <v>195</v>
      </c>
      <c r="G54" s="156">
        <f>Pricing!$C54*100</f>
        <v>0.27701457634988363</v>
      </c>
      <c r="H54" s="156">
        <f>Pricing!$C54*100</f>
        <v>0.27701457634988363</v>
      </c>
      <c r="I54" s="157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5" t="s">
        <v>272</v>
      </c>
      <c r="K54" s="156">
        <f>Pricing!$D54*100</f>
        <v>0.41459717091385467</v>
      </c>
      <c r="L54" s="156">
        <f>Pricing!$D54*100</f>
        <v>0.41459717091385467</v>
      </c>
      <c r="M54" s="157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5"/>
      <c r="O54" s="156">
        <f>Pricing!$E54*100</f>
        <v>0.73493520801285284</v>
      </c>
      <c r="P54" s="156">
        <f>Pricing!$E54*100</f>
        <v>0.73493520801285284</v>
      </c>
      <c r="Q54" s="157"/>
      <c r="R54" s="155"/>
      <c r="S54" s="156">
        <f>Pricing!$F54*100</f>
        <v>0.27935997113686389</v>
      </c>
      <c r="T54" s="156">
        <f>Pricing!$F54*100</f>
        <v>0.27935997113686389</v>
      </c>
      <c r="U54" s="157"/>
      <c r="V54" s="155"/>
      <c r="W54" s="156">
        <f>Pricing!$G54*100</f>
        <v>0.23914528885971009</v>
      </c>
      <c r="X54" s="156">
        <f>Pricing!$G54*100</f>
        <v>0.23914528885971009</v>
      </c>
      <c r="Y54" s="189"/>
      <c r="Z54" s="197"/>
      <c r="AA54" s="196"/>
      <c r="AB54" s="197"/>
      <c r="AC54" s="196"/>
      <c r="AD54" s="197"/>
      <c r="AE54" s="196"/>
      <c r="AF54" s="195"/>
      <c r="AG54" s="195"/>
      <c r="AH54" s="197"/>
      <c r="AI54" s="196"/>
      <c r="AJ54" s="195"/>
      <c r="AK54" s="196"/>
    </row>
    <row r="55" spans="1:37" hidden="1" outlineLevel="1" x14ac:dyDescent="0.2">
      <c r="A55" s="54">
        <f>Indexes!A55</f>
        <v>1</v>
      </c>
      <c r="B55" s="149"/>
      <c r="C55" s="150">
        <f>Pricing!$B55*100</f>
        <v>0.18434884448064182</v>
      </c>
      <c r="D55" s="150">
        <f>Pricing!$B55*100</f>
        <v>0.18434884448064182</v>
      </c>
      <c r="E55" s="151"/>
      <c r="F55" s="149" t="s">
        <v>196</v>
      </c>
      <c r="G55" s="150">
        <f>Pricing!$C55*100</f>
        <v>0.29097413705917985</v>
      </c>
      <c r="H55" s="150">
        <f>Pricing!$C55*100</f>
        <v>0.29097413705917985</v>
      </c>
      <c r="I55" s="151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49" t="s">
        <v>273</v>
      </c>
      <c r="K55" s="150">
        <f>Pricing!$D55*100</f>
        <v>0.43299999989855509</v>
      </c>
      <c r="L55" s="150">
        <f>Pricing!$D55*100</f>
        <v>0.43299999989855509</v>
      </c>
      <c r="M55" s="151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49" t="s">
        <v>356</v>
      </c>
      <c r="O55" s="150">
        <f>Pricing!$E55*100</f>
        <v>0.76999999999178736</v>
      </c>
      <c r="P55" s="150">
        <f>Pricing!$E55*100</f>
        <v>0.76999999999178736</v>
      </c>
      <c r="Q55" s="151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49"/>
      <c r="S55" s="150">
        <f>Pricing!$F55*100</f>
        <v>0.37006894136365248</v>
      </c>
      <c r="T55" s="150">
        <f>Pricing!$F55*100</f>
        <v>0.37006894136365248</v>
      </c>
      <c r="U55" s="151"/>
      <c r="V55" s="149"/>
      <c r="W55" s="150">
        <f>Pricing!$G55*100</f>
        <v>0.13771863149880659</v>
      </c>
      <c r="X55" s="150">
        <f>Pricing!$G55*100</f>
        <v>0.13771863149880659</v>
      </c>
      <c r="Y55" s="187"/>
      <c r="Z55" s="197"/>
      <c r="AA55" s="196"/>
      <c r="AB55" s="197"/>
      <c r="AC55" s="196"/>
      <c r="AD55" s="197"/>
      <c r="AE55" s="196"/>
      <c r="AF55" s="195"/>
      <c r="AG55" s="195"/>
      <c r="AH55" s="197"/>
      <c r="AI55" s="196"/>
      <c r="AJ55" s="195"/>
      <c r="AK55" s="196"/>
    </row>
    <row r="56" spans="1:37" hidden="1" outlineLevel="1" x14ac:dyDescent="0.2">
      <c r="A56" s="71">
        <f>Indexes!A56</f>
        <v>2</v>
      </c>
      <c r="B56" s="152"/>
      <c r="C56" s="153">
        <f>Pricing!$B56*100</f>
        <v>0.19689903398392447</v>
      </c>
      <c r="D56" s="153">
        <f>Pricing!$B56*100</f>
        <v>0.19689903398392447</v>
      </c>
      <c r="E56" s="154"/>
      <c r="F56" s="152" t="s">
        <v>197</v>
      </c>
      <c r="G56" s="153">
        <f>Pricing!$C56*100</f>
        <v>0.31586679221945713</v>
      </c>
      <c r="H56" s="153">
        <f>Pricing!$C56*100</f>
        <v>0.31586679221945713</v>
      </c>
      <c r="I56" s="154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2" t="s">
        <v>274</v>
      </c>
      <c r="K56" s="153">
        <f>Pricing!$D56*100</f>
        <v>0.47199999987583746</v>
      </c>
      <c r="L56" s="153">
        <f>Pricing!$D56*100</f>
        <v>0.47199999987583746</v>
      </c>
      <c r="M56" s="154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2" t="s">
        <v>357</v>
      </c>
      <c r="O56" s="153">
        <f>Pricing!$E56*100</f>
        <v>0.81799999997619754</v>
      </c>
      <c r="P56" s="153">
        <f>Pricing!$E56*100</f>
        <v>0.81799999997619754</v>
      </c>
      <c r="Q56" s="154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2"/>
      <c r="S56" s="153">
        <f>Pricing!$F56*100</f>
        <v>0.45841507397772197</v>
      </c>
      <c r="T56" s="153">
        <f>Pricing!$F56*100</f>
        <v>0.45841507397772197</v>
      </c>
      <c r="U56" s="154"/>
      <c r="V56" s="152"/>
      <c r="W56" s="153">
        <f>Pricing!$G56*100</f>
        <v>0.14363887660362451</v>
      </c>
      <c r="X56" s="153">
        <f>Pricing!$G56*100</f>
        <v>0.14363887660362451</v>
      </c>
      <c r="Y56" s="188"/>
      <c r="Z56" s="197"/>
      <c r="AA56" s="196"/>
      <c r="AB56" s="197"/>
      <c r="AC56" s="196"/>
      <c r="AD56" s="197"/>
      <c r="AE56" s="196"/>
      <c r="AF56" s="195"/>
      <c r="AG56" s="195"/>
      <c r="AH56" s="197"/>
      <c r="AI56" s="196"/>
      <c r="AJ56" s="195"/>
      <c r="AK56" s="196"/>
    </row>
    <row r="57" spans="1:37" hidden="1" outlineLevel="1" x14ac:dyDescent="0.2">
      <c r="A57" s="71">
        <f>Indexes!A57</f>
        <v>3</v>
      </c>
      <c r="B57" s="152"/>
      <c r="C57" s="153">
        <f>Pricing!$B57*100</f>
        <v>0.22649235248519264</v>
      </c>
      <c r="D57" s="153">
        <f>Pricing!$B57*100</f>
        <v>0.22649235248519264</v>
      </c>
      <c r="E57" s="154"/>
      <c r="F57" s="152" t="s">
        <v>198</v>
      </c>
      <c r="G57" s="153">
        <f>Pricing!$C57*100</f>
        <v>0.35757209248069077</v>
      </c>
      <c r="H57" s="153">
        <f>Pricing!$C57*100</f>
        <v>0.35757209248069077</v>
      </c>
      <c r="I57" s="154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2" t="s">
        <v>275</v>
      </c>
      <c r="K57" s="153">
        <f>Pricing!$D57*100</f>
        <v>0.52399999994091939</v>
      </c>
      <c r="L57" s="153">
        <f>Pricing!$D57*100</f>
        <v>0.52399999994091939</v>
      </c>
      <c r="M57" s="154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2" t="s">
        <v>358</v>
      </c>
      <c r="O57" s="153">
        <f>Pricing!$E57*100</f>
        <v>0.87499999994018807</v>
      </c>
      <c r="P57" s="153">
        <f>Pricing!$E57*100</f>
        <v>0.87499999994018807</v>
      </c>
      <c r="Q57" s="154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2"/>
      <c r="S57" s="153">
        <f>Pricing!$F57*100</f>
        <v>0.55074380056517103</v>
      </c>
      <c r="T57" s="153">
        <f>Pricing!$F57*100</f>
        <v>0.55074380056517103</v>
      </c>
      <c r="U57" s="154"/>
      <c r="V57" s="152"/>
      <c r="W57" s="153">
        <f>Pricing!$G57*100</f>
        <v>0.15174217815872026</v>
      </c>
      <c r="X57" s="153">
        <f>Pricing!$G57*100</f>
        <v>0.15174217815872026</v>
      </c>
      <c r="Y57" s="188"/>
      <c r="Z57" s="197"/>
      <c r="AA57" s="196"/>
      <c r="AB57" s="197"/>
      <c r="AC57" s="196"/>
      <c r="AD57" s="197"/>
      <c r="AE57" s="196"/>
      <c r="AF57" s="195"/>
      <c r="AG57" s="195"/>
      <c r="AH57" s="197"/>
      <c r="AI57" s="196"/>
      <c r="AJ57" s="195"/>
      <c r="AK57" s="196"/>
    </row>
    <row r="58" spans="1:37" hidden="1" outlineLevel="1" x14ac:dyDescent="0.2">
      <c r="A58" s="71">
        <f>Indexes!A58</f>
        <v>4</v>
      </c>
      <c r="B58" s="152"/>
      <c r="C58" s="153">
        <f>Pricing!$B58*100</f>
        <v>0.26559476311502905</v>
      </c>
      <c r="D58" s="153">
        <f>Pricing!$B58*100</f>
        <v>0.26559476311502905</v>
      </c>
      <c r="E58" s="154"/>
      <c r="F58" s="152" t="s">
        <v>199</v>
      </c>
      <c r="G58" s="153">
        <f>Pricing!$C58*100</f>
        <v>0.41219593050820696</v>
      </c>
      <c r="H58" s="153">
        <f>Pricing!$C58*100</f>
        <v>0.41219593050820696</v>
      </c>
      <c r="I58" s="154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2" t="s">
        <v>276</v>
      </c>
      <c r="K58" s="153">
        <f>Pricing!$D58*100</f>
        <v>0.57799999999823504</v>
      </c>
      <c r="L58" s="153">
        <f>Pricing!$D58*100</f>
        <v>0.57799999999823504</v>
      </c>
      <c r="M58" s="154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2" t="s">
        <v>359</v>
      </c>
      <c r="O58" s="153">
        <f>Pricing!$E58*100</f>
        <v>0.93999999991870897</v>
      </c>
      <c r="P58" s="153">
        <f>Pricing!$E58*100</f>
        <v>0.93999999991870897</v>
      </c>
      <c r="Q58" s="154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2"/>
      <c r="S58" s="153">
        <f>Pricing!$F58*100</f>
        <v>0.65603921330623072</v>
      </c>
      <c r="T58" s="153">
        <f>Pricing!$F58*100</f>
        <v>0.65603921330623072</v>
      </c>
      <c r="U58" s="154"/>
      <c r="V58" s="152"/>
      <c r="W58" s="153">
        <f>Pricing!$G58*100</f>
        <v>0.18071881661541056</v>
      </c>
      <c r="X58" s="153">
        <f>Pricing!$G58*100</f>
        <v>0.18071881661541056</v>
      </c>
      <c r="Y58" s="188"/>
      <c r="Z58" s="197"/>
      <c r="AA58" s="196"/>
      <c r="AB58" s="197"/>
      <c r="AC58" s="196"/>
      <c r="AD58" s="197"/>
      <c r="AE58" s="196"/>
      <c r="AF58" s="195"/>
      <c r="AG58" s="195"/>
      <c r="AH58" s="197"/>
      <c r="AI58" s="196"/>
      <c r="AJ58" s="195"/>
      <c r="AK58" s="196"/>
    </row>
    <row r="59" spans="1:37" hidden="1" outlineLevel="1" x14ac:dyDescent="0.2">
      <c r="A59" s="71">
        <f>Indexes!A59</f>
        <v>5</v>
      </c>
      <c r="B59" s="152"/>
      <c r="C59" s="153">
        <f>Pricing!$B59*100</f>
        <v>0.31479426698992213</v>
      </c>
      <c r="D59" s="153">
        <f>Pricing!$B59*100</f>
        <v>0.31479426698992213</v>
      </c>
      <c r="E59" s="154"/>
      <c r="F59" s="152" t="s">
        <v>200</v>
      </c>
      <c r="G59" s="153">
        <f>Pricing!$C59*100</f>
        <v>0.47218765645194188</v>
      </c>
      <c r="H59" s="153">
        <f>Pricing!$C59*100</f>
        <v>0.47218765645194188</v>
      </c>
      <c r="I59" s="154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2" t="s">
        <v>277</v>
      </c>
      <c r="K59" s="153">
        <f>Pricing!$D59*100</f>
        <v>0.63699999999682821</v>
      </c>
      <c r="L59" s="153">
        <f>Pricing!$D59*100</f>
        <v>0.63699999999682821</v>
      </c>
      <c r="M59" s="154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2" t="s">
        <v>360</v>
      </c>
      <c r="O59" s="153">
        <f>Pricing!$E59*100</f>
        <v>1.0069999999239025</v>
      </c>
      <c r="P59" s="153">
        <f>Pricing!$E59*100</f>
        <v>1.0069999999239025</v>
      </c>
      <c r="Q59" s="154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2"/>
      <c r="S59" s="153">
        <f>Pricing!$F59*100</f>
        <v>0.66740383387622537</v>
      </c>
      <c r="T59" s="153">
        <f>Pricing!$F59*100</f>
        <v>0.66740383387622537</v>
      </c>
      <c r="U59" s="154"/>
      <c r="V59" s="152"/>
      <c r="W59" s="153">
        <f>Pricing!$G59*100</f>
        <v>0.24728981106436621</v>
      </c>
      <c r="X59" s="153">
        <f>Pricing!$G59*100</f>
        <v>0.24728981106436621</v>
      </c>
      <c r="Y59" s="188"/>
      <c r="Z59" s="197"/>
      <c r="AA59" s="196"/>
      <c r="AB59" s="197"/>
      <c r="AC59" s="196"/>
      <c r="AD59" s="197"/>
      <c r="AE59" s="196"/>
      <c r="AF59" s="195"/>
      <c r="AG59" s="195"/>
      <c r="AH59" s="197"/>
      <c r="AI59" s="196"/>
      <c r="AJ59" s="195"/>
      <c r="AK59" s="196"/>
    </row>
    <row r="60" spans="1:37" hidden="1" outlineLevel="1" x14ac:dyDescent="0.2">
      <c r="A60" s="71">
        <f>Indexes!A60</f>
        <v>6</v>
      </c>
      <c r="B60" s="152"/>
      <c r="C60" s="153">
        <f>Pricing!$B60*100</f>
        <v>0.37131830218051221</v>
      </c>
      <c r="D60" s="153">
        <f>Pricing!$B60*100</f>
        <v>0.37131830218051221</v>
      </c>
      <c r="E60" s="154"/>
      <c r="F60" s="152" t="s">
        <v>201</v>
      </c>
      <c r="G60" s="153">
        <f>Pricing!$C60*100</f>
        <v>0.53605063357390881</v>
      </c>
      <c r="H60" s="153">
        <f>Pricing!$C60*100</f>
        <v>0.53605063357390881</v>
      </c>
      <c r="I60" s="154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2" t="s">
        <v>278</v>
      </c>
      <c r="K60" s="153">
        <f>Pricing!$D60*100</f>
        <v>0.70299999999999829</v>
      </c>
      <c r="L60" s="153">
        <f>Pricing!$D60*100</f>
        <v>0.70299999999999829</v>
      </c>
      <c r="M60" s="154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2" t="s">
        <v>361</v>
      </c>
      <c r="O60" s="153">
        <f>Pricing!$E60*100</f>
        <v>1.0789999999087627</v>
      </c>
      <c r="P60" s="153">
        <f>Pricing!$E60*100</f>
        <v>1.0789999999087627</v>
      </c>
      <c r="Q60" s="154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2"/>
      <c r="S60" s="153">
        <f>Pricing!$F60*100</f>
        <v>0.65013939228840834</v>
      </c>
      <c r="T60" s="153">
        <f>Pricing!$F60*100</f>
        <v>0.65013939228840834</v>
      </c>
      <c r="U60" s="154"/>
      <c r="V60" s="152"/>
      <c r="W60" s="153">
        <f>Pricing!$G60*100</f>
        <v>0.26390504471329734</v>
      </c>
      <c r="X60" s="153">
        <f>Pricing!$G60*100</f>
        <v>0.26390504471329734</v>
      </c>
      <c r="Y60" s="188"/>
      <c r="Z60" s="197"/>
      <c r="AA60" s="196"/>
      <c r="AB60" s="197"/>
      <c r="AC60" s="196"/>
      <c r="AD60" s="197"/>
      <c r="AE60" s="196"/>
      <c r="AF60" s="195"/>
      <c r="AG60" s="195"/>
      <c r="AH60" s="197"/>
      <c r="AI60" s="196"/>
      <c r="AJ60" s="195"/>
      <c r="AK60" s="196"/>
    </row>
    <row r="61" spans="1:37" hidden="1" outlineLevel="1" x14ac:dyDescent="0.2">
      <c r="A61" s="71">
        <f>Indexes!A61</f>
        <v>7</v>
      </c>
      <c r="B61" s="152"/>
      <c r="C61" s="153">
        <f>Pricing!$B61*100</f>
        <v>0.42371860718003151</v>
      </c>
      <c r="D61" s="153">
        <f>Pricing!$B61*100</f>
        <v>0.42371860718003151</v>
      </c>
      <c r="E61" s="154"/>
      <c r="F61" s="152"/>
      <c r="G61" s="153">
        <f>Pricing!$C61*100</f>
        <v>0.59057751370679079</v>
      </c>
      <c r="H61" s="153">
        <f>Pricing!$C61*100</f>
        <v>0.59057751370679079</v>
      </c>
      <c r="I61" s="154"/>
      <c r="J61" s="152" t="s">
        <v>279</v>
      </c>
      <c r="K61" s="153">
        <f>Pricing!$D61*100</f>
        <v>0.76499999999510715</v>
      </c>
      <c r="L61" s="153">
        <f>Pricing!$D61*100</f>
        <v>0.76499999999510715</v>
      </c>
      <c r="M61" s="154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2" t="s">
        <v>362</v>
      </c>
      <c r="O61" s="153">
        <f>Pricing!$E61*100</f>
        <v>1.1440914378475571</v>
      </c>
      <c r="P61" s="153">
        <f>Pricing!$E61*100</f>
        <v>1.1440914378475571</v>
      </c>
      <c r="Q61" s="154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2"/>
      <c r="S61" s="153">
        <f>Pricing!$F61*100</f>
        <v>0.59756865296480199</v>
      </c>
      <c r="T61" s="153">
        <f>Pricing!$F61*100</f>
        <v>0.59756865296480199</v>
      </c>
      <c r="U61" s="154"/>
      <c r="V61" s="152"/>
      <c r="W61" s="153">
        <f>Pricing!$G61*100</f>
        <v>0.30839218751488318</v>
      </c>
      <c r="X61" s="153">
        <f>Pricing!$G61*100</f>
        <v>0.30839218751488318</v>
      </c>
      <c r="Y61" s="188"/>
      <c r="Z61" s="197"/>
      <c r="AA61" s="196"/>
      <c r="AB61" s="197"/>
      <c r="AC61" s="196"/>
      <c r="AD61" s="197"/>
      <c r="AE61" s="196"/>
      <c r="AF61" s="195"/>
      <c r="AG61" s="195"/>
      <c r="AH61" s="197"/>
      <c r="AI61" s="196"/>
      <c r="AJ61" s="195"/>
      <c r="AK61" s="196"/>
    </row>
    <row r="62" spans="1:37" hidden="1" outlineLevel="1" x14ac:dyDescent="0.2">
      <c r="A62" s="71">
        <f>Indexes!A62</f>
        <v>8</v>
      </c>
      <c r="B62" s="152"/>
      <c r="C62" s="153">
        <f>Pricing!$B62*100</f>
        <v>0.48226366593978104</v>
      </c>
      <c r="D62" s="153">
        <f>Pricing!$B62*100</f>
        <v>0.48226366593978104</v>
      </c>
      <c r="E62" s="154"/>
      <c r="F62" s="152"/>
      <c r="G62" s="153">
        <f>Pricing!$C62*100</f>
        <v>0.65556370359796257</v>
      </c>
      <c r="H62" s="153">
        <f>Pricing!$C62*100</f>
        <v>0.65556370359796257</v>
      </c>
      <c r="I62" s="154"/>
      <c r="J62" s="152" t="s">
        <v>280</v>
      </c>
      <c r="K62" s="153">
        <f>Pricing!$D62*100</f>
        <v>0.83299999987374274</v>
      </c>
      <c r="L62" s="153">
        <f>Pricing!$D62*100</f>
        <v>0.83299999987374274</v>
      </c>
      <c r="M62" s="154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2" t="s">
        <v>363</v>
      </c>
      <c r="O62" s="153">
        <f>Pricing!$E62*100</f>
        <v>1.2217503925501441</v>
      </c>
      <c r="P62" s="153">
        <f>Pricing!$E62*100</f>
        <v>1.2217503925501441</v>
      </c>
      <c r="Q62" s="154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2"/>
      <c r="S62" s="153">
        <f>Pricing!$F62*100</f>
        <v>0.6508568306331679</v>
      </c>
      <c r="T62" s="153">
        <f>Pricing!$F62*100</f>
        <v>0.6508568306331679</v>
      </c>
      <c r="U62" s="154"/>
      <c r="V62" s="152"/>
      <c r="W62" s="153">
        <f>Pricing!$G62*100</f>
        <v>0.40355995801899525</v>
      </c>
      <c r="X62" s="153">
        <f>Pricing!$G62*100</f>
        <v>0.40355995801899525</v>
      </c>
      <c r="Y62" s="188"/>
      <c r="Z62" s="197"/>
      <c r="AA62" s="196"/>
      <c r="AB62" s="197"/>
      <c r="AC62" s="196"/>
      <c r="AD62" s="197"/>
      <c r="AE62" s="196"/>
      <c r="AF62" s="195"/>
      <c r="AG62" s="195"/>
      <c r="AH62" s="197"/>
      <c r="AI62" s="196"/>
      <c r="AJ62" s="195"/>
      <c r="AK62" s="196"/>
    </row>
    <row r="63" spans="1:37" hidden="1" outlineLevel="1" x14ac:dyDescent="0.2">
      <c r="A63" s="71">
        <f>Indexes!A63</f>
        <v>9</v>
      </c>
      <c r="B63" s="152"/>
      <c r="C63" s="153">
        <f>Pricing!$B63*100</f>
        <v>0.5400136640188361</v>
      </c>
      <c r="D63" s="153">
        <f>Pricing!$B63*100</f>
        <v>0.5400136640188361</v>
      </c>
      <c r="E63" s="154"/>
      <c r="F63" s="152"/>
      <c r="G63" s="153">
        <f>Pricing!$C63*100</f>
        <v>0.7276953376135431</v>
      </c>
      <c r="H63" s="153">
        <f>Pricing!$C63*100</f>
        <v>0.7276953376135431</v>
      </c>
      <c r="I63" s="154"/>
      <c r="J63" s="152" t="s">
        <v>281</v>
      </c>
      <c r="K63" s="153">
        <f>Pricing!$D63*100</f>
        <v>0.90999999996656467</v>
      </c>
      <c r="L63" s="153">
        <f>Pricing!$D63*100</f>
        <v>0.90999999996656467</v>
      </c>
      <c r="M63" s="154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2" t="s">
        <v>364</v>
      </c>
      <c r="O63" s="153">
        <f>Pricing!$E63*100</f>
        <v>1.2930000000260589</v>
      </c>
      <c r="P63" s="153">
        <f>Pricing!$E63*100</f>
        <v>1.2930000000260589</v>
      </c>
      <c r="Q63" s="154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2"/>
      <c r="S63" s="153">
        <f>Pricing!$F63*100</f>
        <v>0.72286420784015704</v>
      </c>
      <c r="T63" s="153">
        <f>Pricing!$F63*100</f>
        <v>0.72286420784015704</v>
      </c>
      <c r="U63" s="154"/>
      <c r="V63" s="152"/>
      <c r="W63" s="153">
        <f>Pricing!$G63*100</f>
        <v>0.42847807701917873</v>
      </c>
      <c r="X63" s="153">
        <f>Pricing!$G63*100</f>
        <v>0.42847807701917873</v>
      </c>
      <c r="Y63" s="188"/>
      <c r="Z63" s="197"/>
      <c r="AA63" s="196"/>
      <c r="AB63" s="197"/>
      <c r="AC63" s="196"/>
      <c r="AD63" s="197"/>
      <c r="AE63" s="196"/>
      <c r="AF63" s="195"/>
      <c r="AG63" s="195"/>
      <c r="AH63" s="197"/>
      <c r="AI63" s="196"/>
      <c r="AJ63" s="195"/>
      <c r="AK63" s="196"/>
    </row>
    <row r="64" spans="1:37" hidden="1" outlineLevel="1" x14ac:dyDescent="0.2">
      <c r="A64" s="71">
        <f>Indexes!A64</f>
        <v>10</v>
      </c>
      <c r="B64" s="152"/>
      <c r="C64" s="153">
        <f>Pricing!$B64*100</f>
        <v>0.5979395319447901</v>
      </c>
      <c r="D64" s="153">
        <f>Pricing!$B64*100</f>
        <v>0.5979395319447901</v>
      </c>
      <c r="E64" s="154"/>
      <c r="F64" s="152"/>
      <c r="G64" s="153">
        <f>Pricing!$C64*100</f>
        <v>0.79281114314961498</v>
      </c>
      <c r="H64" s="153">
        <f>Pricing!$C64*100</f>
        <v>0.79281114314961498</v>
      </c>
      <c r="I64" s="154"/>
      <c r="J64" s="152" t="s">
        <v>282</v>
      </c>
      <c r="K64" s="153">
        <f>Pricing!$D64*100</f>
        <v>0.97699999999800724</v>
      </c>
      <c r="L64" s="153">
        <f>Pricing!$D64*100</f>
        <v>0.97699999999800724</v>
      </c>
      <c r="M64" s="154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2" t="s">
        <v>365</v>
      </c>
      <c r="O64" s="153">
        <f>Pricing!$E64*100</f>
        <v>1.3470431504877898</v>
      </c>
      <c r="P64" s="153">
        <f>Pricing!$E64*100</f>
        <v>1.3470431504877898</v>
      </c>
      <c r="Q64" s="154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2"/>
      <c r="S64" s="153">
        <f>Pricing!$F64*100</f>
        <v>0.79007679455928259</v>
      </c>
      <c r="T64" s="153">
        <f>Pricing!$F64*100</f>
        <v>0.79007679455928259</v>
      </c>
      <c r="U64" s="154"/>
      <c r="V64" s="152"/>
      <c r="W64" s="153">
        <f>Pricing!$G64*100</f>
        <v>0.47394389771948653</v>
      </c>
      <c r="X64" s="153">
        <f>Pricing!$G64*100</f>
        <v>0.47394389771948653</v>
      </c>
      <c r="Y64" s="188"/>
      <c r="Z64" s="197"/>
      <c r="AA64" s="196"/>
      <c r="AB64" s="197"/>
      <c r="AC64" s="196"/>
      <c r="AD64" s="197"/>
      <c r="AE64" s="196"/>
      <c r="AF64" s="195"/>
      <c r="AG64" s="195"/>
      <c r="AH64" s="197"/>
      <c r="AI64" s="196"/>
      <c r="AJ64" s="195"/>
      <c r="AK64" s="196"/>
    </row>
    <row r="65" spans="1:37" hidden="1" outlineLevel="1" x14ac:dyDescent="0.2">
      <c r="A65" s="71">
        <f>Indexes!A65</f>
        <v>11</v>
      </c>
      <c r="B65" s="152"/>
      <c r="C65" s="153">
        <f>Pricing!$B65*100</f>
        <v>0.67093157673714376</v>
      </c>
      <c r="D65" s="153">
        <f>Pricing!$B65*100</f>
        <v>0.67093157673714376</v>
      </c>
      <c r="E65" s="154"/>
      <c r="F65" s="152"/>
      <c r="G65" s="153">
        <f>Pricing!$C65*100</f>
        <v>0.86613642285373349</v>
      </c>
      <c r="H65" s="153">
        <f>Pricing!$C65*100</f>
        <v>0.86613642285373349</v>
      </c>
      <c r="I65" s="154"/>
      <c r="J65" s="152" t="s">
        <v>283</v>
      </c>
      <c r="K65" s="153">
        <f>Pricing!$D65*100</f>
        <v>1.0486233912257474</v>
      </c>
      <c r="L65" s="153">
        <f>Pricing!$D65*100</f>
        <v>1.0486233912257474</v>
      </c>
      <c r="M65" s="154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2" t="s">
        <v>366</v>
      </c>
      <c r="O65" s="153">
        <f>Pricing!$E65*100</f>
        <v>1.4084745314727396</v>
      </c>
      <c r="P65" s="153">
        <f>Pricing!$E65*100</f>
        <v>1.4084745314727396</v>
      </c>
      <c r="Q65" s="154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2"/>
      <c r="S65" s="153">
        <f>Pricing!$F65*100</f>
        <v>0.86072463910284469</v>
      </c>
      <c r="T65" s="153">
        <f>Pricing!$F65*100</f>
        <v>0.86072463910284469</v>
      </c>
      <c r="U65" s="154"/>
      <c r="V65" s="152"/>
      <c r="W65" s="153">
        <f>Pricing!$G65*100</f>
        <v>0.59246607818153052</v>
      </c>
      <c r="X65" s="153">
        <f>Pricing!$G65*100</f>
        <v>0.59246607818153052</v>
      </c>
      <c r="Y65" s="188"/>
      <c r="Z65" s="197"/>
      <c r="AA65" s="196"/>
      <c r="AB65" s="197"/>
      <c r="AC65" s="196"/>
      <c r="AD65" s="197"/>
      <c r="AE65" s="196"/>
      <c r="AF65" s="195"/>
      <c r="AG65" s="195"/>
      <c r="AH65" s="197"/>
      <c r="AI65" s="196"/>
      <c r="AJ65" s="195"/>
      <c r="AK65" s="196"/>
    </row>
    <row r="66" spans="1:37" hidden="1" outlineLevel="1" x14ac:dyDescent="0.2">
      <c r="A66" s="71">
        <f>Indexes!A66</f>
        <v>12</v>
      </c>
      <c r="B66" s="152"/>
      <c r="C66" s="153">
        <f>Pricing!$B66*100</f>
        <v>0.75051548417316749</v>
      </c>
      <c r="D66" s="153">
        <f>Pricing!$B66*100</f>
        <v>0.75051548417316749</v>
      </c>
      <c r="E66" s="154"/>
      <c r="F66" s="152"/>
      <c r="G66" s="153">
        <f>Pricing!$C66*100</f>
        <v>0.94599281259311541</v>
      </c>
      <c r="H66" s="153">
        <f>Pricing!$C66*100</f>
        <v>0.94599281259311541</v>
      </c>
      <c r="I66" s="154"/>
      <c r="J66" s="152" t="s">
        <v>284</v>
      </c>
      <c r="K66" s="153">
        <f>Pricing!$D66*100</f>
        <v>1.1280000000000132</v>
      </c>
      <c r="L66" s="153">
        <f>Pricing!$D66*100</f>
        <v>1.1280000000000132</v>
      </c>
      <c r="M66" s="154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2" t="s">
        <v>367</v>
      </c>
      <c r="O66" s="153">
        <f>Pricing!$E66*100</f>
        <v>1.4675839228136653</v>
      </c>
      <c r="P66" s="153">
        <f>Pricing!$E66*100</f>
        <v>1.4675839228136653</v>
      </c>
      <c r="Q66" s="154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2"/>
      <c r="S66" s="153">
        <f>Pricing!$F66*100</f>
        <v>0.93993610674634487</v>
      </c>
      <c r="T66" s="153">
        <f>Pricing!$F66*100</f>
        <v>0.93993610674634487</v>
      </c>
      <c r="U66" s="154"/>
      <c r="V66" s="152"/>
      <c r="W66" s="153">
        <f>Pricing!$G66*100</f>
        <v>0.62559862855682269</v>
      </c>
      <c r="X66" s="153">
        <f>Pricing!$G66*100</f>
        <v>0.62559862855682269</v>
      </c>
      <c r="Y66" s="188"/>
      <c r="Z66" s="197"/>
      <c r="AA66" s="196"/>
      <c r="AB66" s="197"/>
      <c r="AC66" s="196"/>
      <c r="AD66" s="197"/>
      <c r="AE66" s="196"/>
      <c r="AF66" s="195"/>
      <c r="AG66" s="195"/>
      <c r="AH66" s="197"/>
      <c r="AI66" s="196"/>
      <c r="AJ66" s="195"/>
      <c r="AK66" s="196"/>
    </row>
    <row r="67" spans="1:37" hidden="1" outlineLevel="1" x14ac:dyDescent="0.2">
      <c r="A67" s="71">
        <f>Indexes!A67</f>
        <v>13</v>
      </c>
      <c r="B67" s="152"/>
      <c r="C67" s="153">
        <f>Pricing!$B67*100</f>
        <v>0.82238533425309512</v>
      </c>
      <c r="D67" s="153">
        <f>Pricing!$B67*100</f>
        <v>0.82238533425309512</v>
      </c>
      <c r="E67" s="154"/>
      <c r="F67" s="152"/>
      <c r="G67" s="153">
        <f>Pricing!$C67*100</f>
        <v>1.0175028349150175</v>
      </c>
      <c r="H67" s="153">
        <f>Pricing!$C67*100</f>
        <v>1.0175028349150175</v>
      </c>
      <c r="I67" s="154"/>
      <c r="J67" s="152" t="s">
        <v>285</v>
      </c>
      <c r="K67" s="153">
        <f>Pricing!$D67*100</f>
        <v>1.198000000000025</v>
      </c>
      <c r="L67" s="153">
        <f>Pricing!$D67*100</f>
        <v>1.198000000000025</v>
      </c>
      <c r="M67" s="154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2" t="s">
        <v>368</v>
      </c>
      <c r="O67" s="153">
        <f>Pricing!$E67*100</f>
        <v>1.5252628477750618</v>
      </c>
      <c r="P67" s="153">
        <f>Pricing!$E67*100</f>
        <v>1.5252628477750618</v>
      </c>
      <c r="Q67" s="154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2"/>
      <c r="S67" s="153">
        <f>Pricing!$F67*100</f>
        <v>1.0139867905098248</v>
      </c>
      <c r="T67" s="153">
        <f>Pricing!$F67*100</f>
        <v>1.0139867905098248</v>
      </c>
      <c r="U67" s="154"/>
      <c r="V67" s="152"/>
      <c r="W67" s="153">
        <f>Pricing!$G67*100</f>
        <v>0.7010474082900231</v>
      </c>
      <c r="X67" s="153">
        <f>Pricing!$G67*100</f>
        <v>0.7010474082900231</v>
      </c>
      <c r="Y67" s="188"/>
      <c r="Z67" s="197"/>
      <c r="AA67" s="196"/>
      <c r="AB67" s="197"/>
      <c r="AC67" s="196"/>
      <c r="AD67" s="197"/>
      <c r="AE67" s="196"/>
      <c r="AF67" s="195"/>
      <c r="AG67" s="195"/>
      <c r="AH67" s="197"/>
      <c r="AI67" s="196"/>
      <c r="AJ67" s="195"/>
      <c r="AK67" s="196"/>
    </row>
    <row r="68" spans="1:37" hidden="1" outlineLevel="1" x14ac:dyDescent="0.2">
      <c r="A68" s="71">
        <f>Indexes!A68</f>
        <v>14</v>
      </c>
      <c r="B68" s="152"/>
      <c r="C68" s="153">
        <f>Pricing!$B68*100</f>
        <v>0.89869722826516063</v>
      </c>
      <c r="D68" s="153">
        <f>Pricing!$B68*100</f>
        <v>0.89869722826516063</v>
      </c>
      <c r="E68" s="154"/>
      <c r="F68" s="152"/>
      <c r="G68" s="153">
        <f>Pricing!$C68*100</f>
        <v>1.0908075892051778</v>
      </c>
      <c r="H68" s="153">
        <f>Pricing!$C68*100</f>
        <v>1.0908075892051778</v>
      </c>
      <c r="I68" s="154"/>
      <c r="J68" s="152" t="s">
        <v>286</v>
      </c>
      <c r="K68" s="153">
        <f>Pricing!$D68*100</f>
        <v>1.2727660811638248</v>
      </c>
      <c r="L68" s="153">
        <f>Pricing!$D68*100</f>
        <v>1.2727660811638248</v>
      </c>
      <c r="M68" s="154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2" t="s">
        <v>369</v>
      </c>
      <c r="O68" s="153">
        <f>Pricing!$E68*100</f>
        <v>1.5777824458454632</v>
      </c>
      <c r="P68" s="153">
        <f>Pricing!$E68*100</f>
        <v>1.5777824458454632</v>
      </c>
      <c r="Q68" s="154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2"/>
      <c r="S68" s="153">
        <f>Pricing!$F68*100</f>
        <v>1.0860330378893881</v>
      </c>
      <c r="T68" s="153">
        <f>Pricing!$F68*100</f>
        <v>1.0860330378893881</v>
      </c>
      <c r="U68" s="154"/>
      <c r="V68" s="152"/>
      <c r="W68" s="153">
        <f>Pricing!$G68*100</f>
        <v>0.77072729602445378</v>
      </c>
      <c r="X68" s="153">
        <f>Pricing!$G68*100</f>
        <v>0.77072729602445378</v>
      </c>
      <c r="Y68" s="188"/>
      <c r="Z68" s="197"/>
      <c r="AA68" s="196"/>
      <c r="AB68" s="197"/>
      <c r="AC68" s="196"/>
      <c r="AD68" s="197"/>
      <c r="AE68" s="196"/>
      <c r="AF68" s="195"/>
      <c r="AG68" s="195"/>
      <c r="AH68" s="197"/>
      <c r="AI68" s="196"/>
      <c r="AJ68" s="195"/>
      <c r="AK68" s="196"/>
    </row>
    <row r="69" spans="1:37" hidden="1" outlineLevel="1" x14ac:dyDescent="0.2">
      <c r="A69" s="71">
        <f>Indexes!A69</f>
        <v>15</v>
      </c>
      <c r="B69" s="152"/>
      <c r="C69" s="153">
        <f>Pricing!$B69*100</f>
        <v>0.97422008836318474</v>
      </c>
      <c r="D69" s="153">
        <f>Pricing!$B69*100</f>
        <v>0.97422008836318474</v>
      </c>
      <c r="E69" s="154"/>
      <c r="F69" s="152"/>
      <c r="G69" s="153">
        <f>Pricing!$C69*100</f>
        <v>1.1683727910078605</v>
      </c>
      <c r="H69" s="153">
        <f>Pricing!$C69*100</f>
        <v>1.1683727910078605</v>
      </c>
      <c r="I69" s="154"/>
      <c r="J69" s="152" t="s">
        <v>287</v>
      </c>
      <c r="K69" s="153">
        <f>Pricing!$D69*100</f>
        <v>1.3464651518450146</v>
      </c>
      <c r="L69" s="153">
        <f>Pricing!$D69*100</f>
        <v>1.3464651518450146</v>
      </c>
      <c r="M69" s="154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2" t="s">
        <v>370</v>
      </c>
      <c r="O69" s="153">
        <f>Pricing!$E69*100</f>
        <v>1.6362767879984692</v>
      </c>
      <c r="P69" s="153">
        <f>Pricing!$E69*100</f>
        <v>1.6362767879984692</v>
      </c>
      <c r="Q69" s="154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2"/>
      <c r="S69" s="153">
        <f>Pricing!$F69*100</f>
        <v>1.1638214685127162</v>
      </c>
      <c r="T69" s="153">
        <f>Pricing!$F69*100</f>
        <v>1.1638214685127162</v>
      </c>
      <c r="U69" s="154"/>
      <c r="V69" s="152"/>
      <c r="W69" s="153">
        <f>Pricing!$G69*100</f>
        <v>0.82959981349350898</v>
      </c>
      <c r="X69" s="153">
        <f>Pricing!$G69*100</f>
        <v>0.82959981349350898</v>
      </c>
      <c r="Y69" s="188"/>
      <c r="Z69" s="197"/>
      <c r="AA69" s="196"/>
      <c r="AB69" s="197"/>
      <c r="AC69" s="196"/>
      <c r="AD69" s="197"/>
      <c r="AE69" s="196"/>
      <c r="AF69" s="195"/>
      <c r="AG69" s="195"/>
      <c r="AH69" s="197"/>
      <c r="AI69" s="196"/>
      <c r="AJ69" s="195"/>
      <c r="AK69" s="196"/>
    </row>
    <row r="70" spans="1:37" hidden="1" outlineLevel="1" x14ac:dyDescent="0.2">
      <c r="A70" s="71">
        <f>Indexes!A70</f>
        <v>16</v>
      </c>
      <c r="B70" s="152"/>
      <c r="C70" s="153">
        <f>Pricing!$B70*100</f>
        <v>1.0431115365938659</v>
      </c>
      <c r="D70" s="153">
        <f>Pricing!$B70*100</f>
        <v>1.0431115365938659</v>
      </c>
      <c r="E70" s="154"/>
      <c r="F70" s="152"/>
      <c r="G70" s="153">
        <f>Pricing!$C70*100</f>
        <v>1.239697889604177</v>
      </c>
      <c r="H70" s="153">
        <f>Pricing!$C70*100</f>
        <v>1.239697889604177</v>
      </c>
      <c r="I70" s="154"/>
      <c r="J70" s="152" t="s">
        <v>288</v>
      </c>
      <c r="K70" s="153">
        <f>Pricing!$D70*100</f>
        <v>1.4193654971018943</v>
      </c>
      <c r="L70" s="153">
        <f>Pricing!$D70*100</f>
        <v>1.4193654971018943</v>
      </c>
      <c r="M70" s="154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2" t="s">
        <v>371</v>
      </c>
      <c r="O70" s="153">
        <f>Pricing!$E70*100</f>
        <v>1.6878950826648613</v>
      </c>
      <c r="P70" s="153">
        <f>Pricing!$E70*100</f>
        <v>1.6878950826648613</v>
      </c>
      <c r="Q70" s="154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2"/>
      <c r="S70" s="153">
        <f>Pricing!$F70*100</f>
        <v>1.2376653169041367</v>
      </c>
      <c r="T70" s="153">
        <f>Pricing!$F70*100</f>
        <v>1.2376653169041367</v>
      </c>
      <c r="U70" s="154"/>
      <c r="V70" s="152"/>
      <c r="W70" s="153">
        <f>Pricing!$G70*100</f>
        <v>0.89051620444902113</v>
      </c>
      <c r="X70" s="153">
        <f>Pricing!$G70*100</f>
        <v>0.89051620444902113</v>
      </c>
      <c r="Y70" s="188"/>
      <c r="Z70" s="197"/>
      <c r="AA70" s="196"/>
      <c r="AB70" s="197"/>
      <c r="AC70" s="196"/>
      <c r="AD70" s="197"/>
      <c r="AE70" s="196"/>
      <c r="AF70" s="195"/>
      <c r="AG70" s="195"/>
      <c r="AH70" s="197"/>
      <c r="AI70" s="196"/>
      <c r="AJ70" s="195"/>
      <c r="AK70" s="196"/>
    </row>
    <row r="71" spans="1:37" hidden="1" outlineLevel="1" x14ac:dyDescent="0.2">
      <c r="A71" s="71">
        <f>Indexes!A71</f>
        <v>17</v>
      </c>
      <c r="B71" s="152"/>
      <c r="C71" s="153">
        <f>Pricing!$B71*100</f>
        <v>1.1124951991971195</v>
      </c>
      <c r="D71" s="153">
        <f>Pricing!$B71*100</f>
        <v>1.1124951991971195</v>
      </c>
      <c r="E71" s="154"/>
      <c r="F71" s="152"/>
      <c r="G71" s="153">
        <f>Pricing!$C71*100</f>
        <v>1.3173128324408603</v>
      </c>
      <c r="H71" s="153">
        <f>Pricing!$C71*100</f>
        <v>1.3173128324408603</v>
      </c>
      <c r="I71" s="154"/>
      <c r="J71" s="152" t="s">
        <v>289</v>
      </c>
      <c r="K71" s="153">
        <f>Pricing!$D71*100</f>
        <v>1.5024309056739882</v>
      </c>
      <c r="L71" s="153">
        <f>Pricing!$D71*100</f>
        <v>1.5024309056739882</v>
      </c>
      <c r="M71" s="154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2" t="s">
        <v>372</v>
      </c>
      <c r="O71" s="153">
        <f>Pricing!$E71*100</f>
        <v>1.7403440462505484</v>
      </c>
      <c r="P71" s="153">
        <f>Pricing!$E71*100</f>
        <v>1.7403440462505484</v>
      </c>
      <c r="Q71" s="154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2"/>
      <c r="S71" s="153">
        <f>Pricing!$F71*100</f>
        <v>1.311264332234654</v>
      </c>
      <c r="T71" s="153">
        <f>Pricing!$F71*100</f>
        <v>1.311264332234654</v>
      </c>
      <c r="U71" s="154"/>
      <c r="V71" s="152"/>
      <c r="W71" s="153">
        <f>Pricing!$G71*100</f>
        <v>0.95577637519639325</v>
      </c>
      <c r="X71" s="153">
        <f>Pricing!$G71*100</f>
        <v>0.95577637519639325</v>
      </c>
      <c r="Y71" s="188"/>
      <c r="Z71" s="197"/>
      <c r="AA71" s="196"/>
      <c r="AB71" s="197"/>
      <c r="AC71" s="196"/>
      <c r="AD71" s="197"/>
      <c r="AE71" s="196"/>
      <c r="AF71" s="195"/>
      <c r="AG71" s="195"/>
      <c r="AH71" s="197"/>
      <c r="AI71" s="196"/>
      <c r="AJ71" s="195"/>
      <c r="AK71" s="196"/>
    </row>
    <row r="72" spans="1:37" hidden="1" outlineLevel="1" x14ac:dyDescent="0.2">
      <c r="A72" s="63">
        <f>Indexes!A72</f>
        <v>18</v>
      </c>
      <c r="B72" s="155"/>
      <c r="C72" s="156">
        <f>Pricing!$B72*100</f>
        <v>1.1799601407278537</v>
      </c>
      <c r="D72" s="156">
        <f>Pricing!$B72*100</f>
        <v>1.1799601407278537</v>
      </c>
      <c r="E72" s="157"/>
      <c r="F72" s="155"/>
      <c r="G72" s="153">
        <f>Pricing!$C72*100</f>
        <v>1.3882660921245307</v>
      </c>
      <c r="H72" s="153">
        <f>Pricing!$C72*100</f>
        <v>1.3882660921245307</v>
      </c>
      <c r="I72" s="157"/>
      <c r="J72" s="155" t="s">
        <v>290</v>
      </c>
      <c r="K72" s="156">
        <f>Pricing!$D72*100</f>
        <v>1.5743861948655191</v>
      </c>
      <c r="L72" s="156">
        <f>Pricing!$D72*100</f>
        <v>1.5743861948655191</v>
      </c>
      <c r="M72" s="157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5" t="s">
        <v>373</v>
      </c>
      <c r="O72" s="156">
        <f>Pricing!$E72*100</f>
        <v>1.7958896864661364</v>
      </c>
      <c r="P72" s="156">
        <f>Pricing!$E72*100</f>
        <v>1.7958896864661364</v>
      </c>
      <c r="Q72" s="157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5"/>
      <c r="S72" s="156">
        <f>Pricing!$F72*100</f>
        <v>1.3808330595863618</v>
      </c>
      <c r="T72" s="156">
        <f>Pricing!$F72*100</f>
        <v>1.3808330595863618</v>
      </c>
      <c r="U72" s="157"/>
      <c r="V72" s="155"/>
      <c r="W72" s="156">
        <f>Pricing!$G72*100</f>
        <v>1.0238948314800211</v>
      </c>
      <c r="X72" s="156">
        <f>Pricing!$G72*100</f>
        <v>1.0238948314800211</v>
      </c>
      <c r="Y72" s="189"/>
      <c r="Z72" s="197"/>
      <c r="AA72" s="196"/>
      <c r="AB72" s="197"/>
      <c r="AC72" s="196"/>
      <c r="AD72" s="197"/>
      <c r="AE72" s="196"/>
      <c r="AF72" s="195"/>
      <c r="AG72" s="195"/>
      <c r="AH72" s="197"/>
      <c r="AI72" s="196"/>
      <c r="AJ72" s="195"/>
      <c r="AK72" s="196"/>
    </row>
    <row r="73" spans="1:37" collapsed="1" x14ac:dyDescent="0.2">
      <c r="A73" s="71" t="str">
        <f>Pricing!$A73</f>
        <v>1Y</v>
      </c>
      <c r="B73" s="149" t="s">
        <v>125</v>
      </c>
      <c r="C73" s="150">
        <f>Pricing!$B73*100</f>
        <v>0.37200000000256517</v>
      </c>
      <c r="D73" s="150">
        <f>Pricing!$B73*100</f>
        <v>0.37200000000256517</v>
      </c>
      <c r="E73" s="154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49" t="s">
        <v>202</v>
      </c>
      <c r="G73" s="150">
        <f>Pricing!$C73*100</f>
        <v>0.47265383952800749</v>
      </c>
      <c r="H73" s="150">
        <f>Pricing!$C73*100</f>
        <v>0.47265383952800749</v>
      </c>
      <c r="I73" s="154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49" t="s">
        <v>291</v>
      </c>
      <c r="K73" s="153">
        <f>Pricing!$D73*100</f>
        <v>0.55768567772722122</v>
      </c>
      <c r="L73" s="153">
        <f>Pricing!$D73*100</f>
        <v>0.55768567772722122</v>
      </c>
      <c r="M73" s="154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49" t="s">
        <v>374</v>
      </c>
      <c r="O73" s="153">
        <f>Pricing!$E73*100</f>
        <v>0.73460000000000003</v>
      </c>
      <c r="P73" s="153">
        <f>Pricing!$E73*100</f>
        <v>0.73460000000000003</v>
      </c>
      <c r="Q73" s="154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49" t="s">
        <v>202</v>
      </c>
      <c r="S73" s="150">
        <f>Pricing!$F73*100</f>
        <v>0.54987140963467185</v>
      </c>
      <c r="T73" s="150">
        <f>Pricing!$F73*100</f>
        <v>0.54987140963467185</v>
      </c>
      <c r="U73" s="154"/>
      <c r="V73" s="149" t="s">
        <v>589</v>
      </c>
      <c r="W73" s="150">
        <f>Pricing!$G73*100</f>
        <v>0.31399999992330685</v>
      </c>
      <c r="X73" s="150">
        <f>Pricing!$G73*100</f>
        <v>0.31399999992330685</v>
      </c>
      <c r="Y73" s="188" t="str">
        <f>IF(Contribute="abcd",IF($A$2&lt;&gt;-1,_xll.RtContribute(SourceAlias,V73,Fields,W73:X73,"SCOPE:SERVER"),_xll.RtContribute(SourceAlias,"DDS_INSERT_S",$A$2:$C$2,V73:X73,"SCOPE:SERVER FTC:ALL")),"stopped")</f>
        <v>stopped</v>
      </c>
      <c r="Z73" s="197">
        <f>ABS(_xll.RtGet(SourceAlias,$B73,"BID")-C73)</f>
        <v>2.5651702983964242E-12</v>
      </c>
      <c r="AA73" s="196">
        <f>ABS(_xll.RtGet(SourceAlias,$B73,"ASK")-D73)</f>
        <v>2.5651702983964242E-12</v>
      </c>
      <c r="AB73" s="197">
        <f>ABS(_xll.RtGet(SourceAlias,$F73,"BID")-G73)</f>
        <v>3.2528007454235564E-8</v>
      </c>
      <c r="AC73" s="196">
        <f>ABS(_xll.RtGet(SourceAlias,$F73,"ASK")-H73)</f>
        <v>3.2528007454235564E-8</v>
      </c>
      <c r="AD73" s="197">
        <f>ABS(_xll.RtGet(SourceAlias,$J73,"BID")-K73)</f>
        <v>2.3727221187819225E-8</v>
      </c>
      <c r="AE73" s="196">
        <f>ABS(_xll.RtGet(SourceAlias,$J73,"ASK")-L73)</f>
        <v>2.3727221187819225E-8</v>
      </c>
      <c r="AF73" s="195">
        <f>ABS(_xll.RtGet(SourceAlias,$N73,"BID")-O73)</f>
        <v>0</v>
      </c>
      <c r="AG73" s="195">
        <f>ABS(_xll.RtGet(SourceAlias,$N73,"ASK")-P73)</f>
        <v>0</v>
      </c>
      <c r="AH73" s="197"/>
      <c r="AI73" s="196"/>
      <c r="AJ73" s="195">
        <f>ABS(_xll.RtGet(SourceAlias,$V73,"BID")-W73)</f>
        <v>7.669315182923242E-11</v>
      </c>
      <c r="AK73" s="196">
        <f>ABS(_xll.RtGet(SourceAlias,$V73,"ASK")-X73)</f>
        <v>7.669315182923242E-11</v>
      </c>
    </row>
    <row r="74" spans="1:37" x14ac:dyDescent="0.2">
      <c r="A74" s="71" t="str">
        <f>Pricing!$A74</f>
        <v>1Y3M</v>
      </c>
      <c r="B74" s="152" t="s">
        <v>126</v>
      </c>
      <c r="C74" s="153">
        <f>Pricing!$B74*100</f>
        <v>0.46213297289976601</v>
      </c>
      <c r="D74" s="153">
        <f>Pricing!$B74*100</f>
        <v>0.46213297289976601</v>
      </c>
      <c r="E74" s="154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2" t="s">
        <v>203</v>
      </c>
      <c r="G74" s="153">
        <f>Pricing!$C74*100</f>
        <v>0.56642355651119869</v>
      </c>
      <c r="H74" s="153">
        <f>Pricing!$C74*100</f>
        <v>0.56642355651119869</v>
      </c>
      <c r="I74" s="154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2"/>
      <c r="K74" s="153">
        <f>Pricing!$D74*100</f>
        <v>0.65424709648466528</v>
      </c>
      <c r="L74" s="153">
        <f>Pricing!$D74*100</f>
        <v>0.65424709648466528</v>
      </c>
      <c r="M74" s="154"/>
      <c r="N74" s="152"/>
      <c r="O74" s="153">
        <f>Pricing!$E74*100</f>
        <v>0.84675249204265379</v>
      </c>
      <c r="P74" s="153">
        <f>Pricing!$E74*100</f>
        <v>0.84675249204265379</v>
      </c>
      <c r="Q74" s="154"/>
      <c r="R74" s="152" t="s">
        <v>203</v>
      </c>
      <c r="S74" s="153">
        <f>Pricing!$F74*100</f>
        <v>0.62710042154841672</v>
      </c>
      <c r="T74" s="153">
        <f>Pricing!$F74*100</f>
        <v>0.62710042154841672</v>
      </c>
      <c r="U74" s="154"/>
      <c r="V74" s="152" t="s">
        <v>657</v>
      </c>
      <c r="W74" s="153">
        <f>Pricing!$G74*100</f>
        <v>0.39900000000005792</v>
      </c>
      <c r="X74" s="153">
        <f>Pricing!$G74*100</f>
        <v>0.39900000000005792</v>
      </c>
      <c r="Y74" s="188" t="str">
        <f>IF(Contribute="abcd",IF($A$2&lt;&gt;-1,_xll.RtContribute(SourceAlias,V74,Fields,W74:X74,"SCOPE:SERVER"),_xll.RtContribute(SourceAlias,"DDS_INSERT_S",$A$2:$C$2,V74:X74,"SCOPE:SERVER FTC:ALL")),"stopped")</f>
        <v>stopped</v>
      </c>
      <c r="Z74" s="197"/>
      <c r="AA74" s="196"/>
      <c r="AB74" s="197"/>
      <c r="AC74" s="196"/>
      <c r="AD74" s="197"/>
      <c r="AE74" s="196"/>
      <c r="AF74" s="195"/>
      <c r="AG74" s="195"/>
      <c r="AH74" s="197"/>
      <c r="AI74" s="196"/>
      <c r="AJ74" s="195">
        <f>ABS(_xll.RtGet(SourceAlias,$V74,"BID")-W74)</f>
        <v>5.7898130734201914E-14</v>
      </c>
      <c r="AK74" s="196">
        <f>ABS(_xll.RtGet(SourceAlias,$V74,"ASK")-X74)</f>
        <v>5.7898130734201914E-14</v>
      </c>
    </row>
    <row r="75" spans="1:37" x14ac:dyDescent="0.2">
      <c r="A75" s="71" t="str">
        <f>Pricing!$A75</f>
        <v>1Y6M</v>
      </c>
      <c r="B75" s="152" t="s">
        <v>127</v>
      </c>
      <c r="C75" s="153">
        <f>Pricing!$B75*100</f>
        <v>0.55852315736215197</v>
      </c>
      <c r="D75" s="153">
        <f>Pricing!$B75*100</f>
        <v>0.55852315736215197</v>
      </c>
      <c r="E75" s="154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2" t="s">
        <v>204</v>
      </c>
      <c r="G75" s="153">
        <f>Pricing!$C75*100</f>
        <v>0.66590733375169764</v>
      </c>
      <c r="H75" s="153">
        <f>Pricing!$C75*100</f>
        <v>0.66590733375169764</v>
      </c>
      <c r="I75" s="154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2" t="s">
        <v>292</v>
      </c>
      <c r="K75" s="153">
        <f>Pricing!$D75*100</f>
        <v>0.74558506459008167</v>
      </c>
      <c r="L75" s="153">
        <f>Pricing!$D75*100</f>
        <v>0.74558506459008167</v>
      </c>
      <c r="M75" s="154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2"/>
      <c r="O75" s="153">
        <f>Pricing!$E75*100</f>
        <v>0.96043259969414341</v>
      </c>
      <c r="P75" s="153">
        <f>Pricing!$E75*100</f>
        <v>0.96043259969414341</v>
      </c>
      <c r="Q75" s="154"/>
      <c r="R75" s="152" t="s">
        <v>204</v>
      </c>
      <c r="S75" s="153">
        <f>Pricing!$F75*100</f>
        <v>0.71587971589693267</v>
      </c>
      <c r="T75" s="153">
        <f>Pricing!$F75*100</f>
        <v>0.71587971589693267</v>
      </c>
      <c r="U75" s="154"/>
      <c r="V75" s="152" t="s">
        <v>658</v>
      </c>
      <c r="W75" s="153">
        <f>Pricing!$G75*100</f>
        <v>0.48699999999999949</v>
      </c>
      <c r="X75" s="153">
        <f>Pricing!$G75*100</f>
        <v>0.48699999999999949</v>
      </c>
      <c r="Y75" s="188" t="str">
        <f>IF(Contribute="abcd",IF($A$2&lt;&gt;-1,_xll.RtContribute(SourceAlias,V75,Fields,W75:X75,"SCOPE:SERVER"),_xll.RtContribute(SourceAlias,"DDS_INSERT_S",$A$2:$C$2,V75:X75,"SCOPE:SERVER FTC:ALL")),"stopped")</f>
        <v>stopped</v>
      </c>
      <c r="Z75" s="197"/>
      <c r="AA75" s="196"/>
      <c r="AB75" s="197"/>
      <c r="AC75" s="196"/>
      <c r="AD75" s="197"/>
      <c r="AE75" s="196"/>
      <c r="AF75" s="195"/>
      <c r="AG75" s="195"/>
      <c r="AH75" s="197"/>
      <c r="AI75" s="196"/>
      <c r="AJ75" s="195">
        <f>ABS(_xll.RtGet(SourceAlias,$V75,"BID")-W75)</f>
        <v>4.9960036108132044E-16</v>
      </c>
      <c r="AK75" s="196">
        <f>ABS(_xll.RtGet(SourceAlias,$V75,"ASK")-X75)</f>
        <v>4.9960036108132044E-16</v>
      </c>
    </row>
    <row r="76" spans="1:37" x14ac:dyDescent="0.2">
      <c r="A76" s="71" t="str">
        <f>Pricing!$A76</f>
        <v>1Y9M</v>
      </c>
      <c r="B76" s="152" t="s">
        <v>128</v>
      </c>
      <c r="C76" s="153">
        <f>Pricing!$B76*100</f>
        <v>0.6572500351634073</v>
      </c>
      <c r="D76" s="153">
        <f>Pricing!$B76*100</f>
        <v>0.6572500351634073</v>
      </c>
      <c r="E76" s="154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2" t="s">
        <v>205</v>
      </c>
      <c r="G76" s="153">
        <f>Pricing!$C76*100</f>
        <v>0.76952001661276614</v>
      </c>
      <c r="H76" s="153">
        <f>Pricing!$C76*100</f>
        <v>0.76952001661276614</v>
      </c>
      <c r="I76" s="154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2"/>
      <c r="K76" s="153">
        <f>Pricing!$D76*100</f>
        <v>0.85095136194311138</v>
      </c>
      <c r="L76" s="153">
        <f>Pricing!$D76*100</f>
        <v>0.85095136194311138</v>
      </c>
      <c r="M76" s="154"/>
      <c r="N76" s="152"/>
      <c r="O76" s="153">
        <f>Pricing!$E76*100</f>
        <v>1.049147667372458</v>
      </c>
      <c r="P76" s="153">
        <f>Pricing!$E76*100</f>
        <v>1.049147667372458</v>
      </c>
      <c r="Q76" s="154"/>
      <c r="R76" s="152" t="s">
        <v>205</v>
      </c>
      <c r="S76" s="153">
        <f>Pricing!$F76*100</f>
        <v>0.81141826952065099</v>
      </c>
      <c r="T76" s="153">
        <f>Pricing!$F76*100</f>
        <v>0.81141826952065099</v>
      </c>
      <c r="U76" s="154"/>
      <c r="V76" s="152" t="s">
        <v>659</v>
      </c>
      <c r="W76" s="153">
        <f>Pricing!$G76*100</f>
        <v>0.58200000000001206</v>
      </c>
      <c r="X76" s="153">
        <f>Pricing!$G76*100</f>
        <v>0.58200000000001206</v>
      </c>
      <c r="Y76" s="188" t="str">
        <f>IF(Contribute="abcd",IF($A$2&lt;&gt;-1,_xll.RtContribute(SourceAlias,V76,Fields,W76:X76,"SCOPE:SERVER"),_xll.RtContribute(SourceAlias,"DDS_INSERT_S",$A$2:$C$2,V76:X76,"SCOPE:SERVER FTC:ALL")),"stopped")</f>
        <v>stopped</v>
      </c>
      <c r="Z76" s="197"/>
      <c r="AA76" s="196"/>
      <c r="AB76" s="197"/>
      <c r="AC76" s="196"/>
      <c r="AD76" s="197"/>
      <c r="AE76" s="196"/>
      <c r="AF76" s="195"/>
      <c r="AG76" s="195"/>
      <c r="AH76" s="197"/>
      <c r="AI76" s="196"/>
      <c r="AJ76" s="195">
        <f>ABS(_xll.RtGet(SourceAlias,$V76,"BID")-W76)</f>
        <v>1.2101430968414206E-14</v>
      </c>
      <c r="AK76" s="196">
        <f>ABS(_xll.RtGet(SourceAlias,$V76,"ASK")-X76)</f>
        <v>1.2101430968414206E-14</v>
      </c>
    </row>
    <row r="77" spans="1:37" x14ac:dyDescent="0.2">
      <c r="A77" s="71" t="str">
        <f>Pricing!$A77</f>
        <v>2Y</v>
      </c>
      <c r="B77" s="152" t="s">
        <v>129</v>
      </c>
      <c r="C77" s="153">
        <f>Pricing!$B77*100</f>
        <v>0.75257056396000033</v>
      </c>
      <c r="D77" s="153">
        <f>Pricing!$B77*100</f>
        <v>0.75257056396000033</v>
      </c>
      <c r="E77" s="154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2" t="s">
        <v>206</v>
      </c>
      <c r="G77" s="153">
        <f>Pricing!$C77*100</f>
        <v>0.87112900943985427</v>
      </c>
      <c r="H77" s="153">
        <f>Pricing!$C77*100</f>
        <v>0.87112900943985427</v>
      </c>
      <c r="I77" s="154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2" t="s">
        <v>293</v>
      </c>
      <c r="K77" s="153">
        <f>Pricing!$D77*100</f>
        <v>0.95137705495004898</v>
      </c>
      <c r="L77" s="153">
        <f>Pricing!$D77*100</f>
        <v>0.95137705495004898</v>
      </c>
      <c r="M77" s="154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2" t="s">
        <v>375</v>
      </c>
      <c r="O77" s="153">
        <f>Pricing!$E77*100</f>
        <v>1.0968266374416924</v>
      </c>
      <c r="P77" s="153">
        <f>Pricing!$E77*100</f>
        <v>1.0968266374416924</v>
      </c>
      <c r="Q77" s="154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2" t="s">
        <v>206</v>
      </c>
      <c r="S77" s="153">
        <f>Pricing!$F77*100</f>
        <v>0.90667294021946154</v>
      </c>
      <c r="T77" s="153">
        <f>Pricing!$F77*100</f>
        <v>0.90667294021946154</v>
      </c>
      <c r="U77" s="154"/>
      <c r="V77" s="152" t="s">
        <v>590</v>
      </c>
      <c r="W77" s="153">
        <f>Pricing!$G77*100</f>
        <v>0.67600000000002425</v>
      </c>
      <c r="X77" s="153">
        <f>Pricing!$G77*100</f>
        <v>0.67600000000002425</v>
      </c>
      <c r="Y77" s="188" t="str">
        <f>IF(Contribute="abcd",IF($A$2&lt;&gt;-1,_xll.RtContribute(SourceAlias,V77,Fields,W77:X77,"SCOPE:SERVER"),_xll.RtContribute(SourceAlias,"DDS_INSERT_S",$A$2:$C$2,V77:X77,"SCOPE:SERVER FTC:ALL")),"stopped")</f>
        <v>stopped</v>
      </c>
      <c r="Z77" s="197">
        <f>ABS(_xll.RtGet(SourceAlias,$B77,"BID")-C77)</f>
        <v>1.7903999971480289E-7</v>
      </c>
      <c r="AA77" s="196">
        <f>ABS(_xll.RtGet(SourceAlias,$B77,"ASK")-D77)</f>
        <v>1.7903999971480289E-7</v>
      </c>
      <c r="AB77" s="197">
        <f>ABS(_xll.RtGet(SourceAlias,$F77,"BID")-G77)</f>
        <v>1.8044398542027551E-6</v>
      </c>
      <c r="AC77" s="196">
        <f>ABS(_xll.RtGet(SourceAlias,$F77,"ASK")-H77)</f>
        <v>1.8044398542027551E-6</v>
      </c>
      <c r="AD77" s="197">
        <f>ABS(_xll.RtGet(SourceAlias,$J77,"BID")-K77)</f>
        <v>1.9259500488866266E-6</v>
      </c>
      <c r="AE77" s="196">
        <f>ABS(_xll.RtGet(SourceAlias,$J77,"ASK")-L77)</f>
        <v>1.9259500488866266E-6</v>
      </c>
      <c r="AF77" s="195">
        <f>ABS(_xll.RtGet(SourceAlias,$N77,"BID")-O77)</f>
        <v>2.1454416923027964E-6</v>
      </c>
      <c r="AG77" s="195">
        <f>ABS(_xll.RtGet(SourceAlias,$N77,"ASK")-P77)</f>
        <v>2.1454416923027964E-6</v>
      </c>
      <c r="AH77" s="197"/>
      <c r="AI77" s="196"/>
      <c r="AJ77" s="195">
        <f>ABS(_xll.RtGet(SourceAlias,$V77,"BID")-W77)</f>
        <v>2.4202861936828413E-14</v>
      </c>
      <c r="AK77" s="196">
        <f>ABS(_xll.RtGet(SourceAlias,$V77,"ASK")-X77)</f>
        <v>2.4202861936828413E-14</v>
      </c>
    </row>
    <row r="78" spans="1:37" hidden="1" outlineLevel="1" x14ac:dyDescent="0.2">
      <c r="A78" s="71" t="str">
        <f>Pricing!$A78</f>
        <v>2Y3M</v>
      </c>
      <c r="B78" s="152" t="s">
        <v>130</v>
      </c>
      <c r="C78" s="153">
        <f>Pricing!$B78*100</f>
        <v>0.84587395968218415</v>
      </c>
      <c r="D78" s="153">
        <f>Pricing!$B78*100</f>
        <v>0.84587395968218415</v>
      </c>
      <c r="E78" s="154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2" t="s">
        <v>207</v>
      </c>
      <c r="G78" s="153">
        <f>Pricing!$C78*100</f>
        <v>0.9687869692890273</v>
      </c>
      <c r="H78" s="153">
        <f>Pricing!$C78*100</f>
        <v>0.9687869692890273</v>
      </c>
      <c r="I78" s="154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2"/>
      <c r="K78" s="153">
        <f>Pricing!$D78*100</f>
        <v>1.051622974765454</v>
      </c>
      <c r="L78" s="153">
        <f>Pricing!$D78*100</f>
        <v>1.051622974765454</v>
      </c>
      <c r="M78" s="154"/>
      <c r="N78" s="152"/>
      <c r="O78" s="153">
        <f>Pricing!$E78*100</f>
        <v>1.1929137363812603</v>
      </c>
      <c r="P78" s="153">
        <f>Pricing!$E78*100</f>
        <v>1.1929137363812603</v>
      </c>
      <c r="Q78" s="154"/>
      <c r="R78" s="152" t="s">
        <v>207</v>
      </c>
      <c r="S78" s="153">
        <f>Pricing!$F78*100</f>
        <v>0.99086909921934585</v>
      </c>
      <c r="T78" s="153">
        <f>Pricing!$F78*100</f>
        <v>0.99086909921934585</v>
      </c>
      <c r="U78" s="154"/>
      <c r="V78" s="152" t="s">
        <v>662</v>
      </c>
      <c r="W78" s="153">
        <f>Pricing!$G78*100</f>
        <v>0.76709251811774515</v>
      </c>
      <c r="X78" s="153">
        <f>Pricing!$G78*100</f>
        <v>0.76709251811774515</v>
      </c>
      <c r="Y78" s="188"/>
      <c r="Z78" s="197"/>
      <c r="AA78" s="196"/>
      <c r="AB78" s="197"/>
      <c r="AC78" s="196"/>
      <c r="AD78" s="197"/>
      <c r="AE78" s="196"/>
      <c r="AF78" s="195"/>
      <c r="AG78" s="195"/>
      <c r="AH78" s="197"/>
      <c r="AI78" s="196"/>
      <c r="AJ78" s="195"/>
      <c r="AK78" s="196"/>
    </row>
    <row r="79" spans="1:37" hidden="1" outlineLevel="1" x14ac:dyDescent="0.2">
      <c r="A79" s="71" t="str">
        <f>Pricing!$A79</f>
        <v>2Y6M</v>
      </c>
      <c r="B79" s="152" t="s">
        <v>131</v>
      </c>
      <c r="C79" s="153">
        <f>Pricing!$B79*100</f>
        <v>0.9362341123574156</v>
      </c>
      <c r="D79" s="153">
        <f>Pricing!$B79*100</f>
        <v>0.9362341123574156</v>
      </c>
      <c r="E79" s="154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2" t="s">
        <v>208</v>
      </c>
      <c r="G79" s="153">
        <f>Pricing!$C79*100</f>
        <v>1.0609018128528074</v>
      </c>
      <c r="H79" s="153">
        <f>Pricing!$C79*100</f>
        <v>1.0609018128528074</v>
      </c>
      <c r="I79" s="154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2" t="s">
        <v>294</v>
      </c>
      <c r="K79" s="153">
        <f>Pricing!$D79*100</f>
        <v>1.1410000795900688</v>
      </c>
      <c r="L79" s="153">
        <f>Pricing!$D79*100</f>
        <v>1.1410000795900688</v>
      </c>
      <c r="M79" s="154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2"/>
      <c r="O79" s="153">
        <f>Pricing!$E79*100</f>
        <v>1.2904072463104805</v>
      </c>
      <c r="P79" s="153">
        <f>Pricing!$E79*100</f>
        <v>1.2904072463104805</v>
      </c>
      <c r="Q79" s="154"/>
      <c r="R79" s="152" t="s">
        <v>208</v>
      </c>
      <c r="S79" s="153">
        <f>Pricing!$F79*100</f>
        <v>1.0700338341378661</v>
      </c>
      <c r="T79" s="153">
        <f>Pricing!$F79*100</f>
        <v>1.0700338341378661</v>
      </c>
      <c r="U79" s="154"/>
      <c r="V79" s="152" t="s">
        <v>660</v>
      </c>
      <c r="W79" s="153">
        <f>Pricing!$G79*100</f>
        <v>0.85461142998052786</v>
      </c>
      <c r="X79" s="153">
        <f>Pricing!$G79*100</f>
        <v>0.85461142998052786</v>
      </c>
      <c r="Y79" s="188"/>
      <c r="Z79" s="197"/>
      <c r="AA79" s="196"/>
      <c r="AB79" s="197"/>
      <c r="AC79" s="196"/>
      <c r="AD79" s="197"/>
      <c r="AE79" s="196"/>
      <c r="AF79" s="195"/>
      <c r="AG79" s="195"/>
      <c r="AH79" s="197"/>
      <c r="AI79" s="196"/>
      <c r="AJ79" s="195"/>
      <c r="AK79" s="196"/>
    </row>
    <row r="80" spans="1:37" hidden="1" outlineLevel="1" x14ac:dyDescent="0.2">
      <c r="A80" s="71" t="str">
        <f>Pricing!$A80</f>
        <v>2Y9M</v>
      </c>
      <c r="B80" s="152" t="s">
        <v>132</v>
      </c>
      <c r="C80" s="153">
        <f>Pricing!$B80*100</f>
        <v>1.0220417529958417</v>
      </c>
      <c r="D80" s="153">
        <f>Pricing!$B80*100</f>
        <v>1.0220417529958417</v>
      </c>
      <c r="E80" s="154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2" t="s">
        <v>209</v>
      </c>
      <c r="G80" s="153">
        <f>Pricing!$C80*100</f>
        <v>1.1472904607209047</v>
      </c>
      <c r="H80" s="153">
        <f>Pricing!$C80*100</f>
        <v>1.1472904607209047</v>
      </c>
      <c r="I80" s="154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2"/>
      <c r="K80" s="153">
        <f>Pricing!$D80*100</f>
        <v>1.2289529948407882</v>
      </c>
      <c r="L80" s="153">
        <f>Pricing!$D80*100</f>
        <v>1.2289529948407882</v>
      </c>
      <c r="M80" s="154"/>
      <c r="N80" s="152"/>
      <c r="O80" s="153">
        <f>Pricing!$E80*100</f>
        <v>1.3755223454943029</v>
      </c>
      <c r="P80" s="153">
        <f>Pricing!$E80*100</f>
        <v>1.3755223454943029</v>
      </c>
      <c r="Q80" s="154"/>
      <c r="R80" s="152" t="s">
        <v>209</v>
      </c>
      <c r="S80" s="153">
        <f>Pricing!$F80*100</f>
        <v>1.1492968729008302</v>
      </c>
      <c r="T80" s="153">
        <f>Pricing!$F80*100</f>
        <v>1.1492968729008302</v>
      </c>
      <c r="U80" s="154"/>
      <c r="V80" s="152" t="s">
        <v>661</v>
      </c>
      <c r="W80" s="153">
        <f>Pricing!$G80*100</f>
        <v>0.93770838812470769</v>
      </c>
      <c r="X80" s="153">
        <f>Pricing!$G80*100</f>
        <v>0.93770838812470769</v>
      </c>
      <c r="Y80" s="188"/>
      <c r="Z80" s="197"/>
      <c r="AA80" s="196"/>
      <c r="AB80" s="197"/>
      <c r="AC80" s="196"/>
      <c r="AD80" s="197"/>
      <c r="AE80" s="196"/>
      <c r="AF80" s="195"/>
      <c r="AG80" s="195"/>
      <c r="AH80" s="197"/>
      <c r="AI80" s="196"/>
      <c r="AJ80" s="195"/>
      <c r="AK80" s="196"/>
    </row>
    <row r="81" spans="1:37" collapsed="1" x14ac:dyDescent="0.2">
      <c r="A81" s="71" t="str">
        <f>Pricing!$A81</f>
        <v>3Y</v>
      </c>
      <c r="B81" s="152" t="s">
        <v>133</v>
      </c>
      <c r="C81" s="153">
        <f>Pricing!$B81*100</f>
        <v>1.100348394066939</v>
      </c>
      <c r="D81" s="153">
        <f>Pricing!$B81*100</f>
        <v>1.100348394066939</v>
      </c>
      <c r="E81" s="154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2" t="s">
        <v>210</v>
      </c>
      <c r="G81" s="153">
        <f>Pricing!$C81*100</f>
        <v>1.2260000000405686</v>
      </c>
      <c r="H81" s="153">
        <f>Pricing!$C81*100</f>
        <v>1.2260000000405686</v>
      </c>
      <c r="I81" s="154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2" t="s">
        <v>295</v>
      </c>
      <c r="K81" s="153">
        <f>Pricing!$D81*100</f>
        <v>1.3053420993643274</v>
      </c>
      <c r="L81" s="153">
        <f>Pricing!$D81*100</f>
        <v>1.3053420993643274</v>
      </c>
      <c r="M81" s="154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2" t="s">
        <v>376</v>
      </c>
      <c r="O81" s="153">
        <f>Pricing!$E81*100</f>
        <v>1.4406756170935298</v>
      </c>
      <c r="P81" s="153">
        <f>Pricing!$E81*100</f>
        <v>1.4406756170935298</v>
      </c>
      <c r="Q81" s="154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2" t="s">
        <v>210</v>
      </c>
      <c r="S81" s="153">
        <f>Pricing!$F81*100</f>
        <v>1.2259999999999915</v>
      </c>
      <c r="T81" s="153">
        <f>Pricing!$F81*100</f>
        <v>1.2259999999999915</v>
      </c>
      <c r="U81" s="154"/>
      <c r="V81" s="152" t="s">
        <v>591</v>
      </c>
      <c r="W81" s="153">
        <f>Pricing!$G81*100</f>
        <v>1.0140000000000104</v>
      </c>
      <c r="X81" s="153">
        <f>Pricing!$G81*100</f>
        <v>1.0140000000000104</v>
      </c>
      <c r="Y81" s="188" t="str">
        <f>IF(Contribute="abcd",IF($A$2&lt;&gt;-1,_xll.RtContribute(SourceAlias,V81,Fields,W81:X81,"SCOPE:SERVER"),_xll.RtContribute(SourceAlias,"DDS_INSERT_S",$A$2:$C$2,V81:X81,"SCOPE:SERVER FTC:ALL")),"stopped")</f>
        <v>stopped</v>
      </c>
      <c r="Z81" s="197">
        <f>ABS(_xll.RtGet(SourceAlias,$B81,"BID")-C81)</f>
        <v>5.6306693885233017E-7</v>
      </c>
      <c r="AA81" s="196">
        <f>ABS(_xll.RtGet(SourceAlias,$B81,"ASK")-D81)</f>
        <v>5.6306693885233017E-7</v>
      </c>
      <c r="AB81" s="197">
        <f>ABS(_xll.RtGet(SourceAlias,$F81,"BID")-G81)</f>
        <v>4.0568659542827845E-11</v>
      </c>
      <c r="AC81" s="196">
        <f>ABS(_xll.RtGet(SourceAlias,$F81,"ASK")-H81)</f>
        <v>4.0568659542827845E-11</v>
      </c>
      <c r="AD81" s="197">
        <f>ABS(_xll.RtGet(SourceAlias,$J81,"BID")-K81)</f>
        <v>2.8663567275266644E-7</v>
      </c>
      <c r="AE81" s="196">
        <f>ABS(_xll.RtGet(SourceAlias,$J81,"ASK")-L81)</f>
        <v>2.8663567275266644E-7</v>
      </c>
      <c r="AF81" s="195">
        <f>ABS(_xll.RtGet(SourceAlias,$N81,"BID")-O81)</f>
        <v>7.7590647040715055E-7</v>
      </c>
      <c r="AG81" s="195">
        <f>ABS(_xll.RtGet(SourceAlias,$N81,"ASK")-P81)</f>
        <v>7.7590647040715055E-7</v>
      </c>
      <c r="AH81" s="197"/>
      <c r="AI81" s="196"/>
      <c r="AJ81" s="195">
        <f>ABS(_xll.RtGet(SourceAlias,$V81,"BID")-W81)</f>
        <v>9.9999999998967581E-4</v>
      </c>
      <c r="AK81" s="196">
        <f>ABS(_xll.RtGet(SourceAlias,$V81,"ASK")-X81)</f>
        <v>9.9999999998967581E-4</v>
      </c>
    </row>
    <row r="82" spans="1:37" x14ac:dyDescent="0.2">
      <c r="A82" s="71" t="str">
        <f>Pricing!$A82</f>
        <v>4Y</v>
      </c>
      <c r="B82" s="152" t="s">
        <v>134</v>
      </c>
      <c r="C82" s="153">
        <f>Pricing!$B82*100</f>
        <v>1.3741724523840126</v>
      </c>
      <c r="D82" s="153">
        <f>Pricing!$B82*100</f>
        <v>1.3741724523840126</v>
      </c>
      <c r="E82" s="154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2" t="s">
        <v>211</v>
      </c>
      <c r="G82" s="153">
        <f>Pricing!$C82*100</f>
        <v>1.5040000000197602</v>
      </c>
      <c r="H82" s="153">
        <f>Pricing!$C82*100</f>
        <v>1.5040000000197602</v>
      </c>
      <c r="I82" s="154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2" t="s">
        <v>296</v>
      </c>
      <c r="K82" s="153">
        <f>Pricing!$D82*100</f>
        <v>1.5834191777427171</v>
      </c>
      <c r="L82" s="153">
        <f>Pricing!$D82*100</f>
        <v>1.5834191777427171</v>
      </c>
      <c r="M82" s="154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2" t="s">
        <v>377</v>
      </c>
      <c r="O82" s="153">
        <f>Pricing!$E82*100</f>
        <v>1.7100877400628631</v>
      </c>
      <c r="P82" s="153">
        <f>Pricing!$E82*100</f>
        <v>1.7100877400628631</v>
      </c>
      <c r="Q82" s="154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2" t="s">
        <v>211</v>
      </c>
      <c r="S82" s="153">
        <f>Pricing!$F82*100</f>
        <v>1.5039999999999882</v>
      </c>
      <c r="T82" s="153">
        <f>Pricing!$F82*100</f>
        <v>1.5039999999999882</v>
      </c>
      <c r="U82" s="154"/>
      <c r="V82" s="152" t="s">
        <v>592</v>
      </c>
      <c r="W82" s="153">
        <f>Pricing!$G82*100</f>
        <v>1.2860000000001997</v>
      </c>
      <c r="X82" s="153">
        <f>Pricing!$G82*100</f>
        <v>1.2860000000001997</v>
      </c>
      <c r="Y82" s="188" t="str">
        <f>IF(Contribute="abcd",IF($A$2&lt;&gt;-1,_xll.RtContribute(SourceAlias,V82,Fields,W82:X82,"SCOPE:SERVER"),_xll.RtContribute(SourceAlias,"DDS_INSERT_S",$A$2:$C$2,V82:X82,"SCOPE:SERVER FTC:ALL")),"stopped")</f>
        <v>stopped</v>
      </c>
      <c r="Z82" s="197">
        <f>ABS(_xll.RtGet(SourceAlias,$B82,"BID")-C82)</f>
        <v>6.0538401247534068E-7</v>
      </c>
      <c r="AA82" s="196">
        <f>ABS(_xll.RtGet(SourceAlias,$B82,"ASK")-D82)</f>
        <v>6.0538401247534068E-7</v>
      </c>
      <c r="AB82" s="197">
        <f>ABS(_xll.RtGet(SourceAlias,$F82,"BID")-G82)</f>
        <v>1.9760193481488386E-11</v>
      </c>
      <c r="AC82" s="196">
        <f>ABS(_xll.RtGet(SourceAlias,$F82,"ASK")-H82)</f>
        <v>1.9760193481488386E-11</v>
      </c>
      <c r="AD82" s="197">
        <f>ABS(_xll.RtGet(SourceAlias,$J82,"BID")-K82)</f>
        <v>3.0125728289753795E-7</v>
      </c>
      <c r="AE82" s="196">
        <f>ABS(_xll.RtGet(SourceAlias,$J82,"ASK")-L82)</f>
        <v>3.0125728289753795E-7</v>
      </c>
      <c r="AF82" s="195">
        <f>ABS(_xll.RtGet(SourceAlias,$N82,"BID")-O82)</f>
        <v>7.8193713703988976E-7</v>
      </c>
      <c r="AG82" s="195">
        <f>ABS(_xll.RtGet(SourceAlias,$N82,"ASK")-P82)</f>
        <v>7.8193713703988976E-7</v>
      </c>
      <c r="AH82" s="197"/>
      <c r="AI82" s="196"/>
      <c r="AJ82" s="195">
        <f>ABS(_xll.RtGet(SourceAlias,$V82,"BID")-W82)</f>
        <v>9.9999999980027177E-4</v>
      </c>
      <c r="AK82" s="196">
        <f>ABS(_xll.RtGet(SourceAlias,$V82,"ASK")-X82)</f>
        <v>9.9999999980027177E-4</v>
      </c>
    </row>
    <row r="83" spans="1:37" x14ac:dyDescent="0.2">
      <c r="A83" s="71" t="str">
        <f>Pricing!$A83</f>
        <v>5Y</v>
      </c>
      <c r="B83" s="152" t="s">
        <v>135</v>
      </c>
      <c r="C83" s="153">
        <f>Pricing!$B83*100</f>
        <v>1.5920269590897489</v>
      </c>
      <c r="D83" s="153">
        <f>Pricing!$B83*100</f>
        <v>1.5920269590897489</v>
      </c>
      <c r="E83" s="154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2" t="s">
        <v>212</v>
      </c>
      <c r="G83" s="153">
        <f>Pricing!$C83*100</f>
        <v>1.7250000000185599</v>
      </c>
      <c r="H83" s="153">
        <f>Pricing!$C83*100</f>
        <v>1.7250000000185599</v>
      </c>
      <c r="I83" s="154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2" t="s">
        <v>297</v>
      </c>
      <c r="K83" s="153">
        <f>Pricing!$D83*100</f>
        <v>1.8054864979507483</v>
      </c>
      <c r="L83" s="153">
        <f>Pricing!$D83*100</f>
        <v>1.8054864979507483</v>
      </c>
      <c r="M83" s="154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2" t="s">
        <v>378</v>
      </c>
      <c r="O83" s="153">
        <f>Pricing!$E83*100</f>
        <v>1.9262162448493381</v>
      </c>
      <c r="P83" s="153">
        <f>Pricing!$E83*100</f>
        <v>1.9262162448493381</v>
      </c>
      <c r="Q83" s="154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2" t="s">
        <v>212</v>
      </c>
      <c r="S83" s="153">
        <f>Pricing!$F83*100</f>
        <v>1.7250000000000048</v>
      </c>
      <c r="T83" s="153">
        <f>Pricing!$F83*100</f>
        <v>1.7250000000000048</v>
      </c>
      <c r="U83" s="154"/>
      <c r="V83" s="152" t="s">
        <v>593</v>
      </c>
      <c r="W83" s="153">
        <f>Pricing!$G83*100</f>
        <v>1.5030000000001389</v>
      </c>
      <c r="X83" s="153">
        <f>Pricing!$G83*100</f>
        <v>1.5030000000001389</v>
      </c>
      <c r="Y83" s="188" t="str">
        <f>IF(Contribute="abcd",IF($A$2&lt;&gt;-1,_xll.RtContribute(SourceAlias,V83,Fields,W83:X83,"SCOPE:SERVER"),_xll.RtContribute(SourceAlias,"DDS_INSERT_S",$A$2:$C$2,V83:X83,"SCOPE:SERVER FTC:ALL")),"stopped")</f>
        <v>stopped</v>
      </c>
      <c r="Z83" s="197">
        <f>ABS(_xll.RtGet(SourceAlias,$B83,"BID")-C83)</f>
        <v>5.0003470897488356E-3</v>
      </c>
      <c r="AA83" s="196">
        <f>ABS(_xll.RtGet(SourceAlias,$B83,"ASK")-D83)</f>
        <v>5.0003470897488356E-3</v>
      </c>
      <c r="AB83" s="197">
        <f>ABS(_xll.RtGet(SourceAlias,$F83,"BID")-G83)</f>
        <v>1.8559820347263667E-11</v>
      </c>
      <c r="AC83" s="196">
        <f>ABS(_xll.RtGet(SourceAlias,$F83,"ASK")-H83)</f>
        <v>1.8559820347263667E-11</v>
      </c>
      <c r="AD83" s="197">
        <f>ABS(_xll.RtGet(SourceAlias,$J83,"BID")-K83)</f>
        <v>1.4904925182968043E-7</v>
      </c>
      <c r="AE83" s="196">
        <f>ABS(_xll.RtGet(SourceAlias,$J83,"ASK")-L83)</f>
        <v>1.4904925182968043E-7</v>
      </c>
      <c r="AF83" s="195">
        <f>ABS(_xll.RtGet(SourceAlias,$N83,"BID")-O83)</f>
        <v>3.7415066200807701E-7</v>
      </c>
      <c r="AG83" s="195">
        <f>ABS(_xll.RtGet(SourceAlias,$N83,"ASK")-P83)</f>
        <v>3.7415066200807701E-7</v>
      </c>
      <c r="AH83" s="197"/>
      <c r="AI83" s="196"/>
      <c r="AJ83" s="195">
        <f>ABS(_xll.RtGet(SourceAlias,$V83,"BID")-W83)</f>
        <v>6.0000000001387832E-3</v>
      </c>
      <c r="AK83" s="196">
        <f>ABS(_xll.RtGet(SourceAlias,$V83,"ASK")-X83)</f>
        <v>6.0000000001387832E-3</v>
      </c>
    </row>
    <row r="84" spans="1:37" x14ac:dyDescent="0.2">
      <c r="A84" s="71" t="str">
        <f>Pricing!$A84</f>
        <v>6Y</v>
      </c>
      <c r="B84" s="152" t="s">
        <v>136</v>
      </c>
      <c r="C84" s="153">
        <f>Pricing!$B84*100</f>
        <v>1.7709255539862745</v>
      </c>
      <c r="D84" s="153">
        <f>Pricing!$B84*100</f>
        <v>1.7709255539862745</v>
      </c>
      <c r="E84" s="154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2" t="s">
        <v>213</v>
      </c>
      <c r="G84" s="153">
        <f>Pricing!$C84*100</f>
        <v>1.9040000000224784</v>
      </c>
      <c r="H84" s="153">
        <f>Pricing!$C84*100</f>
        <v>1.9040000000224784</v>
      </c>
      <c r="I84" s="154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2" t="s">
        <v>298</v>
      </c>
      <c r="K84" s="153">
        <f>Pricing!$D84*100</f>
        <v>1.9865497370242104</v>
      </c>
      <c r="L84" s="153">
        <f>Pricing!$D84*100</f>
        <v>1.9865497370242104</v>
      </c>
      <c r="M84" s="154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2" t="s">
        <v>379</v>
      </c>
      <c r="O84" s="153">
        <f>Pricing!$E84*100</f>
        <v>2.1065992021491202</v>
      </c>
      <c r="P84" s="153">
        <f>Pricing!$E84*100</f>
        <v>2.1065992021491202</v>
      </c>
      <c r="Q84" s="154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2" t="s">
        <v>213</v>
      </c>
      <c r="S84" s="153">
        <f>Pricing!$F84*100</f>
        <v>1.9039999999999973</v>
      </c>
      <c r="T84" s="153">
        <f>Pricing!$F84*100</f>
        <v>1.9039999999999973</v>
      </c>
      <c r="U84" s="154"/>
      <c r="V84" s="152" t="s">
        <v>594</v>
      </c>
      <c r="W84" s="153">
        <f>Pricing!$G84*100</f>
        <v>1.6780000000000013</v>
      </c>
      <c r="X84" s="153">
        <f>Pricing!$G84*100</f>
        <v>1.6780000000000013</v>
      </c>
      <c r="Y84" s="188" t="str">
        <f>IF(Contribute="abcd",IF($A$2&lt;&gt;-1,_xll.RtContribute(SourceAlias,V84,Fields,W84:X84,"SCOPE:SERVER"),_xll.RtContribute(SourceAlias,"DDS_INSERT_S",$A$2:$C$2,V84:X84,"SCOPE:SERVER FTC:ALL")),"stopped")</f>
        <v>stopped</v>
      </c>
      <c r="Z84" s="197">
        <f>ABS(_xll.RtGet(SourceAlias,$B84,"BID")-C84)</f>
        <v>6.2001372569397972E-7</v>
      </c>
      <c r="AA84" s="196">
        <f>ABS(_xll.RtGet(SourceAlias,$B84,"ASK")-D84)</f>
        <v>6.2001372569397972E-7</v>
      </c>
      <c r="AB84" s="197">
        <f>ABS(_xll.RtGet(SourceAlias,$F84,"BID")-G84)</f>
        <v>2.2478241490375694E-11</v>
      </c>
      <c r="AC84" s="196">
        <f>ABS(_xll.RtGet(SourceAlias,$F84,"ASK")-H84)</f>
        <v>2.2478241490375694E-11</v>
      </c>
      <c r="AD84" s="197">
        <f>ABS(_xll.RtGet(SourceAlias,$J84,"BID")-K84)</f>
        <v>3.1602421035614725E-7</v>
      </c>
      <c r="AE84" s="196">
        <f>ABS(_xll.RtGet(SourceAlias,$J84,"ASK")-L84)</f>
        <v>3.1602421035614725E-7</v>
      </c>
      <c r="AF84" s="195">
        <f>ABS(_xll.RtGet(SourceAlias,$N84,"BID")-O84)</f>
        <v>7.7414911991979807E-7</v>
      </c>
      <c r="AG84" s="195">
        <f>ABS(_xll.RtGet(SourceAlias,$N84,"ASK")-P84)</f>
        <v>7.7414911991979807E-7</v>
      </c>
      <c r="AH84" s="197"/>
      <c r="AI84" s="196"/>
      <c r="AJ84" s="195">
        <f>ABS(_xll.RtGet(SourceAlias,$V84,"BID")-W84)</f>
        <v>5.9999999999986731E-3</v>
      </c>
      <c r="AK84" s="196">
        <f>ABS(_xll.RtGet(SourceAlias,$V84,"ASK")-X84)</f>
        <v>5.9999999999986731E-3</v>
      </c>
    </row>
    <row r="85" spans="1:37" x14ac:dyDescent="0.2">
      <c r="A85" s="71" t="str">
        <f>Pricing!$A85</f>
        <v>7Y</v>
      </c>
      <c r="B85" s="152" t="s">
        <v>137</v>
      </c>
      <c r="C85" s="153">
        <f>Pricing!$B85*100</f>
        <v>1.9168488169702977</v>
      </c>
      <c r="D85" s="153">
        <f>Pricing!$B85*100</f>
        <v>1.9168488169702977</v>
      </c>
      <c r="E85" s="154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2" t="s">
        <v>214</v>
      </c>
      <c r="G85" s="153">
        <f>Pricing!$C85*100</f>
        <v>2.0490000000149888</v>
      </c>
      <c r="H85" s="153">
        <f>Pricing!$C85*100</f>
        <v>2.0490000000149888</v>
      </c>
      <c r="I85" s="154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2" t="s">
        <v>299</v>
      </c>
      <c r="K85" s="153">
        <f>Pricing!$D85*100</f>
        <v>2.1346144345845532</v>
      </c>
      <c r="L85" s="153">
        <f>Pricing!$D85*100</f>
        <v>2.1346144345845532</v>
      </c>
      <c r="M85" s="154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2" t="s">
        <v>380</v>
      </c>
      <c r="O85" s="153">
        <f>Pricing!$E85*100</f>
        <v>2.2504457284084136</v>
      </c>
      <c r="P85" s="153">
        <f>Pricing!$E85*100</f>
        <v>2.2504457284084136</v>
      </c>
      <c r="Q85" s="154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2" t="s">
        <v>214</v>
      </c>
      <c r="S85" s="153">
        <f>Pricing!$F85*100</f>
        <v>2.0489999999985504</v>
      </c>
      <c r="T85" s="153">
        <f>Pricing!$F85*100</f>
        <v>2.0489999999985504</v>
      </c>
      <c r="U85" s="154"/>
      <c r="V85" s="152" t="s">
        <v>595</v>
      </c>
      <c r="W85" s="153">
        <f>Pricing!$G85*100</f>
        <v>1.8250000000002768</v>
      </c>
      <c r="X85" s="153">
        <f>Pricing!$G85*100</f>
        <v>1.8250000000002768</v>
      </c>
      <c r="Y85" s="188" t="str">
        <f>IF(Contribute="abcd",IF($A$2&lt;&gt;-1,_xll.RtContribute(SourceAlias,V85,Fields,W85:X85,"SCOPE:SERVER"),_xll.RtContribute(SourceAlias,"DDS_INSERT_S",$A$2:$C$2,V85:X85,"SCOPE:SERVER FTC:ALL")),"stopped")</f>
        <v>stopped</v>
      </c>
      <c r="Z85" s="197">
        <f>ABS(_xll.RtGet(SourceAlias,$B85,"BID")-C85)</f>
        <v>6.4897029772303938E-7</v>
      </c>
      <c r="AA85" s="196">
        <f>ABS(_xll.RtGet(SourceAlias,$B85,"ASK")-D85)</f>
        <v>6.4897029772303938E-7</v>
      </c>
      <c r="AB85" s="197">
        <f>ABS(_xll.RtGet(SourceAlias,$F85,"BID")-G85)</f>
        <v>1.4988899010859313E-11</v>
      </c>
      <c r="AC85" s="196">
        <f>ABS(_xll.RtGet(SourceAlias,$F85,"ASK")-H85)</f>
        <v>1.4988899010859313E-11</v>
      </c>
      <c r="AD85" s="197">
        <f>ABS(_xll.RtGet(SourceAlias,$J85,"BID")-K85)</f>
        <v>3.4741544707728167E-7</v>
      </c>
      <c r="AE85" s="196">
        <f>ABS(_xll.RtGet(SourceAlias,$J85,"ASK")-L85)</f>
        <v>3.4741544707728167E-7</v>
      </c>
      <c r="AF85" s="195">
        <f>ABS(_xll.RtGet(SourceAlias,$N85,"BID")-O85)</f>
        <v>8.1759158643279761E-7</v>
      </c>
      <c r="AG85" s="195">
        <f>ABS(_xll.RtGet(SourceAlias,$N85,"ASK")-P85)</f>
        <v>8.1759158643279761E-7</v>
      </c>
      <c r="AH85" s="197"/>
      <c r="AI85" s="196"/>
      <c r="AJ85" s="195">
        <f>ABS(_xll.RtGet(SourceAlias,$V85,"BID")-W85)</f>
        <v>6.000000000276895E-3</v>
      </c>
      <c r="AK85" s="196">
        <f>ABS(_xll.RtGet(SourceAlias,$V85,"ASK")-X85)</f>
        <v>6.000000000276895E-3</v>
      </c>
    </row>
    <row r="86" spans="1:37" x14ac:dyDescent="0.2">
      <c r="A86" s="71" t="str">
        <f>Pricing!$A86</f>
        <v>8Y</v>
      </c>
      <c r="B86" s="152" t="s">
        <v>138</v>
      </c>
      <c r="C86" s="153">
        <f>Pricing!$B86*100</f>
        <v>2.0378310102575123</v>
      </c>
      <c r="D86" s="153">
        <f>Pricing!$B86*100</f>
        <v>2.0378310102575123</v>
      </c>
      <c r="E86" s="154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2" t="s">
        <v>215</v>
      </c>
      <c r="G86" s="153">
        <f>Pricing!$C86*100</f>
        <v>2.1650000000031797</v>
      </c>
      <c r="H86" s="153">
        <f>Pricing!$C86*100</f>
        <v>2.1650000000031797</v>
      </c>
      <c r="I86" s="154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2" t="s">
        <v>300</v>
      </c>
      <c r="K86" s="153">
        <f>Pricing!$D86*100</f>
        <v>2.2526634018033036</v>
      </c>
      <c r="L86" s="153">
        <f>Pricing!$D86*100</f>
        <v>2.2526634018033036</v>
      </c>
      <c r="M86" s="154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2" t="s">
        <v>381</v>
      </c>
      <c r="O86" s="153">
        <f>Pricing!$E86*100</f>
        <v>2.3665250616037565</v>
      </c>
      <c r="P86" s="153">
        <f>Pricing!$E86*100</f>
        <v>2.3665250616037565</v>
      </c>
      <c r="Q86" s="154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2" t="s">
        <v>215</v>
      </c>
      <c r="S86" s="153">
        <f>Pricing!$F86*100</f>
        <v>2.1649999999981007</v>
      </c>
      <c r="T86" s="153">
        <f>Pricing!$F86*100</f>
        <v>2.1649999999981007</v>
      </c>
      <c r="U86" s="154"/>
      <c r="V86" s="152" t="s">
        <v>596</v>
      </c>
      <c r="W86" s="153">
        <f>Pricing!$G86*100</f>
        <v>1.9390000000000023</v>
      </c>
      <c r="X86" s="153">
        <f>Pricing!$G86*100</f>
        <v>1.9390000000000023</v>
      </c>
      <c r="Y86" s="188" t="str">
        <f>IF(Contribute="abcd",IF($A$2&lt;&gt;-1,_xll.RtContribute(SourceAlias,V86,Fields,W86:X86,"SCOPE:SERVER"),_xll.RtContribute(SourceAlias,"DDS_INSERT_S",$A$2:$C$2,V86:X86,"SCOPE:SERVER FTC:ALL")),"stopped")</f>
        <v>stopped</v>
      </c>
      <c r="Z86" s="197">
        <f>ABS(_xll.RtGet(SourceAlias,$B86,"BID")-C86)</f>
        <v>5.0001237424877054E-3</v>
      </c>
      <c r="AA86" s="196">
        <f>ABS(_xll.RtGet(SourceAlias,$B86,"ASK")-D86)</f>
        <v>5.0001237424877054E-3</v>
      </c>
      <c r="AB86" s="197">
        <f>ABS(_xll.RtGet(SourceAlias,$F86,"BID")-G86)</f>
        <v>3.1796787425264483E-12</v>
      </c>
      <c r="AC86" s="196">
        <f>ABS(_xll.RtGet(SourceAlias,$F86,"ASK")-H86)</f>
        <v>3.1796787425264483E-12</v>
      </c>
      <c r="AD86" s="197">
        <f>ABS(_xll.RtGet(SourceAlias,$J86,"BID")-K86)</f>
        <v>8.0803303603715904E-8</v>
      </c>
      <c r="AE86" s="196">
        <f>ABS(_xll.RtGet(SourceAlias,$J86,"ASK")-L86)</f>
        <v>8.0803303603715904E-8</v>
      </c>
      <c r="AF86" s="195">
        <f>ABS(_xll.RtGet(SourceAlias,$N86,"BID")-O86)</f>
        <v>1.8660375644685701E-7</v>
      </c>
      <c r="AG86" s="195">
        <f>ABS(_xll.RtGet(SourceAlias,$N86,"ASK")-P86)</f>
        <v>1.8660375644685701E-7</v>
      </c>
      <c r="AH86" s="197"/>
      <c r="AI86" s="196"/>
      <c r="AJ86" s="195">
        <f>ABS(_xll.RtGet(SourceAlias,$V86,"BID")-W86)</f>
        <v>6.9999999999976747E-3</v>
      </c>
      <c r="AK86" s="196">
        <f>ABS(_xll.RtGet(SourceAlias,$V86,"ASK")-X86)</f>
        <v>6.9999999999976747E-3</v>
      </c>
    </row>
    <row r="87" spans="1:37" x14ac:dyDescent="0.2">
      <c r="A87" s="71" t="str">
        <f>Pricing!$A87</f>
        <v>9Y</v>
      </c>
      <c r="B87" s="152" t="s">
        <v>139</v>
      </c>
      <c r="C87" s="153">
        <f>Pricing!$B87*100</f>
        <v>2.1358156055355599</v>
      </c>
      <c r="D87" s="153">
        <f>Pricing!$B87*100</f>
        <v>2.1358156055355599</v>
      </c>
      <c r="E87" s="154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2" t="s">
        <v>216</v>
      </c>
      <c r="G87" s="153">
        <f>Pricing!$C87*100</f>
        <v>2.2589999999788404</v>
      </c>
      <c r="H87" s="153">
        <f>Pricing!$C87*100</f>
        <v>2.2589999999788404</v>
      </c>
      <c r="I87" s="154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2" t="s">
        <v>301</v>
      </c>
      <c r="K87" s="153">
        <f>Pricing!$D87*100</f>
        <v>2.3487096684603186</v>
      </c>
      <c r="L87" s="153">
        <f>Pricing!$D87*100</f>
        <v>2.3487096684603186</v>
      </c>
      <c r="M87" s="154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2" t="s">
        <v>382</v>
      </c>
      <c r="O87" s="153">
        <f>Pricing!$E87*100</f>
        <v>2.460594760651742</v>
      </c>
      <c r="P87" s="153">
        <f>Pricing!$E87*100</f>
        <v>2.460594760651742</v>
      </c>
      <c r="Q87" s="154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2" t="s">
        <v>216</v>
      </c>
      <c r="S87" s="153">
        <f>Pricing!$F87*100</f>
        <v>2.2590000000000123</v>
      </c>
      <c r="T87" s="153">
        <f>Pricing!$F87*100</f>
        <v>2.2590000000000123</v>
      </c>
      <c r="U87" s="154"/>
      <c r="V87" s="152" t="s">
        <v>597</v>
      </c>
      <c r="W87" s="153">
        <f>Pricing!$G87*100</f>
        <v>2.0380000000008369</v>
      </c>
      <c r="X87" s="153">
        <f>Pricing!$G87*100</f>
        <v>2.0380000000008369</v>
      </c>
      <c r="Y87" s="188" t="str">
        <f>IF(Contribute="abcd",IF($A$2&lt;&gt;-1,_xll.RtContribute(SourceAlias,V87,Fields,W87:X87,"SCOPE:SERVER"),_xll.RtContribute(SourceAlias,"DDS_INSERT_S",$A$2:$C$2,V87:X87,"SCOPE:SERVER FTC:ALL")),"stopped")</f>
        <v>stopped</v>
      </c>
      <c r="Z87" s="197">
        <f>ABS(_xll.RtGet(SourceAlias,$B87,"BID")-C87)</f>
        <v>1.0000064644399842E-3</v>
      </c>
      <c r="AA87" s="196">
        <f>ABS(_xll.RtGet(SourceAlias,$B87,"ASK")-D87)</f>
        <v>1.0000064644399842E-3</v>
      </c>
      <c r="AB87" s="197">
        <f>ABS(_xll.RtGet(SourceAlias,$F87,"BID")-G87)</f>
        <v>1.0000000211598525E-3</v>
      </c>
      <c r="AC87" s="196">
        <f>ABS(_xll.RtGet(SourceAlias,$F87,"ASK")-H87)</f>
        <v>1.0000000211598525E-3</v>
      </c>
      <c r="AD87" s="197">
        <f>ABS(_xll.RtGet(SourceAlias,$J87,"BID")-K87)</f>
        <v>9.9999553968155297E-4</v>
      </c>
      <c r="AE87" s="196">
        <f>ABS(_xll.RtGet(SourceAlias,$J87,"ASK")-L87)</f>
        <v>9.9999553968155297E-4</v>
      </c>
      <c r="AF87" s="195">
        <f>ABS(_xll.RtGet(SourceAlias,$N87,"BID")-O87)</f>
        <v>9.9998934825817898E-4</v>
      </c>
      <c r="AG87" s="195">
        <f>ABS(_xll.RtGet(SourceAlias,$N87,"ASK")-P87)</f>
        <v>9.9998934825817898E-4</v>
      </c>
      <c r="AH87" s="197"/>
      <c r="AI87" s="196"/>
      <c r="AJ87" s="195">
        <f>ABS(_xll.RtGet(SourceAlias,$V87,"BID")-W87)</f>
        <v>7.999999999163343E-3</v>
      </c>
      <c r="AK87" s="196">
        <f>ABS(_xll.RtGet(SourceAlias,$V87,"ASK")-X87)</f>
        <v>7.999999999163343E-3</v>
      </c>
    </row>
    <row r="88" spans="1:37" x14ac:dyDescent="0.2">
      <c r="A88" s="71" t="str">
        <f>Pricing!$A88</f>
        <v>10Y</v>
      </c>
      <c r="B88" s="152" t="s">
        <v>140</v>
      </c>
      <c r="C88" s="153">
        <f>Pricing!$B88*100</f>
        <v>2.2158049455352868</v>
      </c>
      <c r="D88" s="153">
        <f>Pricing!$B88*100</f>
        <v>2.2158049455352868</v>
      </c>
      <c r="E88" s="154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2" t="s">
        <v>217</v>
      </c>
      <c r="G88" s="153">
        <f>Pricing!$C88*100</f>
        <v>2.3359999999916106</v>
      </c>
      <c r="H88" s="153">
        <f>Pricing!$C88*100</f>
        <v>2.3359999999916106</v>
      </c>
      <c r="I88" s="154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2" t="s">
        <v>302</v>
      </c>
      <c r="K88" s="153">
        <f>Pricing!$D88*100</f>
        <v>2.4277501926269527</v>
      </c>
      <c r="L88" s="153">
        <f>Pricing!$D88*100</f>
        <v>2.4277501926269527</v>
      </c>
      <c r="M88" s="154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2" t="s">
        <v>383</v>
      </c>
      <c r="O88" s="153">
        <f>Pricing!$E88*100</f>
        <v>2.5389090798098195</v>
      </c>
      <c r="P88" s="153">
        <f>Pricing!$E88*100</f>
        <v>2.5389090798098195</v>
      </c>
      <c r="Q88" s="154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2" t="s">
        <v>217</v>
      </c>
      <c r="S88" s="153">
        <f>Pricing!$F88*100</f>
        <v>2.3359999999981076</v>
      </c>
      <c r="T88" s="153">
        <f>Pricing!$F88*100</f>
        <v>2.3359999999981076</v>
      </c>
      <c r="U88" s="154"/>
      <c r="V88" s="152" t="s">
        <v>598</v>
      </c>
      <c r="W88" s="153">
        <f>Pricing!$G88*100</f>
        <v>2.1160000000006325</v>
      </c>
      <c r="X88" s="153">
        <f>Pricing!$G88*100</f>
        <v>2.1160000000006325</v>
      </c>
      <c r="Y88" s="188" t="str">
        <f>IF(Contribute="abcd",IF($A$2&lt;&gt;-1,_xll.RtContribute(SourceAlias,V88,Fields,W88:X88,"SCOPE:SERVER"),_xll.RtContribute(SourceAlias,"DDS_INSERT_S",$A$2:$C$2,V88:X88,"SCOPE:SERVER FTC:ALL")),"stopped")</f>
        <v>stopped</v>
      </c>
      <c r="Z88" s="197">
        <f>ABS(_xll.RtGet(SourceAlias,$B88,"BID")-C88)</f>
        <v>3.1464713501350161E-8</v>
      </c>
      <c r="AA88" s="196">
        <f>ABS(_xll.RtGet(SourceAlias,$B88,"ASK")-D88)</f>
        <v>3.1464713501350161E-8</v>
      </c>
      <c r="AB88" s="197">
        <f>ABS(_xll.RtGet(SourceAlias,$F88,"BID")-G88)</f>
        <v>8.3892892632775329E-12</v>
      </c>
      <c r="AC88" s="196">
        <f>ABS(_xll.RtGet(SourceAlias,$F88,"ASK")-H88)</f>
        <v>8.3892892632775329E-12</v>
      </c>
      <c r="AD88" s="197">
        <f>ABS(_xll.RtGet(SourceAlias,$J88,"BID")-K88)</f>
        <v>2.3626952394550926E-8</v>
      </c>
      <c r="AE88" s="196">
        <f>ABS(_xll.RtGet(SourceAlias,$J88,"ASK")-L88)</f>
        <v>2.3626952394550926E-8</v>
      </c>
      <c r="AF88" s="195">
        <f>ABS(_xll.RtGet(SourceAlias,$N88,"BID")-O88)</f>
        <v>5.1809819545667324E-8</v>
      </c>
      <c r="AG88" s="195">
        <f>ABS(_xll.RtGet(SourceAlias,$N88,"ASK")-P88)</f>
        <v>5.1809819545667324E-8</v>
      </c>
      <c r="AH88" s="197"/>
      <c r="AI88" s="196"/>
      <c r="AJ88" s="195">
        <f>ABS(_xll.RtGet(SourceAlias,$V88,"BID")-W88)</f>
        <v>7.0000000006325003E-3</v>
      </c>
      <c r="AK88" s="196">
        <f>ABS(_xll.RtGet(SourceAlias,$V88,"ASK")-X88)</f>
        <v>7.0000000006325003E-3</v>
      </c>
    </row>
    <row r="89" spans="1:37" x14ac:dyDescent="0.2">
      <c r="A89" s="71" t="str">
        <f>Pricing!$A89</f>
        <v>11Y</v>
      </c>
      <c r="B89" s="152" t="s">
        <v>141</v>
      </c>
      <c r="C89" s="153">
        <f>Pricing!$B89*100</f>
        <v>2.285256254333059</v>
      </c>
      <c r="D89" s="153">
        <f>Pricing!$B89*100</f>
        <v>2.285256254333059</v>
      </c>
      <c r="E89" s="154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2" t="s">
        <v>218</v>
      </c>
      <c r="G89" s="153">
        <f>Pricing!$C89*100</f>
        <v>2.4026719172666802</v>
      </c>
      <c r="H89" s="153">
        <f>Pricing!$C89*100</f>
        <v>2.4026719172666802</v>
      </c>
      <c r="I89" s="154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2" t="s">
        <v>303</v>
      </c>
      <c r="K89" s="153">
        <f>Pricing!$D89*100</f>
        <v>2.4965241750155744</v>
      </c>
      <c r="L89" s="153">
        <f>Pricing!$D89*100</f>
        <v>2.4965241750155744</v>
      </c>
      <c r="M89" s="154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2" t="s">
        <v>384</v>
      </c>
      <c r="O89" s="153">
        <f>Pricing!$E89*100</f>
        <v>2.6106704158057785</v>
      </c>
      <c r="P89" s="153">
        <f>Pricing!$E89*100</f>
        <v>2.6106704158057785</v>
      </c>
      <c r="Q89" s="154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2" t="s">
        <v>218</v>
      </c>
      <c r="S89" s="153">
        <f>Pricing!$F89*100</f>
        <v>2.402863353997855</v>
      </c>
      <c r="T89" s="153">
        <f>Pricing!$F89*100</f>
        <v>2.402863353997855</v>
      </c>
      <c r="U89" s="154"/>
      <c r="V89" s="152" t="s">
        <v>599</v>
      </c>
      <c r="W89" s="153">
        <f>Pricing!$G89*100</f>
        <v>2.1822969566994903</v>
      </c>
      <c r="X89" s="153">
        <f>Pricing!$G89*100</f>
        <v>2.1822969566994903</v>
      </c>
      <c r="Y89" s="188" t="str">
        <f>IF(Contribute="abcd",IF($A$2&lt;&gt;-1,_xll.RtContribute(SourceAlias,V89,Fields,W89:X89,"SCOPE:SERVER"),_xll.RtContribute(SourceAlias,"DDS_INSERT_S",$A$2:$C$2,V89:X89,"SCOPE:SERVER FTC:ALL")),"stopped")</f>
        <v>stopped</v>
      </c>
      <c r="Z89" s="197">
        <f>ABS(_xll.RtGet(SourceAlias,$B89,"BID")-C89)</f>
        <v>1.9140966694131123E-4</v>
      </c>
      <c r="AA89" s="196">
        <f>ABS(_xll.RtGet(SourceAlias,$B89,"ASK")-D89)</f>
        <v>1.9140966694131123E-4</v>
      </c>
      <c r="AB89" s="197">
        <f>ABS(_xll.RtGet(SourceAlias,$F89,"BID")-G89)</f>
        <v>1.9143673331978306E-4</v>
      </c>
      <c r="AC89" s="196">
        <f>ABS(_xll.RtGet(SourceAlias,$F89,"ASK")-H89)</f>
        <v>1.9143673331978306E-4</v>
      </c>
      <c r="AD89" s="197">
        <f>ABS(_xll.RtGet(SourceAlias,$J89,"BID")-K89)</f>
        <v>1.9165798442566384E-4</v>
      </c>
      <c r="AE89" s="196">
        <f>ABS(_xll.RtGet(SourceAlias,$J89,"ASK")-L89)</f>
        <v>1.9165798442566384E-4</v>
      </c>
      <c r="AF89" s="195">
        <f>ABS(_xll.RtGet(SourceAlias,$N89,"BID")-O89)</f>
        <v>1.9138119422157374E-4</v>
      </c>
      <c r="AG89" s="195">
        <f>ABS(_xll.RtGet(SourceAlias,$N89,"ASK")-P89)</f>
        <v>1.9138119422157374E-4</v>
      </c>
      <c r="AH89" s="197"/>
      <c r="AI89" s="196"/>
      <c r="AJ89" s="195">
        <f>ABS(_xll.RtGet(SourceAlias,$V89,"BID")-W89)</f>
        <v>2.318469949003088E-5</v>
      </c>
      <c r="AK89" s="196">
        <f>ABS(_xll.RtGet(SourceAlias,$V89,"ASK")-X89)</f>
        <v>2.318469949003088E-5</v>
      </c>
    </row>
    <row r="90" spans="1:37" x14ac:dyDescent="0.2">
      <c r="A90" s="71" t="str">
        <f>Pricing!$A90</f>
        <v>12Y</v>
      </c>
      <c r="B90" s="152" t="s">
        <v>142</v>
      </c>
      <c r="C90" s="153">
        <f>Pricing!$B90*100</f>
        <v>2.344793688533223</v>
      </c>
      <c r="D90" s="153">
        <f>Pricing!$B90*100</f>
        <v>2.344793688533223</v>
      </c>
      <c r="E90" s="154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2" t="s">
        <v>219</v>
      </c>
      <c r="G90" s="153">
        <f>Pricing!$C90*100</f>
        <v>2.460000000021906</v>
      </c>
      <c r="H90" s="153">
        <f>Pricing!$C90*100</f>
        <v>2.460000000021906</v>
      </c>
      <c r="I90" s="154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2" t="s">
        <v>304</v>
      </c>
      <c r="K90" s="153">
        <f>Pricing!$D90*100</f>
        <v>2.5558246284874984</v>
      </c>
      <c r="L90" s="153">
        <f>Pricing!$D90*100</f>
        <v>2.5558246284874984</v>
      </c>
      <c r="M90" s="154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2" t="s">
        <v>385</v>
      </c>
      <c r="O90" s="153">
        <f>Pricing!$E90*100</f>
        <v>2.6730837132762866</v>
      </c>
      <c r="P90" s="153">
        <f>Pricing!$E90*100</f>
        <v>2.6730837132762866</v>
      </c>
      <c r="Q90" s="154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2" t="s">
        <v>219</v>
      </c>
      <c r="S90" s="153">
        <f>Pricing!$F90*100</f>
        <v>2.4600000000000519</v>
      </c>
      <c r="T90" s="153">
        <f>Pricing!$F90*100</f>
        <v>2.4600000000000519</v>
      </c>
      <c r="U90" s="154"/>
      <c r="V90" s="152" t="s">
        <v>600</v>
      </c>
      <c r="W90" s="153">
        <f>Pricing!$G90*100</f>
        <v>2.2399999999991436</v>
      </c>
      <c r="X90" s="153">
        <f>Pricing!$G90*100</f>
        <v>2.2399999999991436</v>
      </c>
      <c r="Y90" s="188" t="str">
        <f>IF(Contribute="abcd",IF($A$2&lt;&gt;-1,_xll.RtContribute(SourceAlias,V90,Fields,W90:X90,"SCOPE:SERVER"),_xll.RtContribute(SourceAlias,"DDS_INSERT_S",$A$2:$C$2,V90:X90,"SCOPE:SERVER FTC:ALL")),"stopped")</f>
        <v>stopped</v>
      </c>
      <c r="Z90" s="197">
        <f>ABS(_xll.RtGet(SourceAlias,$B90,"BID")-C90)</f>
        <v>1.0000174667772477E-3</v>
      </c>
      <c r="AA90" s="196">
        <f>ABS(_xll.RtGet(SourceAlias,$B90,"ASK")-D90)</f>
        <v>1.0000174667772477E-3</v>
      </c>
      <c r="AB90" s="197">
        <f>ABS(_xll.RtGet(SourceAlias,$F90,"BID")-G90)</f>
        <v>9.9999997809385732E-4</v>
      </c>
      <c r="AC90" s="196">
        <f>ABS(_xll.RtGet(SourceAlias,$F90,"ASK")-H90)</f>
        <v>9.9999997809385732E-4</v>
      </c>
      <c r="AD90" s="197">
        <f>ABS(_xll.RtGet(SourceAlias,$J90,"BID")-K90)</f>
        <v>9.9998551250157774E-4</v>
      </c>
      <c r="AE90" s="196">
        <f>ABS(_xll.RtGet(SourceAlias,$J90,"ASK")-L90)</f>
        <v>9.9998551250157774E-4</v>
      </c>
      <c r="AF90" s="195">
        <f>ABS(_xll.RtGet(SourceAlias,$N90,"BID")-O90)</f>
        <v>9.9996872371344026E-4</v>
      </c>
      <c r="AG90" s="195">
        <f>ABS(_xll.RtGet(SourceAlias,$N90,"ASK")-P90)</f>
        <v>9.9996872371344026E-4</v>
      </c>
      <c r="AH90" s="197"/>
      <c r="AI90" s="196"/>
      <c r="AJ90" s="195">
        <f>ABS(_xll.RtGet(SourceAlias,$V90,"BID")-W90)</f>
        <v>8.5664808580077079E-13</v>
      </c>
      <c r="AK90" s="196">
        <f>ABS(_xll.RtGet(SourceAlias,$V90,"ASK")-X90)</f>
        <v>8.5664808580077079E-13</v>
      </c>
    </row>
    <row r="91" spans="1:37" x14ac:dyDescent="0.2">
      <c r="A91" s="71" t="str">
        <f>Pricing!$A91</f>
        <v>13Y</v>
      </c>
      <c r="B91" s="152" t="s">
        <v>143</v>
      </c>
      <c r="C91" s="153">
        <f>Pricing!$B91*100</f>
        <v>2.3945390007477925</v>
      </c>
      <c r="D91" s="153">
        <f>Pricing!$B91*100</f>
        <v>2.3945390007477925</v>
      </c>
      <c r="E91" s="154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2" t="s">
        <v>220</v>
      </c>
      <c r="G91" s="153">
        <f>Pricing!$C91*100</f>
        <v>2.5084242779343824</v>
      </c>
      <c r="H91" s="153">
        <f>Pricing!$C91*100</f>
        <v>2.5084242779343824</v>
      </c>
      <c r="I91" s="154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2" t="s">
        <v>305</v>
      </c>
      <c r="K91" s="153">
        <f>Pricing!$D91*100</f>
        <v>2.6059245990172357</v>
      </c>
      <c r="L91" s="153">
        <f>Pricing!$D91*100</f>
        <v>2.6059245990172357</v>
      </c>
      <c r="M91" s="154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2" t="s">
        <v>386</v>
      </c>
      <c r="O91" s="153">
        <f>Pricing!$E91*100</f>
        <v>2.725589552257397</v>
      </c>
      <c r="P91" s="153">
        <f>Pricing!$E91*100</f>
        <v>2.725589552257397</v>
      </c>
      <c r="Q91" s="154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2" t="s">
        <v>220</v>
      </c>
      <c r="S91" s="153">
        <f>Pricing!$F91*100</f>
        <v>2.5097156649951553</v>
      </c>
      <c r="T91" s="153">
        <f>Pricing!$F91*100</f>
        <v>2.5097156649951553</v>
      </c>
      <c r="U91" s="154"/>
      <c r="V91" s="152" t="s">
        <v>601</v>
      </c>
      <c r="W91" s="153">
        <f>Pricing!$G91*100</f>
        <v>2.2899350996071504</v>
      </c>
      <c r="X91" s="153">
        <f>Pricing!$G91*100</f>
        <v>2.2899350996071504</v>
      </c>
      <c r="Y91" s="188" t="str">
        <f>IF(Contribute="abcd",IF($A$2&lt;&gt;-1,_xll.RtContribute(SourceAlias,V91,Fields,W91:X91,"SCOPE:SERVER"),_xll.RtContribute(SourceAlias,"DDS_INSERT_S",$A$2:$C$2,V91:X91,"SCOPE:SERVER FTC:ALL")),"stopped")</f>
        <v>stopped</v>
      </c>
      <c r="Z91" s="197">
        <f>ABS(_xll.RtGet(SourceAlias,$B91,"BID")-C91)</f>
        <v>1.2914492522075882E-3</v>
      </c>
      <c r="AA91" s="196">
        <f>ABS(_xll.RtGet(SourceAlias,$B91,"ASK")-D91)</f>
        <v>1.2914492522075882E-3</v>
      </c>
      <c r="AB91" s="197">
        <f>ABS(_xll.RtGet(SourceAlias,$F91,"BID")-G91)</f>
        <v>1.2913870656179327E-3</v>
      </c>
      <c r="AC91" s="196">
        <f>ABS(_xll.RtGet(SourceAlias,$F91,"ASK")-H91)</f>
        <v>1.2913870656179327E-3</v>
      </c>
      <c r="AD91" s="197">
        <f>ABS(_xll.RtGet(SourceAlias,$J91,"BID")-K91)</f>
        <v>1.2911519827643048E-3</v>
      </c>
      <c r="AE91" s="196">
        <f>ABS(_xll.RtGet(SourceAlias,$J91,"ASK")-L91)</f>
        <v>1.2911519827643048E-3</v>
      </c>
      <c r="AF91" s="195">
        <f>ABS(_xll.RtGet(SourceAlias,$N91,"BID")-O91)</f>
        <v>1.2913737426032412E-3</v>
      </c>
      <c r="AG91" s="195">
        <f>ABS(_xll.RtGet(SourceAlias,$N91,"ASK")-P91)</f>
        <v>1.2913737426032412E-3</v>
      </c>
      <c r="AH91" s="197"/>
      <c r="AI91" s="196"/>
      <c r="AJ91" s="195">
        <f>ABS(_xll.RtGet(SourceAlias,$V91,"BID")-W91)</f>
        <v>2.3452392849954151E-5</v>
      </c>
      <c r="AK91" s="196">
        <f>ABS(_xll.RtGet(SourceAlias,$V91,"ASK")-X91)</f>
        <v>2.3452392849954151E-5</v>
      </c>
    </row>
    <row r="92" spans="1:37" x14ac:dyDescent="0.2">
      <c r="A92" s="71" t="str">
        <f>Pricing!$A92</f>
        <v>14Y</v>
      </c>
      <c r="B92" s="152" t="s">
        <v>144</v>
      </c>
      <c r="C92" s="153">
        <f>Pricing!$B92*100</f>
        <v>2.4357282725269376</v>
      </c>
      <c r="D92" s="153">
        <f>Pricing!$B92*100</f>
        <v>2.4357282725269376</v>
      </c>
      <c r="E92" s="154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2" t="s">
        <v>221</v>
      </c>
      <c r="G92" s="153">
        <f>Pricing!$C92*100</f>
        <v>2.5490326545130024</v>
      </c>
      <c r="H92" s="153">
        <f>Pricing!$C92*100</f>
        <v>2.5490326545130024</v>
      </c>
      <c r="I92" s="154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2" t="s">
        <v>306</v>
      </c>
      <c r="K92" s="153">
        <f>Pricing!$D92*100</f>
        <v>2.6478791352672655</v>
      </c>
      <c r="L92" s="153">
        <f>Pricing!$D92*100</f>
        <v>2.6478791352672655</v>
      </c>
      <c r="M92" s="154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2" t="s">
        <v>387</v>
      </c>
      <c r="O92" s="153">
        <f>Pricing!$E92*100</f>
        <v>2.7695101806053768</v>
      </c>
      <c r="P92" s="153">
        <f>Pricing!$E92*100</f>
        <v>2.7695101806053768</v>
      </c>
      <c r="Q92" s="154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2" t="s">
        <v>221</v>
      </c>
      <c r="S92" s="153">
        <f>Pricing!$F92*100</f>
        <v>2.5502232789948165</v>
      </c>
      <c r="T92" s="153">
        <f>Pricing!$F92*100</f>
        <v>2.5502232789948165</v>
      </c>
      <c r="U92" s="154"/>
      <c r="V92" s="152" t="s">
        <v>602</v>
      </c>
      <c r="W92" s="153">
        <f>Pricing!$G92*100</f>
        <v>2.3324497727498947</v>
      </c>
      <c r="X92" s="153">
        <f>Pricing!$G92*100</f>
        <v>2.3324497727498947</v>
      </c>
      <c r="Y92" s="188" t="str">
        <f>IF(Contribute="abcd",IF($A$2&lt;&gt;-1,_xll.RtContribute(SourceAlias,V92,Fields,W92:X92,"SCOPE:SERVER"),_xll.RtContribute(SourceAlias,"DDS_INSERT_S",$A$2:$C$2,V92:X92,"SCOPE:SERVER FTC:ALL")),"stopped")</f>
        <v>stopped</v>
      </c>
      <c r="Z92" s="197">
        <f>ABS(_xll.RtGet(SourceAlias,$B92,"BID")-C92)</f>
        <v>1.1906744730625363E-3</v>
      </c>
      <c r="AA92" s="196">
        <f>ABS(_xll.RtGet(SourceAlias,$B92,"ASK")-D92)</f>
        <v>1.1906744730625363E-3</v>
      </c>
      <c r="AB92" s="197">
        <f>ABS(_xll.RtGet(SourceAlias,$F92,"BID")-G92)</f>
        <v>1.1906244869979155E-3</v>
      </c>
      <c r="AC92" s="196">
        <f>ABS(_xll.RtGet(SourceAlias,$F92,"ASK")-H92)</f>
        <v>1.1906244869979155E-3</v>
      </c>
      <c r="AD92" s="197">
        <f>ABS(_xll.RtGet(SourceAlias,$J92,"BID")-K92)</f>
        <v>1.1904377327347504E-3</v>
      </c>
      <c r="AE92" s="196">
        <f>ABS(_xll.RtGet(SourceAlias,$J92,"ASK")-L92)</f>
        <v>1.1904377327347504E-3</v>
      </c>
      <c r="AF92" s="195">
        <f>ABS(_xll.RtGet(SourceAlias,$N92,"BID")-O92)</f>
        <v>1.1906123946232583E-3</v>
      </c>
      <c r="AG92" s="195">
        <f>ABS(_xll.RtGet(SourceAlias,$N92,"ASK")-P92)</f>
        <v>1.1906123946232583E-3</v>
      </c>
      <c r="AH92" s="197"/>
      <c r="AI92" s="196"/>
      <c r="AJ92" s="195">
        <f>ABS(_xll.RtGet(SourceAlias,$V92,"BID")-W92)</f>
        <v>2.7068250105344305E-5</v>
      </c>
      <c r="AK92" s="196">
        <f>ABS(_xll.RtGet(SourceAlias,$V92,"ASK")-X92)</f>
        <v>2.7068250105344305E-5</v>
      </c>
    </row>
    <row r="93" spans="1:37" x14ac:dyDescent="0.2">
      <c r="A93" s="71" t="str">
        <f>Pricing!$A93</f>
        <v>15Y</v>
      </c>
      <c r="B93" s="152" t="s">
        <v>145</v>
      </c>
      <c r="C93" s="153">
        <f>Pricing!$B93*100</f>
        <v>2.4707521949603741</v>
      </c>
      <c r="D93" s="153">
        <f>Pricing!$B93*100</f>
        <v>2.4707521949603741</v>
      </c>
      <c r="E93" s="154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2" t="s">
        <v>222</v>
      </c>
      <c r="G93" s="153">
        <f>Pricing!$C93*100</f>
        <v>2.5839999999990515</v>
      </c>
      <c r="H93" s="153">
        <f>Pricing!$C93*100</f>
        <v>2.5839999999990515</v>
      </c>
      <c r="I93" s="154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2" t="s">
        <v>307</v>
      </c>
      <c r="K93" s="153">
        <f>Pricing!$D93*100</f>
        <v>2.6839041618123716</v>
      </c>
      <c r="L93" s="153">
        <f>Pricing!$D93*100</f>
        <v>2.6839041618123716</v>
      </c>
      <c r="M93" s="154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2" t="s">
        <v>388</v>
      </c>
      <c r="O93" s="153">
        <f>Pricing!$E93*100</f>
        <v>2.8072706646620729</v>
      </c>
      <c r="P93" s="153">
        <f>Pricing!$E93*100</f>
        <v>2.8072706646620729</v>
      </c>
      <c r="Q93" s="154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2" t="s">
        <v>222</v>
      </c>
      <c r="S93" s="153">
        <f>Pricing!$F93*100</f>
        <v>2.5840000000001759</v>
      </c>
      <c r="T93" s="153">
        <f>Pricing!$F93*100</f>
        <v>2.5840000000001759</v>
      </c>
      <c r="U93" s="154"/>
      <c r="V93" s="152" t="s">
        <v>603</v>
      </c>
      <c r="W93" s="153">
        <f>Pricing!$G93*100</f>
        <v>2.368999999997579</v>
      </c>
      <c r="X93" s="153">
        <f>Pricing!$G93*100</f>
        <v>2.368999999997579</v>
      </c>
      <c r="Y93" s="188" t="str">
        <f>IF(Contribute="abcd",IF($A$2&lt;&gt;-1,_xll.RtContribute(SourceAlias,V93,Fields,W93:X93,"SCOPE:SERVER"),_xll.RtContribute(SourceAlias,"DDS_INSERT_S",$A$2:$C$2,V93:X93,"SCOPE:SERVER FTC:ALL")),"stopped")</f>
        <v>stopped</v>
      </c>
      <c r="Z93" s="197">
        <f>ABS(_xll.RtGet(SourceAlias,$B93,"BID")-C93)</f>
        <v>1.0000210396259313E-3</v>
      </c>
      <c r="AA93" s="196">
        <f>ABS(_xll.RtGet(SourceAlias,$B93,"ASK")-D93)</f>
        <v>1.0000210396259313E-3</v>
      </c>
      <c r="AB93" s="197">
        <f>ABS(_xll.RtGet(SourceAlias,$F93,"BID")-G93)</f>
        <v>1.0000000009484644E-3</v>
      </c>
      <c r="AC93" s="196">
        <f>ABS(_xll.RtGet(SourceAlias,$F93,"ASK")-H93)</f>
        <v>1.0000000009484644E-3</v>
      </c>
      <c r="AD93" s="197">
        <f>ABS(_xll.RtGet(SourceAlias,$J93,"BID")-K93)</f>
        <v>9.9998218762875624E-4</v>
      </c>
      <c r="AE93" s="196">
        <f>ABS(_xll.RtGet(SourceAlias,$J93,"ASK")-L93)</f>
        <v>9.9998218762875624E-4</v>
      </c>
      <c r="AF93" s="195">
        <f>ABS(_xll.RtGet(SourceAlias,$N93,"BID")-O93)</f>
        <v>9.9996033792715266E-4</v>
      </c>
      <c r="AG93" s="195">
        <f>ABS(_xll.RtGet(SourceAlias,$N93,"ASK")-P93)</f>
        <v>9.9996033792715266E-4</v>
      </c>
      <c r="AH93" s="197"/>
      <c r="AI93" s="196"/>
      <c r="AJ93" s="195">
        <f>ABS(_xll.RtGet(SourceAlias,$V93,"BID")-W93)</f>
        <v>2.4211743721025414E-12</v>
      </c>
      <c r="AK93" s="196">
        <f>ABS(_xll.RtGet(SourceAlias,$V93,"ASK")-X93)</f>
        <v>2.4211743721025414E-12</v>
      </c>
    </row>
    <row r="94" spans="1:37" x14ac:dyDescent="0.2">
      <c r="A94" s="71" t="str">
        <f>Pricing!$A94</f>
        <v>16Y</v>
      </c>
      <c r="B94" s="152" t="s">
        <v>146</v>
      </c>
      <c r="C94" s="153">
        <f>Pricing!$B94*100</f>
        <v>2.5008048608006153</v>
      </c>
      <c r="D94" s="153">
        <f>Pricing!$B94*100</f>
        <v>2.5008048608006153</v>
      </c>
      <c r="E94" s="154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2" t="s">
        <v>223</v>
      </c>
      <c r="G94" s="153">
        <f>Pricing!$C94*100</f>
        <v>2.6143567710499043</v>
      </c>
      <c r="H94" s="153">
        <f>Pricing!$C94*100</f>
        <v>2.6143567710499043</v>
      </c>
      <c r="I94" s="154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2" t="s">
        <v>308</v>
      </c>
      <c r="K94" s="153">
        <f>Pricing!$D94*100</f>
        <v>2.7150493907196651</v>
      </c>
      <c r="L94" s="153">
        <f>Pricing!$D94*100</f>
        <v>2.7150493907196651</v>
      </c>
      <c r="M94" s="154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2" t="s">
        <v>389</v>
      </c>
      <c r="O94" s="153">
        <f>Pricing!$E94*100</f>
        <v>2.8401543071535289</v>
      </c>
      <c r="P94" s="153">
        <f>Pricing!$E94*100</f>
        <v>2.8401543071535289</v>
      </c>
      <c r="Q94" s="154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2" t="s">
        <v>223</v>
      </c>
      <c r="S94" s="153">
        <f>Pricing!$F94*100</f>
        <v>2.6152566379904831</v>
      </c>
      <c r="T94" s="153">
        <f>Pricing!$F94*100</f>
        <v>2.6152566379904831</v>
      </c>
      <c r="U94" s="154"/>
      <c r="V94" s="152" t="s">
        <v>604</v>
      </c>
      <c r="W94" s="153">
        <f>Pricing!$G94*100</f>
        <v>2.4002102955932414</v>
      </c>
      <c r="X94" s="153">
        <f>Pricing!$G94*100</f>
        <v>2.4002102955932414</v>
      </c>
      <c r="Y94" s="188" t="str">
        <f>IF(Contribute="abcd",IF($A$2&lt;&gt;-1,_xll.RtContribute(SourceAlias,V94,Fields,W94:X94,"SCOPE:SERVER"),_xll.RtContribute(SourceAlias,"DDS_INSERT_S",$A$2:$C$2,V94:X94,"SCOPE:SERVER FTC:ALL")),"stopped")</f>
        <v>stopped</v>
      </c>
      <c r="Z94" s="197">
        <f>ABS(_xll.RtGet(SourceAlias,$B94,"BID")-C94)</f>
        <v>8.9987919938483429E-4</v>
      </c>
      <c r="AA94" s="196">
        <f>ABS(_xll.RtGet(SourceAlias,$B94,"ASK")-D94)</f>
        <v>8.9987919938483429E-4</v>
      </c>
      <c r="AB94" s="197">
        <f>ABS(_xll.RtGet(SourceAlias,$F94,"BID")-G94)</f>
        <v>8.9986695009569573E-4</v>
      </c>
      <c r="AC94" s="196">
        <f>ABS(_xll.RtGet(SourceAlias,$F94,"ASK")-H94)</f>
        <v>8.9986695009569573E-4</v>
      </c>
      <c r="AD94" s="197">
        <f>ABS(_xll.RtGet(SourceAlias,$J94,"BID")-K94)</f>
        <v>8.9997028033517168E-4</v>
      </c>
      <c r="AE94" s="196">
        <f>ABS(_xll.RtGet(SourceAlias,$J94,"ASK")-L94)</f>
        <v>8.9997028033517168E-4</v>
      </c>
      <c r="AF94" s="195">
        <f>ABS(_xll.RtGet(SourceAlias,$N94,"BID")-O94)</f>
        <v>8.9996384647106353E-4</v>
      </c>
      <c r="AG94" s="195">
        <f>ABS(_xll.RtGet(SourceAlias,$N94,"ASK")-P94)</f>
        <v>8.9996384647106353E-4</v>
      </c>
      <c r="AH94" s="197"/>
      <c r="AI94" s="196"/>
      <c r="AJ94" s="195">
        <f>ABS(_xll.RtGet(SourceAlias,$V94,"BID")-W94)</f>
        <v>5.7187593241359025E-5</v>
      </c>
      <c r="AK94" s="196">
        <f>ABS(_xll.RtGet(SourceAlias,$V94,"ASK")-X94)</f>
        <v>5.7187593241359025E-5</v>
      </c>
    </row>
    <row r="95" spans="1:37" x14ac:dyDescent="0.2">
      <c r="A95" s="71" t="str">
        <f>Pricing!$A95</f>
        <v>17Y</v>
      </c>
      <c r="B95" s="152" t="s">
        <v>147</v>
      </c>
      <c r="C95" s="153">
        <f>Pricing!$B95*100</f>
        <v>2.5267640163053233</v>
      </c>
      <c r="D95" s="153">
        <f>Pricing!$B95*100</f>
        <v>2.5267640163053233</v>
      </c>
      <c r="E95" s="154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2" t="s">
        <v>224</v>
      </c>
      <c r="G95" s="153">
        <f>Pricing!$C95*100</f>
        <v>2.6408064480220772</v>
      </c>
      <c r="H95" s="153">
        <f>Pricing!$C95*100</f>
        <v>2.6408064480220772</v>
      </c>
      <c r="I95" s="154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2" t="s">
        <v>309</v>
      </c>
      <c r="K95" s="153">
        <f>Pricing!$D95*100</f>
        <v>2.7420643641638915</v>
      </c>
      <c r="L95" s="153">
        <f>Pricing!$D95*100</f>
        <v>2.7420643641638915</v>
      </c>
      <c r="M95" s="154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2" t="s">
        <v>390</v>
      </c>
      <c r="O95" s="153">
        <f>Pricing!$E95*100</f>
        <v>2.8688411392864528</v>
      </c>
      <c r="P95" s="153">
        <f>Pricing!$E95*100</f>
        <v>2.8688411392864528</v>
      </c>
      <c r="Q95" s="154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2" t="s">
        <v>224</v>
      </c>
      <c r="S95" s="153">
        <f>Pricing!$F95*100</f>
        <v>2.641690190990146</v>
      </c>
      <c r="T95" s="153">
        <f>Pricing!$F95*100</f>
        <v>2.641690190990146</v>
      </c>
      <c r="U95" s="154"/>
      <c r="V95" s="152" t="s">
        <v>605</v>
      </c>
      <c r="W95" s="153">
        <f>Pricing!$G95*100</f>
        <v>2.4269647549616775</v>
      </c>
      <c r="X95" s="153">
        <f>Pricing!$G95*100</f>
        <v>2.4269647549616775</v>
      </c>
      <c r="Y95" s="188" t="str">
        <f>IF(Contribute="abcd",IF($A$2&lt;&gt;-1,_xll.RtContribute(SourceAlias,V95,Fields,W95:X95,"SCOPE:SERVER"),_xll.RtContribute(SourceAlias,"DDS_INSERT_S",$A$2:$C$2,V95:X95,"SCOPE:SERVER FTC:ALL")),"stopped")</f>
        <v>stopped</v>
      </c>
      <c r="Z95" s="197">
        <f>ABS(_xll.RtGet(SourceAlias,$B95,"BID")-C95)</f>
        <v>8.8376369467679794E-4</v>
      </c>
      <c r="AA95" s="196">
        <f>ABS(_xll.RtGet(SourceAlias,$B95,"ASK")-D95)</f>
        <v>8.8376369467679794E-4</v>
      </c>
      <c r="AB95" s="197">
        <f>ABS(_xll.RtGet(SourceAlias,$F95,"BID")-G95)</f>
        <v>8.8374297792315204E-4</v>
      </c>
      <c r="AC95" s="196">
        <f>ABS(_xll.RtGet(SourceAlias,$F95,"ASK")-H95)</f>
        <v>8.8374297792315204E-4</v>
      </c>
      <c r="AD95" s="197">
        <f>ABS(_xll.RtGet(SourceAlias,$J95,"BID")-K95)</f>
        <v>8.8387583610849418E-4</v>
      </c>
      <c r="AE95" s="196">
        <f>ABS(_xll.RtGet(SourceAlias,$J95,"ASK")-L95)</f>
        <v>8.8387583610849418E-4</v>
      </c>
      <c r="AF95" s="195">
        <f>ABS(_xll.RtGet(SourceAlias,$N95,"BID")-O95)</f>
        <v>8.8392671354720065E-4</v>
      </c>
      <c r="AG95" s="195">
        <f>ABS(_xll.RtGet(SourceAlias,$N95,"ASK")-P95)</f>
        <v>8.8392671354720065E-4</v>
      </c>
      <c r="AH95" s="197"/>
      <c r="AI95" s="196"/>
      <c r="AJ95" s="195">
        <f>ABS(_xll.RtGet(SourceAlias,$V95,"BID")-W95)</f>
        <v>1.13062961677457E-4</v>
      </c>
      <c r="AK95" s="196">
        <f>ABS(_xll.RtGet(SourceAlias,$V95,"ASK")-X95)</f>
        <v>1.13062961677457E-4</v>
      </c>
    </row>
    <row r="96" spans="1:37" x14ac:dyDescent="0.2">
      <c r="A96" s="71" t="str">
        <f>Pricing!$A96</f>
        <v>18Y</v>
      </c>
      <c r="B96" s="152" t="s">
        <v>148</v>
      </c>
      <c r="C96" s="153">
        <f>Pricing!$B96*100</f>
        <v>2.5491833927063392</v>
      </c>
      <c r="D96" s="153">
        <f>Pricing!$B96*100</f>
        <v>2.5491833927063392</v>
      </c>
      <c r="E96" s="154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2" t="s">
        <v>225</v>
      </c>
      <c r="G96" s="153">
        <f>Pricing!$C96*100</f>
        <v>2.6637573470903986</v>
      </c>
      <c r="H96" s="153">
        <f>Pricing!$C96*100</f>
        <v>2.6637573470903986</v>
      </c>
      <c r="I96" s="154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2" t="s">
        <v>310</v>
      </c>
      <c r="K96" s="153">
        <f>Pricing!$D96*100</f>
        <v>2.7653965709729311</v>
      </c>
      <c r="L96" s="153">
        <f>Pricing!$D96*100</f>
        <v>2.7653965709729311</v>
      </c>
      <c r="M96" s="154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2" t="s">
        <v>391</v>
      </c>
      <c r="O96" s="153">
        <f>Pricing!$E96*100</f>
        <v>2.8936504014604423</v>
      </c>
      <c r="P96" s="153">
        <f>Pricing!$E96*100</f>
        <v>2.8936504014604423</v>
      </c>
      <c r="Q96" s="154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2" t="s">
        <v>225</v>
      </c>
      <c r="S96" s="153">
        <f>Pricing!$F96*100</f>
        <v>2.6646711689898646</v>
      </c>
      <c r="T96" s="153">
        <f>Pricing!$F96*100</f>
        <v>2.6646711689898646</v>
      </c>
      <c r="U96" s="154"/>
      <c r="V96" s="152" t="s">
        <v>606</v>
      </c>
      <c r="W96" s="153">
        <f>Pricing!$G96*100</f>
        <v>2.4499194759222775</v>
      </c>
      <c r="X96" s="153">
        <f>Pricing!$G96*100</f>
        <v>2.4499194759222775</v>
      </c>
      <c r="Y96" s="188" t="str">
        <f>IF(Contribute="abcd",IF($A$2&lt;&gt;-1,_xll.RtContribute(SourceAlias,V96,Fields,W96:X96,"SCOPE:SERVER"),_xll.RtContribute(SourceAlias,"DDS_INSERT_S",$A$2:$C$2,V96:X96,"SCOPE:SERVER FTC:ALL")),"stopped")</f>
        <v>stopped</v>
      </c>
      <c r="Z96" s="197">
        <f>ABS(_xll.RtGet(SourceAlias,$B96,"BID")-C96)</f>
        <v>9.1384729366073003E-4</v>
      </c>
      <c r="AA96" s="196">
        <f>ABS(_xll.RtGet(SourceAlias,$B96,"ASK")-D96)</f>
        <v>9.1384729366073003E-4</v>
      </c>
      <c r="AB96" s="197">
        <f>ABS(_xll.RtGet(SourceAlias,$F96,"BID")-G96)</f>
        <v>9.1382190960143106E-4</v>
      </c>
      <c r="AC96" s="196">
        <f>ABS(_xll.RtGet(SourceAlias,$F96,"ASK")-H96)</f>
        <v>9.1382190960143106E-4</v>
      </c>
      <c r="AD96" s="197">
        <f>ABS(_xll.RtGet(SourceAlias,$J96,"BID")-K96)</f>
        <v>9.1392802706913301E-4</v>
      </c>
      <c r="AE96" s="196">
        <f>ABS(_xll.RtGet(SourceAlias,$J96,"ASK")-L96)</f>
        <v>9.1392802706913301E-4</v>
      </c>
      <c r="AF96" s="195">
        <f>ABS(_xll.RtGet(SourceAlias,$N96,"BID")-O96)</f>
        <v>9.1402853955768748E-4</v>
      </c>
      <c r="AG96" s="195">
        <f>ABS(_xll.RtGet(SourceAlias,$N96,"ASK")-P96)</f>
        <v>9.1402853955768748E-4</v>
      </c>
      <c r="AH96" s="197"/>
      <c r="AI96" s="196"/>
      <c r="AJ96" s="195">
        <f>ABS(_xll.RtGet(SourceAlias,$V96,"BID")-W96)</f>
        <v>1.3653192227724986E-4</v>
      </c>
      <c r="AK96" s="196">
        <f>ABS(_xll.RtGet(SourceAlias,$V96,"ASK")-X96)</f>
        <v>1.3653192227724986E-4</v>
      </c>
    </row>
    <row r="97" spans="1:37" x14ac:dyDescent="0.2">
      <c r="A97" s="71" t="str">
        <f>Pricing!$A97</f>
        <v>19Y</v>
      </c>
      <c r="B97" s="152" t="s">
        <v>149</v>
      </c>
      <c r="C97" s="153">
        <f>Pricing!$B97*100</f>
        <v>2.5682929747486929</v>
      </c>
      <c r="D97" s="153">
        <f>Pricing!$B97*100</f>
        <v>2.5682929747486929</v>
      </c>
      <c r="E97" s="154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2" t="s">
        <v>226</v>
      </c>
      <c r="G97" s="153">
        <f>Pricing!$C97*100</f>
        <v>2.6833215236093904</v>
      </c>
      <c r="H97" s="153">
        <f>Pricing!$C97*100</f>
        <v>2.6833215236093904</v>
      </c>
      <c r="I97" s="154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2" t="s">
        <v>311</v>
      </c>
      <c r="K97" s="153">
        <f>Pricing!$D97*100</f>
        <v>2.7851857845364414</v>
      </c>
      <c r="L97" s="153">
        <f>Pricing!$D97*100</f>
        <v>2.7851857845364414</v>
      </c>
      <c r="M97" s="154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2" t="s">
        <v>392</v>
      </c>
      <c r="O97" s="153">
        <f>Pricing!$E97*100</f>
        <v>2.9146091817369157</v>
      </c>
      <c r="P97" s="153">
        <f>Pricing!$E97*100</f>
        <v>2.9146091817369157</v>
      </c>
      <c r="Q97" s="154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2" t="s">
        <v>226</v>
      </c>
      <c r="S97" s="153">
        <f>Pricing!$F97*100</f>
        <v>2.6842815829896245</v>
      </c>
      <c r="T97" s="153">
        <f>Pricing!$F97*100</f>
        <v>2.6842815829896245</v>
      </c>
      <c r="U97" s="154"/>
      <c r="V97" s="152" t="s">
        <v>607</v>
      </c>
      <c r="W97" s="153">
        <f>Pricing!$G97*100</f>
        <v>2.4693820982360029</v>
      </c>
      <c r="X97" s="153">
        <f>Pricing!$G97*100</f>
        <v>2.4693820982360029</v>
      </c>
      <c r="Y97" s="188" t="str">
        <f>IF(Contribute="abcd",IF($A$2&lt;&gt;-1,_xll.RtContribute(SourceAlias,V97,Fields,W97:X97,"SCOPE:SERVER"),_xll.RtContribute(SourceAlias,"DDS_INSERT_S",$A$2:$C$2,V97:X97,"SCOPE:SERVER FTC:ALL")),"stopped")</f>
        <v>stopped</v>
      </c>
      <c r="Z97" s="197">
        <f>ABS(_xll.RtGet(SourceAlias,$B97,"BID")-C97)</f>
        <v>9.6008225130717051E-4</v>
      </c>
      <c r="AA97" s="196">
        <f>ABS(_xll.RtGet(SourceAlias,$B97,"ASK")-D97)</f>
        <v>9.6008225130717051E-4</v>
      </c>
      <c r="AB97" s="197">
        <f>ABS(_xll.RtGet(SourceAlias,$F97,"BID")-G97)</f>
        <v>9.6005939060983536E-4</v>
      </c>
      <c r="AC97" s="196">
        <f>ABS(_xll.RtGet(SourceAlias,$F97,"ASK")-H97)</f>
        <v>9.6005939060983536E-4</v>
      </c>
      <c r="AD97" s="197">
        <f>ABS(_xll.RtGet(SourceAlias,$J97,"BID")-K97)</f>
        <v>9.6011046355881646E-4</v>
      </c>
      <c r="AE97" s="196">
        <f>ABS(_xll.RtGet(SourceAlias,$J97,"ASK")-L97)</f>
        <v>9.6011046355881646E-4</v>
      </c>
      <c r="AF97" s="195">
        <f>ABS(_xll.RtGet(SourceAlias,$N97,"BID")-O97)</f>
        <v>9.6019826308424427E-4</v>
      </c>
      <c r="AG97" s="195">
        <f>ABS(_xll.RtGet(SourceAlias,$N97,"ASK")-P97)</f>
        <v>9.6019826308424427E-4</v>
      </c>
      <c r="AH97" s="197"/>
      <c r="AI97" s="196"/>
      <c r="AJ97" s="195">
        <f>ABS(_xll.RtGet(SourceAlias,$V97,"BID")-W97)</f>
        <v>1.0450023600272473E-4</v>
      </c>
      <c r="AK97" s="196">
        <f>ABS(_xll.RtGet(SourceAlias,$V97,"ASK")-X97)</f>
        <v>1.0450023600272473E-4</v>
      </c>
    </row>
    <row r="98" spans="1:37" x14ac:dyDescent="0.2">
      <c r="A98" s="71" t="str">
        <f>Pricing!$A98</f>
        <v>20Y</v>
      </c>
      <c r="B98" s="152" t="s">
        <v>150</v>
      </c>
      <c r="C98" s="153">
        <f>Pricing!$B98*100</f>
        <v>2.5846728354064181</v>
      </c>
      <c r="D98" s="153">
        <f>Pricing!$B98*100</f>
        <v>2.5846728354064181</v>
      </c>
      <c r="E98" s="154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2" t="s">
        <v>227</v>
      </c>
      <c r="G98" s="153">
        <f>Pricing!$C98*100</f>
        <v>2.7000000000015447</v>
      </c>
      <c r="H98" s="153">
        <f>Pricing!$C98*100</f>
        <v>2.7000000000015447</v>
      </c>
      <c r="I98" s="154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2" t="s">
        <v>312</v>
      </c>
      <c r="K98" s="153">
        <f>Pricing!$D98*100</f>
        <v>2.8019632483970072</v>
      </c>
      <c r="L98" s="153">
        <f>Pricing!$D98*100</f>
        <v>2.8019632483970072</v>
      </c>
      <c r="M98" s="154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2" t="s">
        <v>393</v>
      </c>
      <c r="O98" s="153">
        <f>Pricing!$E98*100</f>
        <v>2.9321935359313578</v>
      </c>
      <c r="P98" s="153">
        <f>Pricing!$E98*100</f>
        <v>2.9321935359313578</v>
      </c>
      <c r="Q98" s="154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2" t="s">
        <v>227</v>
      </c>
      <c r="S98" s="153">
        <f>Pricing!$F98*100</f>
        <v>2.7000000000007995</v>
      </c>
      <c r="T98" s="153">
        <f>Pricing!$F98*100</f>
        <v>2.7000000000007995</v>
      </c>
      <c r="U98" s="154"/>
      <c r="V98" s="152" t="s">
        <v>608</v>
      </c>
      <c r="W98" s="153">
        <f>Pricing!$G98*100</f>
        <v>2.4860000000009292</v>
      </c>
      <c r="X98" s="153">
        <f>Pricing!$G98*100</f>
        <v>2.4860000000009292</v>
      </c>
      <c r="Y98" s="188" t="str">
        <f>IF(Contribute="abcd",IF($A$2&lt;&gt;-1,_xll.RtContribute(SourceAlias,V98,Fields,W98:X98,"SCOPE:SERVER"),_xll.RtContribute(SourceAlias,"DDS_INSERT_S",$A$2:$C$2,V98:X98,"SCOPE:SERVER FTC:ALL")),"stopped")</f>
        <v>stopped</v>
      </c>
      <c r="Z98" s="197">
        <f>ABS(_xll.RtGet(SourceAlias,$B98,"BID")-C98)</f>
        <v>1.0000005935819622E-3</v>
      </c>
      <c r="AA98" s="196">
        <f>ABS(_xll.RtGet(SourceAlias,$B98,"ASK")-D98)</f>
        <v>1.0000005935819622E-3</v>
      </c>
      <c r="AB98" s="197">
        <f>ABS(_xll.RtGet(SourceAlias,$F98,"BID")-G98)</f>
        <v>9.9999999845534759E-4</v>
      </c>
      <c r="AC98" s="196">
        <f>ABS(_xll.RtGet(SourceAlias,$F98,"ASK")-H98)</f>
        <v>9.9999999845534759E-4</v>
      </c>
      <c r="AD98" s="197">
        <f>ABS(_xll.RtGet(SourceAlias,$J98,"BID")-K98)</f>
        <v>9.9999960299301804E-4</v>
      </c>
      <c r="AE98" s="196">
        <f>ABS(_xll.RtGet(SourceAlias,$J98,"ASK")-L98)</f>
        <v>9.9999960299301804E-4</v>
      </c>
      <c r="AF98" s="195">
        <f>ABS(_xll.RtGet(SourceAlias,$N98,"BID")-O98)</f>
        <v>9.999990686422322E-4</v>
      </c>
      <c r="AG98" s="195">
        <f>ABS(_xll.RtGet(SourceAlias,$N98,"ASK")-P98)</f>
        <v>9.999990686422322E-4</v>
      </c>
      <c r="AH98" s="197"/>
      <c r="AI98" s="196"/>
      <c r="AJ98" s="195">
        <f>ABS(_xll.RtGet(SourceAlias,$V98,"BID")-W98)</f>
        <v>9.2903462700633099E-13</v>
      </c>
      <c r="AK98" s="196">
        <f>ABS(_xll.RtGet(SourceAlias,$V98,"ASK")-X98)</f>
        <v>9.2903462700633099E-13</v>
      </c>
    </row>
    <row r="99" spans="1:37" x14ac:dyDescent="0.2">
      <c r="A99" s="71" t="str">
        <f>Pricing!$A99</f>
        <v>21Y</v>
      </c>
      <c r="B99" s="152" t="s">
        <v>151</v>
      </c>
      <c r="C99" s="153">
        <f>Pricing!$B99*100</f>
        <v>2.5987416836650685</v>
      </c>
      <c r="D99" s="153">
        <f>Pricing!$B99*100</f>
        <v>2.5987416836650685</v>
      </c>
      <c r="E99" s="154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2" t="s">
        <v>228</v>
      </c>
      <c r="G99" s="153">
        <f>Pricing!$C99*100</f>
        <v>2.7141735283646238</v>
      </c>
      <c r="H99" s="153">
        <f>Pricing!$C99*100</f>
        <v>2.7141735283646238</v>
      </c>
      <c r="I99" s="154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2" t="s">
        <v>313</v>
      </c>
      <c r="K99" s="153">
        <f>Pricing!$D99*100</f>
        <v>2.8161385266760304</v>
      </c>
      <c r="L99" s="153">
        <f>Pricing!$D99*100</f>
        <v>2.8161385266760304</v>
      </c>
      <c r="M99" s="154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2" t="s">
        <v>394</v>
      </c>
      <c r="O99" s="153">
        <f>Pricing!$E99*100</f>
        <v>2.9468035493675204</v>
      </c>
      <c r="P99" s="153">
        <f>Pricing!$E99*100</f>
        <v>2.9468035493675204</v>
      </c>
      <c r="Q99" s="154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2" t="s">
        <v>228</v>
      </c>
      <c r="S99" s="153">
        <f>Pricing!$F99*100</f>
        <v>2.7151934379786695</v>
      </c>
      <c r="T99" s="153">
        <f>Pricing!$F99*100</f>
        <v>2.7151934379786695</v>
      </c>
      <c r="U99" s="154"/>
      <c r="V99" s="152" t="s">
        <v>609</v>
      </c>
      <c r="W99" s="153">
        <f>Pricing!$G99*100</f>
        <v>2.5002531645033583</v>
      </c>
      <c r="X99" s="153">
        <f>Pricing!$G99*100</f>
        <v>2.5002531645033583</v>
      </c>
      <c r="Y99" s="188" t="str">
        <f>IF(Contribute="abcd",IF($A$2&lt;&gt;-1,_xll.RtContribute(SourceAlias,V99,Fields,W99:X99,"SCOPE:SERVER"),_xll.RtContribute(SourceAlias,"DDS_INSERT_S",$A$2:$C$2,V99:X99,"SCOPE:SERVER FTC:ALL")),"stopped")</f>
        <v>stopped</v>
      </c>
      <c r="Z99" s="197">
        <f>ABS(_xll.RtGet(SourceAlias,$B99,"BID")-C99)</f>
        <v>1.0198513349317651E-3</v>
      </c>
      <c r="AA99" s="196">
        <f>ABS(_xll.RtGet(SourceAlias,$B99,"ASK")-D99)</f>
        <v>1.0198513349317651E-3</v>
      </c>
      <c r="AB99" s="197">
        <f>ABS(_xll.RtGet(SourceAlias,$F99,"BID")-G99)</f>
        <v>1.0199096353762371E-3</v>
      </c>
      <c r="AC99" s="196">
        <f>ABS(_xll.RtGet(SourceAlias,$F99,"ASK")-H99)</f>
        <v>1.0199096353762371E-3</v>
      </c>
      <c r="AD99" s="197">
        <f>ABS(_xll.RtGet(SourceAlias,$J99,"BID")-K99)</f>
        <v>1.0199053239698941E-3</v>
      </c>
      <c r="AE99" s="196">
        <f>ABS(_xll.RtGet(SourceAlias,$J99,"ASK")-L99)</f>
        <v>1.0199053239698941E-3</v>
      </c>
      <c r="AF99" s="195">
        <f>ABS(_xll.RtGet(SourceAlias,$N99,"BID")-O99)</f>
        <v>1.0198336324798163E-3</v>
      </c>
      <c r="AG99" s="195">
        <f>ABS(_xll.RtGet(SourceAlias,$N99,"ASK")-P99)</f>
        <v>1.0198336324798163E-3</v>
      </c>
      <c r="AH99" s="197"/>
      <c r="AI99" s="196"/>
      <c r="AJ99" s="195">
        <f>ABS(_xll.RtGet(SourceAlias,$V99,"BID")-W99)</f>
        <v>1.8162949664191075E-4</v>
      </c>
      <c r="AK99" s="196">
        <f>ABS(_xll.RtGet(SourceAlias,$V99,"ASK")-X99)</f>
        <v>1.8162949664191075E-4</v>
      </c>
    </row>
    <row r="100" spans="1:37" x14ac:dyDescent="0.2">
      <c r="A100" s="71" t="str">
        <f>Pricing!$A100</f>
        <v>22Y</v>
      </c>
      <c r="B100" s="152" t="s">
        <v>152</v>
      </c>
      <c r="C100" s="153">
        <f>Pricing!$B100*100</f>
        <v>2.6107923652942033</v>
      </c>
      <c r="D100" s="153">
        <f>Pricing!$B100*100</f>
        <v>2.6107923652942033</v>
      </c>
      <c r="E100" s="154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2" t="s">
        <v>229</v>
      </c>
      <c r="G100" s="153">
        <f>Pricing!$C100*100</f>
        <v>2.7262045161721149</v>
      </c>
      <c r="H100" s="153">
        <f>Pricing!$C100*100</f>
        <v>2.7262045161721149</v>
      </c>
      <c r="I100" s="154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2" t="s">
        <v>314</v>
      </c>
      <c r="K100" s="153">
        <f>Pricing!$D100*100</f>
        <v>2.8281264361016452</v>
      </c>
      <c r="L100" s="153">
        <f>Pricing!$D100*100</f>
        <v>2.8281264361016452</v>
      </c>
      <c r="M100" s="154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2" t="s">
        <v>395</v>
      </c>
      <c r="O100" s="153">
        <f>Pricing!$E100*100</f>
        <v>2.9589949424207149</v>
      </c>
      <c r="P100" s="153">
        <f>Pricing!$E100*100</f>
        <v>2.9589949424207149</v>
      </c>
      <c r="Q100" s="154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2" t="s">
        <v>229</v>
      </c>
      <c r="S100" s="153">
        <f>Pricing!$F100*100</f>
        <v>2.7272280269785067</v>
      </c>
      <c r="T100" s="153">
        <f>Pricing!$F100*100</f>
        <v>2.7272280269785067</v>
      </c>
      <c r="U100" s="154"/>
      <c r="V100" s="152" t="s">
        <v>610</v>
      </c>
      <c r="W100" s="153">
        <f>Pricing!$G100*100</f>
        <v>2.5125240023121749</v>
      </c>
      <c r="X100" s="153">
        <f>Pricing!$G100*100</f>
        <v>2.5125240023121749</v>
      </c>
      <c r="Y100" s="188" t="str">
        <f>IF(Contribute="abcd",IF($A$2&lt;&gt;-1,_xll.RtContribute(SourceAlias,V100,Fields,W100:X100,"SCOPE:SERVER"),_xll.RtContribute(SourceAlias,"DDS_INSERT_S",$A$2:$C$2,V100:X100,"SCOPE:SERVER FTC:ALL")),"stopped")</f>
        <v>stopped</v>
      </c>
      <c r="Z100" s="197">
        <f>ABS(_xll.RtGet(SourceAlias,$B100,"BID")-C100)</f>
        <v>1.023353705796648E-3</v>
      </c>
      <c r="AA100" s="196">
        <f>ABS(_xll.RtGet(SourceAlias,$B100,"ASK")-D100)</f>
        <v>1.023353705796648E-3</v>
      </c>
      <c r="AB100" s="197">
        <f>ABS(_xll.RtGet(SourceAlias,$F100,"BID")-G100)</f>
        <v>1.0235108278853211E-3</v>
      </c>
      <c r="AC100" s="196">
        <f>ABS(_xll.RtGet(SourceAlias,$F100,"ASK")-H100)</f>
        <v>1.0235108278853211E-3</v>
      </c>
      <c r="AD100" s="197">
        <f>ABS(_xll.RtGet(SourceAlias,$J100,"BID")-K100)</f>
        <v>1.0235688983550872E-3</v>
      </c>
      <c r="AE100" s="196">
        <f>ABS(_xll.RtGet(SourceAlias,$J100,"ASK")-L100)</f>
        <v>1.0235688983550872E-3</v>
      </c>
      <c r="AF100" s="195">
        <f>ABS(_xll.RtGet(SourceAlias,$N100,"BID")-O100)</f>
        <v>1.0235465792853837E-3</v>
      </c>
      <c r="AG100" s="195">
        <f>ABS(_xll.RtGet(SourceAlias,$N100,"ASK")-P100)</f>
        <v>1.0235465792853837E-3</v>
      </c>
      <c r="AH100" s="197"/>
      <c r="AI100" s="196"/>
      <c r="AJ100" s="195">
        <f>ABS(_xll.RtGet(SourceAlias,$V100,"BID")-W100)</f>
        <v>4.0485868782536016E-4</v>
      </c>
      <c r="AK100" s="196">
        <f>ABS(_xll.RtGet(SourceAlias,$V100,"ASK")-X100)</f>
        <v>4.0485868782536016E-4</v>
      </c>
    </row>
    <row r="101" spans="1:37" x14ac:dyDescent="0.2">
      <c r="A101" s="71" t="str">
        <f>Pricing!$A101</f>
        <v>23Y</v>
      </c>
      <c r="B101" s="152" t="s">
        <v>153</v>
      </c>
      <c r="C101" s="153">
        <f>Pricing!$B101*100</f>
        <v>2.6212545598745103</v>
      </c>
      <c r="D101" s="153">
        <f>Pricing!$B101*100</f>
        <v>2.6212545598745103</v>
      </c>
      <c r="E101" s="154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2" t="s">
        <v>230</v>
      </c>
      <c r="G101" s="153">
        <f>Pricing!$C101*100</f>
        <v>2.736605198088673</v>
      </c>
      <c r="H101" s="153">
        <f>Pricing!$C101*100</f>
        <v>2.736605198088673</v>
      </c>
      <c r="I101" s="154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2" t="s">
        <v>315</v>
      </c>
      <c r="K101" s="153">
        <f>Pricing!$D101*100</f>
        <v>2.8384899567660762</v>
      </c>
      <c r="L101" s="153">
        <f>Pricing!$D101*100</f>
        <v>2.8384899567660762</v>
      </c>
      <c r="M101" s="154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2" t="s">
        <v>396</v>
      </c>
      <c r="O101" s="153">
        <f>Pricing!$E101*100</f>
        <v>2.9694883936935321</v>
      </c>
      <c r="P101" s="153">
        <f>Pricing!$E101*100</f>
        <v>2.9694883936935321</v>
      </c>
      <c r="Q101" s="154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2" t="s">
        <v>230</v>
      </c>
      <c r="S101" s="153">
        <f>Pricing!$F101*100</f>
        <v>2.7376229909784171</v>
      </c>
      <c r="T101" s="153">
        <f>Pricing!$F101*100</f>
        <v>2.7376229909784171</v>
      </c>
      <c r="U101" s="154"/>
      <c r="V101" s="152" t="s">
        <v>611</v>
      </c>
      <c r="W101" s="153">
        <f>Pricing!$G101*100</f>
        <v>2.5233247742627194</v>
      </c>
      <c r="X101" s="153">
        <f>Pricing!$G101*100</f>
        <v>2.5233247742627194</v>
      </c>
      <c r="Y101" s="188" t="str">
        <f>IF(Contribute="abcd",IF($A$2&lt;&gt;-1,_xll.RtContribute(SourceAlias,V101,Fields,W101:X101,"SCOPE:SERVER"),_xll.RtContribute(SourceAlias,"DDS_INSERT_S",$A$2:$C$2,V101:X101,"SCOPE:SERVER FTC:ALL")),"stopped")</f>
        <v>stopped</v>
      </c>
      <c r="Z101" s="197">
        <f>ABS(_xll.RtGet(SourceAlias,$B101,"BID")-C101)</f>
        <v>1.01750812548973E-3</v>
      </c>
      <c r="AA101" s="196">
        <f>ABS(_xll.RtGet(SourceAlias,$B101,"ASK")-D101)</f>
        <v>1.01750812548973E-3</v>
      </c>
      <c r="AB101" s="197">
        <f>ABS(_xll.RtGet(SourceAlias,$F101,"BID")-G101)</f>
        <v>1.0177929113273088E-3</v>
      </c>
      <c r="AC101" s="196">
        <f>ABS(_xll.RtGet(SourceAlias,$F101,"ASK")-H101)</f>
        <v>1.0177929113273088E-3</v>
      </c>
      <c r="AD101" s="197">
        <f>ABS(_xll.RtGet(SourceAlias,$J101,"BID")-K101)</f>
        <v>1.0179562339240888E-3</v>
      </c>
      <c r="AE101" s="196">
        <f>ABS(_xll.RtGet(SourceAlias,$J101,"ASK")-L101)</f>
        <v>1.0179562339240888E-3</v>
      </c>
      <c r="AF101" s="195">
        <f>ABS(_xll.RtGet(SourceAlias,$N101,"BID")-O101)</f>
        <v>1.0180793064682447E-3</v>
      </c>
      <c r="AG101" s="195">
        <f>ABS(_xll.RtGet(SourceAlias,$N101,"ASK")-P101)</f>
        <v>1.0180793064682447E-3</v>
      </c>
      <c r="AH101" s="197"/>
      <c r="AI101" s="196"/>
      <c r="AJ101" s="195">
        <f>ABS(_xll.RtGet(SourceAlias,$V101,"BID")-W101)</f>
        <v>6.3402273728074832E-4</v>
      </c>
      <c r="AK101" s="196">
        <f>ABS(_xll.RtGet(SourceAlias,$V101,"ASK")-X101)</f>
        <v>6.3402273728074832E-4</v>
      </c>
    </row>
    <row r="102" spans="1:37" x14ac:dyDescent="0.2">
      <c r="A102" s="71" t="str">
        <f>Pricing!$A102</f>
        <v>24Y</v>
      </c>
      <c r="B102" s="152" t="s">
        <v>154</v>
      </c>
      <c r="C102" s="153">
        <f>Pricing!$B102*100</f>
        <v>2.6304973711968502</v>
      </c>
      <c r="D102" s="153">
        <f>Pricing!$B102*100</f>
        <v>2.6304973711968502</v>
      </c>
      <c r="E102" s="154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2" t="s">
        <v>231</v>
      </c>
      <c r="G102" s="153">
        <f>Pricing!$C102*100</f>
        <v>2.7458110619970313</v>
      </c>
      <c r="H102" s="153">
        <f>Pricing!$C102*100</f>
        <v>2.7458110619970313</v>
      </c>
      <c r="I102" s="154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2" t="s">
        <v>316</v>
      </c>
      <c r="K102" s="153">
        <f>Pricing!$D102*100</f>
        <v>2.8477056871770117</v>
      </c>
      <c r="L102" s="153">
        <f>Pricing!$D102*100</f>
        <v>2.8477056871770117</v>
      </c>
      <c r="M102" s="154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2" t="s">
        <v>397</v>
      </c>
      <c r="O102" s="153">
        <f>Pricing!$E102*100</f>
        <v>2.9788883376695514</v>
      </c>
      <c r="P102" s="153">
        <f>Pricing!$E102*100</f>
        <v>2.9788883376695514</v>
      </c>
      <c r="Q102" s="154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2" t="s">
        <v>231</v>
      </c>
      <c r="S102" s="153">
        <f>Pricing!$F102*100</f>
        <v>2.746819435978396</v>
      </c>
      <c r="T102" s="153">
        <f>Pricing!$F102*100</f>
        <v>2.746819435978396</v>
      </c>
      <c r="U102" s="154"/>
      <c r="V102" s="152" t="s">
        <v>612</v>
      </c>
      <c r="W102" s="153">
        <f>Pricing!$G102*100</f>
        <v>2.5330934464890276</v>
      </c>
      <c r="X102" s="153">
        <f>Pricing!$G102*100</f>
        <v>2.5330934464890276</v>
      </c>
      <c r="Y102" s="188" t="str">
        <f>IF(Contribute="abcd",IF($A$2&lt;&gt;-1,_xll.RtContribute(SourceAlias,V102,Fields,W102:X102,"SCOPE:SERVER"),_xll.RtContribute(SourceAlias,"DDS_INSERT_S",$A$2:$C$2,V102:X102,"SCOPE:SERVER FTC:ALL")),"stopped")</f>
        <v>stopped</v>
      </c>
      <c r="Z102" s="197">
        <f>ABS(_xll.RtGet(SourceAlias,$B102,"BID")-C102)</f>
        <v>1.0079548031498575E-3</v>
      </c>
      <c r="AA102" s="196">
        <f>ABS(_xll.RtGet(SourceAlias,$B102,"ASK")-D102)</f>
        <v>1.0079548031498575E-3</v>
      </c>
      <c r="AB102" s="197">
        <f>ABS(_xll.RtGet(SourceAlias,$F102,"BID")-G102)</f>
        <v>1.0083740029687149E-3</v>
      </c>
      <c r="AC102" s="196">
        <f>ABS(_xll.RtGet(SourceAlias,$F102,"ASK")-H102)</f>
        <v>1.0083740029687149E-3</v>
      </c>
      <c r="AD102" s="197">
        <f>ABS(_xll.RtGet(SourceAlias,$J102,"BID")-K102)</f>
        <v>1.0086538229883146E-3</v>
      </c>
      <c r="AE102" s="196">
        <f>ABS(_xll.RtGet(SourceAlias,$J102,"ASK")-L102)</f>
        <v>1.0086538229883146E-3</v>
      </c>
      <c r="AF102" s="195">
        <f>ABS(_xll.RtGet(SourceAlias,$N102,"BID")-O102)</f>
        <v>1.0089643304489471E-3</v>
      </c>
      <c r="AG102" s="195">
        <f>ABS(_xll.RtGet(SourceAlias,$N102,"ASK")-P102)</f>
        <v>1.0089643304489471E-3</v>
      </c>
      <c r="AH102" s="197"/>
      <c r="AI102" s="196"/>
      <c r="AJ102" s="195">
        <f>ABS(_xll.RtGet(SourceAlias,$V102,"BID")-W102)</f>
        <v>8.4112951097248256E-4</v>
      </c>
      <c r="AK102" s="196">
        <f>ABS(_xll.RtGet(SourceAlias,$V102,"ASK")-X102)</f>
        <v>8.4112951097248256E-4</v>
      </c>
    </row>
    <row r="103" spans="1:37" x14ac:dyDescent="0.2">
      <c r="A103" s="71" t="str">
        <f>Pricing!$A103</f>
        <v>25Y</v>
      </c>
      <c r="B103" s="152" t="s">
        <v>155</v>
      </c>
      <c r="C103" s="153">
        <f>Pricing!$B103*100</f>
        <v>2.6386457417050773</v>
      </c>
      <c r="D103" s="153">
        <f>Pricing!$B103*100</f>
        <v>2.6386457417050773</v>
      </c>
      <c r="E103" s="154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2" t="s">
        <v>232</v>
      </c>
      <c r="G103" s="153">
        <f>Pricing!$C103*100</f>
        <v>2.7539999999969438</v>
      </c>
      <c r="H103" s="153">
        <f>Pricing!$C103*100</f>
        <v>2.7539999999969438</v>
      </c>
      <c r="I103" s="154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2" t="s">
        <v>317</v>
      </c>
      <c r="K103" s="153">
        <f>Pricing!$D103*100</f>
        <v>2.8559825767565745</v>
      </c>
      <c r="L103" s="153">
        <f>Pricing!$D103*100</f>
        <v>2.8559825767565745</v>
      </c>
      <c r="M103" s="154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2" t="s">
        <v>398</v>
      </c>
      <c r="O103" s="153">
        <f>Pricing!$E103*100</f>
        <v>2.9874997116414077</v>
      </c>
      <c r="P103" s="153">
        <f>Pricing!$E103*100</f>
        <v>2.9874997116414077</v>
      </c>
      <c r="Q103" s="154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2" t="s">
        <v>232</v>
      </c>
      <c r="S103" s="153">
        <f>Pricing!$F103*100</f>
        <v>2.7540000000024807</v>
      </c>
      <c r="T103" s="153">
        <f>Pricing!$F103*100</f>
        <v>2.7540000000024807</v>
      </c>
      <c r="U103" s="154"/>
      <c r="V103" s="152" t="s">
        <v>613</v>
      </c>
      <c r="W103" s="153">
        <f>Pricing!$G103*100</f>
        <v>2.5419999999968543</v>
      </c>
      <c r="X103" s="153">
        <f>Pricing!$G103*100</f>
        <v>2.5419999999968543</v>
      </c>
      <c r="Y103" s="188" t="str">
        <f>IF(Contribute="abcd",IF($A$2&lt;&gt;-1,_xll.RtContribute(SourceAlias,V103,Fields,W103:X103,"SCOPE:SERVER"),_xll.RtContribute(SourceAlias,"DDS_INSERT_S",$A$2:$C$2,V103:X103,"SCOPE:SERVER FTC:ALL")),"stopped")</f>
        <v>stopped</v>
      </c>
      <c r="Z103" s="197">
        <f>ABS(_xll.RtGet(SourceAlias,$B103,"BID")-C103)</f>
        <v>9.9946929492311654E-4</v>
      </c>
      <c r="AA103" s="196">
        <f>ABS(_xll.RtGet(SourceAlias,$B103,"ASK")-D103)</f>
        <v>9.9946929492311654E-4</v>
      </c>
      <c r="AB103" s="197">
        <f>ABS(_xll.RtGet(SourceAlias,$F103,"BID")-G103)</f>
        <v>1.0000000030561118E-3</v>
      </c>
      <c r="AC103" s="196">
        <f>ABS(_xll.RtGet(SourceAlias,$F103,"ASK")-H103)</f>
        <v>1.0000000030561118E-3</v>
      </c>
      <c r="AD103" s="197">
        <f>ABS(_xll.RtGet(SourceAlias,$J103,"BID")-K103)</f>
        <v>1.0003852434254945E-3</v>
      </c>
      <c r="AE103" s="196">
        <f>ABS(_xll.RtGet(SourceAlias,$J103,"ASK")-L103)</f>
        <v>1.0003852434254945E-3</v>
      </c>
      <c r="AF103" s="195">
        <f>ABS(_xll.RtGet(SourceAlias,$N103,"BID")-O103)</f>
        <v>1.0008813585926646E-3</v>
      </c>
      <c r="AG103" s="195">
        <f>ABS(_xll.RtGet(SourceAlias,$N103,"ASK")-P103)</f>
        <v>1.0008813585926646E-3</v>
      </c>
      <c r="AH103" s="197"/>
      <c r="AI103" s="196"/>
      <c r="AJ103" s="195">
        <f>ABS(_xll.RtGet(SourceAlias,$V103,"BID")-W103)</f>
        <v>8.0000000031459351E-3</v>
      </c>
      <c r="AK103" s="196">
        <f>ABS(_xll.RtGet(SourceAlias,$V103,"ASK")-X103)</f>
        <v>8.0000000031459351E-3</v>
      </c>
    </row>
    <row r="104" spans="1:37" x14ac:dyDescent="0.2">
      <c r="A104" s="71" t="str">
        <f>Pricing!$A104</f>
        <v>26Y</v>
      </c>
      <c r="B104" s="152" t="s">
        <v>156</v>
      </c>
      <c r="C104" s="153">
        <f>Pricing!$B104*100</f>
        <v>2.6460046055422937</v>
      </c>
      <c r="D104" s="153">
        <f>Pricing!$B104*100</f>
        <v>2.6460046055422937</v>
      </c>
      <c r="E104" s="154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2" t="s">
        <v>233</v>
      </c>
      <c r="G104" s="153">
        <f>Pricing!$C104*100</f>
        <v>2.7615054965120756</v>
      </c>
      <c r="H104" s="153">
        <f>Pricing!$C104*100</f>
        <v>2.7615054965120756</v>
      </c>
      <c r="I104" s="154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2" t="s">
        <v>318</v>
      </c>
      <c r="K104" s="153">
        <f>Pricing!$D104*100</f>
        <v>2.863668630370531</v>
      </c>
      <c r="L104" s="153">
        <f>Pricing!$D104*100</f>
        <v>2.863668630370531</v>
      </c>
      <c r="M104" s="154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2" t="s">
        <v>399</v>
      </c>
      <c r="O104" s="153">
        <f>Pricing!$E104*100</f>
        <v>2.9957229054293468</v>
      </c>
      <c r="P104" s="153">
        <f>Pricing!$E104*100</f>
        <v>2.9957229054293468</v>
      </c>
      <c r="Q104" s="154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2" t="s">
        <v>233</v>
      </c>
      <c r="S104" s="153">
        <f>Pricing!$F104*100</f>
        <v>2.7625011139614171</v>
      </c>
      <c r="T104" s="153">
        <f>Pricing!$F104*100</f>
        <v>2.7625011139614171</v>
      </c>
      <c r="U104" s="154"/>
      <c r="V104" s="152" t="s">
        <v>614</v>
      </c>
      <c r="W104" s="153">
        <f>Pricing!$G104*100</f>
        <v>2.5503538580721972</v>
      </c>
      <c r="X104" s="153">
        <f>Pricing!$G104*100</f>
        <v>2.5503538580721972</v>
      </c>
      <c r="Y104" s="188" t="str">
        <f>IF(Contribute="abcd",IF($A$2&lt;&gt;-1,_xll.RtContribute(SourceAlias,V104,Fields,W104:X104,"SCOPE:SERVER"),_xll.RtContribute(SourceAlias,"DDS_INSERT_S",$A$2:$C$2,V104:X104,"SCOPE:SERVER FTC:ALL")),"stopped")</f>
        <v>stopped</v>
      </c>
      <c r="Z104" s="197">
        <f>ABS(_xll.RtGet(SourceAlias,$B104,"BID")-C104)</f>
        <v>9.950254577066886E-4</v>
      </c>
      <c r="AA104" s="196">
        <f>ABS(_xll.RtGet(SourceAlias,$B104,"ASK")-D104)</f>
        <v>9.950254577066886E-4</v>
      </c>
      <c r="AB104" s="197">
        <f>ABS(_xll.RtGet(SourceAlias,$F104,"BID")-G104)</f>
        <v>9.9561748792442728E-4</v>
      </c>
      <c r="AC104" s="196">
        <f>ABS(_xll.RtGet(SourceAlias,$F104,"ASK")-H104)</f>
        <v>9.9561748792442728E-4</v>
      </c>
      <c r="AD104" s="197">
        <f>ABS(_xll.RtGet(SourceAlias,$J104,"BID")-K104)</f>
        <v>9.9605962946913706E-4</v>
      </c>
      <c r="AE104" s="196">
        <f>ABS(_xll.RtGet(SourceAlias,$J104,"ASK")-L104)</f>
        <v>9.9605962946913706E-4</v>
      </c>
      <c r="AF104" s="195">
        <f>ABS(_xll.RtGet(SourceAlias,$N104,"BID")-O104)</f>
        <v>9.9665657065317603E-4</v>
      </c>
      <c r="AG104" s="195">
        <f>ABS(_xll.RtGet(SourceAlias,$N104,"ASK")-P104)</f>
        <v>9.9665657065317603E-4</v>
      </c>
      <c r="AH104" s="197"/>
      <c r="AI104" s="196"/>
      <c r="AJ104" s="195">
        <f>ABS(_xll.RtGet(SourceAlias,$V104,"BID")-W104)</f>
        <v>1.0982059278030754E-3</v>
      </c>
      <c r="AK104" s="196">
        <f>ABS(_xll.RtGet(SourceAlias,$V104,"ASK")-X104)</f>
        <v>1.0982059278030754E-3</v>
      </c>
    </row>
    <row r="105" spans="1:37" x14ac:dyDescent="0.2">
      <c r="A105" s="71" t="str">
        <f>Pricing!$A105</f>
        <v>27Y</v>
      </c>
      <c r="B105" s="152" t="s">
        <v>157</v>
      </c>
      <c r="C105" s="153">
        <f>Pricing!$B105*100</f>
        <v>2.6526292456217089</v>
      </c>
      <c r="D105" s="153">
        <f>Pricing!$B105*100</f>
        <v>2.6526292456217089</v>
      </c>
      <c r="E105" s="154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2" t="s">
        <v>234</v>
      </c>
      <c r="G105" s="153">
        <f>Pricing!$C105*100</f>
        <v>2.7683466892820618</v>
      </c>
      <c r="H105" s="153">
        <f>Pricing!$C105*100</f>
        <v>2.7683466892820618</v>
      </c>
      <c r="I105" s="154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2" t="s">
        <v>319</v>
      </c>
      <c r="K105" s="153">
        <f>Pricing!$D105*100</f>
        <v>2.8707432524807195</v>
      </c>
      <c r="L105" s="153">
        <f>Pricing!$D105*100</f>
        <v>2.8707432524807195</v>
      </c>
      <c r="M105" s="154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2" t="s">
        <v>400</v>
      </c>
      <c r="O105" s="153">
        <f>Pricing!$E105*100</f>
        <v>3.0034440618291276</v>
      </c>
      <c r="P105" s="153">
        <f>Pricing!$E105*100</f>
        <v>3.0034440618291276</v>
      </c>
      <c r="Q105" s="154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2" t="s">
        <v>234</v>
      </c>
      <c r="S105" s="153">
        <f>Pricing!$F105*100</f>
        <v>2.7693413229615635</v>
      </c>
      <c r="T105" s="153">
        <f>Pricing!$F105*100</f>
        <v>2.7693413229615635</v>
      </c>
      <c r="U105" s="154"/>
      <c r="V105" s="152" t="s">
        <v>615</v>
      </c>
      <c r="W105" s="153">
        <f>Pricing!$G105*100</f>
        <v>2.558041842449529</v>
      </c>
      <c r="X105" s="153">
        <f>Pricing!$G105*100</f>
        <v>2.558041842449529</v>
      </c>
      <c r="Y105" s="188" t="str">
        <f>IF(Contribute="abcd",IF($A$2&lt;&gt;-1,_xll.RtContribute(SourceAlias,V105,Fields,W105:X105,"SCOPE:SERVER"),_xll.RtContribute(SourceAlias,"DDS_INSERT_S",$A$2:$C$2,V105:X105,"SCOPE:SERVER FTC:ALL")),"stopped")</f>
        <v>stopped</v>
      </c>
      <c r="Z105" s="197">
        <f>ABS(_xll.RtGet(SourceAlias,$B105,"BID")-C105)</f>
        <v>9.9402637829149043E-4</v>
      </c>
      <c r="AA105" s="196">
        <f>ABS(_xll.RtGet(SourceAlias,$B105,"ASK")-D105)</f>
        <v>9.9402637829149043E-4</v>
      </c>
      <c r="AB105" s="197">
        <f>ABS(_xll.RtGet(SourceAlias,$F105,"BID")-G105)</f>
        <v>9.9463371793850897E-4</v>
      </c>
      <c r="AC105" s="196">
        <f>ABS(_xll.RtGet(SourceAlias,$F105,"ASK")-H105)</f>
        <v>9.9463371793850897E-4</v>
      </c>
      <c r="AD105" s="197">
        <f>ABS(_xll.RtGet(SourceAlias,$J105,"BID")-K105)</f>
        <v>9.9508851928087338E-4</v>
      </c>
      <c r="AE105" s="196">
        <f>ABS(_xll.RtGet(SourceAlias,$J105,"ASK")-L105)</f>
        <v>9.9508851928087338E-4</v>
      </c>
      <c r="AF105" s="195">
        <f>ABS(_xll.RtGet(SourceAlias,$N105,"BID")-O105)</f>
        <v>9.9569617087258422E-4</v>
      </c>
      <c r="AG105" s="195">
        <f>ABS(_xll.RtGet(SourceAlias,$N105,"ASK")-P105)</f>
        <v>9.9569617087258422E-4</v>
      </c>
      <c r="AH105" s="197"/>
      <c r="AI105" s="196"/>
      <c r="AJ105" s="195">
        <f>ABS(_xll.RtGet(SourceAlias,$V105,"BID")-W105)</f>
        <v>1.1399215504712679E-3</v>
      </c>
      <c r="AK105" s="196">
        <f>ABS(_xll.RtGet(SourceAlias,$V105,"ASK")-X105)</f>
        <v>1.1399215504712679E-3</v>
      </c>
    </row>
    <row r="106" spans="1:37" x14ac:dyDescent="0.2">
      <c r="A106" s="71" t="str">
        <f>Pricing!$A106</f>
        <v>28Y</v>
      </c>
      <c r="B106" s="152" t="s">
        <v>158</v>
      </c>
      <c r="C106" s="153">
        <f>Pricing!$B106*100</f>
        <v>2.658571531607631</v>
      </c>
      <c r="D106" s="153">
        <f>Pricing!$B106*100</f>
        <v>2.658571531607631</v>
      </c>
      <c r="E106" s="154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2" t="s">
        <v>235</v>
      </c>
      <c r="G106" s="153">
        <f>Pricing!$C106*100</f>
        <v>2.7745314107103742</v>
      </c>
      <c r="H106" s="153">
        <f>Pricing!$C106*100</f>
        <v>2.7745314107103742</v>
      </c>
      <c r="I106" s="154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2" t="s">
        <v>320</v>
      </c>
      <c r="K106" s="153">
        <f>Pricing!$D106*100</f>
        <v>2.8771695492686917</v>
      </c>
      <c r="L106" s="153">
        <f>Pricing!$D106*100</f>
        <v>2.8771695492686917</v>
      </c>
      <c r="M106" s="154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2" t="s">
        <v>401</v>
      </c>
      <c r="O106" s="153">
        <f>Pricing!$E106*100</f>
        <v>3.0105185418211851</v>
      </c>
      <c r="P106" s="153">
        <f>Pricing!$E106*100</f>
        <v>3.0105185418211851</v>
      </c>
      <c r="Q106" s="154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2" t="s">
        <v>235</v>
      </c>
      <c r="S106" s="153">
        <f>Pricing!$F106*100</f>
        <v>2.7755271589617618</v>
      </c>
      <c r="T106" s="153">
        <f>Pricing!$F106*100</f>
        <v>2.7755271589617618</v>
      </c>
      <c r="U106" s="154"/>
      <c r="V106" s="152" t="s">
        <v>616</v>
      </c>
      <c r="W106" s="153">
        <f>Pricing!$G106*100</f>
        <v>2.5649381548224177</v>
      </c>
      <c r="X106" s="153">
        <f>Pricing!$G106*100</f>
        <v>2.5649381548224177</v>
      </c>
      <c r="Y106" s="188" t="str">
        <f>IF(Contribute="abcd",IF($A$2&lt;&gt;-1,_xll.RtContribute(SourceAlias,V106,Fields,W106:X106,"SCOPE:SERVER"),_xll.RtContribute(SourceAlias,"DDS_INSERT_S",$A$2:$C$2,V106:X106,"SCOPE:SERVER FTC:ALL")),"stopped")</f>
        <v>stopped</v>
      </c>
      <c r="Z106" s="197">
        <f>ABS(_xll.RtGet(SourceAlias,$B106,"BID")-C106)</f>
        <v>9.9515839236907766E-4</v>
      </c>
      <c r="AA106" s="196">
        <f>ABS(_xll.RtGet(SourceAlias,$B106,"ASK")-D106)</f>
        <v>9.9515839236907766E-4</v>
      </c>
      <c r="AB106" s="197">
        <f>ABS(_xll.RtGet(SourceAlias,$F106,"BID")-G106)</f>
        <v>9.9574828962589734E-4</v>
      </c>
      <c r="AC106" s="196">
        <f>ABS(_xll.RtGet(SourceAlias,$F106,"ASK")-H106)</f>
        <v>9.9574828962589734E-4</v>
      </c>
      <c r="AD106" s="197">
        <f>ABS(_xll.RtGet(SourceAlias,$J106,"BID")-K106)</f>
        <v>9.9618573130832999E-4</v>
      </c>
      <c r="AE106" s="196">
        <f>ABS(_xll.RtGet(SourceAlias,$J106,"ASK")-L106)</f>
        <v>9.9618573130832999E-4</v>
      </c>
      <c r="AF106" s="195">
        <f>ABS(_xll.RtGet(SourceAlias,$N106,"BID")-O106)</f>
        <v>9.9675717881497761E-4</v>
      </c>
      <c r="AG106" s="195">
        <f>ABS(_xll.RtGet(SourceAlias,$N106,"ASK")-P106)</f>
        <v>9.9675717881497761E-4</v>
      </c>
      <c r="AH106" s="197"/>
      <c r="AI106" s="196"/>
      <c r="AJ106" s="195">
        <f>ABS(_xll.RtGet(SourceAlias,$V106,"BID")-W106)</f>
        <v>1.1331621775823031E-3</v>
      </c>
      <c r="AK106" s="196">
        <f>ABS(_xll.RtGet(SourceAlias,$V106,"ASK")-X106)</f>
        <v>1.1331621775823031E-3</v>
      </c>
    </row>
    <row r="107" spans="1:37" x14ac:dyDescent="0.2">
      <c r="A107" s="71" t="str">
        <f>Pricing!$A107</f>
        <v>29Y</v>
      </c>
      <c r="B107" s="152" t="s">
        <v>159</v>
      </c>
      <c r="C107" s="153">
        <f>Pricing!$B107*100</f>
        <v>2.663925680756575</v>
      </c>
      <c r="D107" s="153">
        <f>Pricing!$B107*100</f>
        <v>2.663925680756575</v>
      </c>
      <c r="E107" s="154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2" t="s">
        <v>236</v>
      </c>
      <c r="G107" s="153">
        <f>Pricing!$C107*100</f>
        <v>2.7801193053727515</v>
      </c>
      <c r="H107" s="153">
        <f>Pricing!$C107*100</f>
        <v>2.7801193053727515</v>
      </c>
      <c r="I107" s="154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2" t="s">
        <v>321</v>
      </c>
      <c r="K107" s="153">
        <f>Pricing!$D107*100</f>
        <v>2.8829720631770175</v>
      </c>
      <c r="L107" s="153">
        <f>Pricing!$D107*100</f>
        <v>2.8829720631770175</v>
      </c>
      <c r="M107" s="154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2" t="s">
        <v>402</v>
      </c>
      <c r="O107" s="153">
        <f>Pricing!$E107*100</f>
        <v>3.0168865719691729</v>
      </c>
      <c r="P107" s="153">
        <f>Pricing!$E107*100</f>
        <v>3.0168865719691729</v>
      </c>
      <c r="Q107" s="154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2" t="s">
        <v>236</v>
      </c>
      <c r="S107" s="153">
        <f>Pricing!$F107*100</f>
        <v>2.7811171729620403</v>
      </c>
      <c r="T107" s="153">
        <f>Pricing!$F107*100</f>
        <v>2.7811171729620403</v>
      </c>
      <c r="U107" s="154"/>
      <c r="V107" s="152" t="s">
        <v>617</v>
      </c>
      <c r="W107" s="153">
        <f>Pricing!$G107*100</f>
        <v>2.5709936878324693</v>
      </c>
      <c r="X107" s="153">
        <f>Pricing!$G107*100</f>
        <v>2.5709936878324693</v>
      </c>
      <c r="Y107" s="188" t="str">
        <f>IF(Contribute="abcd",IF($A$2&lt;&gt;-1,_xll.RtContribute(SourceAlias,V107,Fields,W107:X107,"SCOPE:SERVER"),_xll.RtContribute(SourceAlias,"DDS_INSERT_S",$A$2:$C$2,V107:X107,"SCOPE:SERVER FTC:ALL")),"stopped")</f>
        <v>stopped</v>
      </c>
      <c r="Z107" s="197">
        <f>ABS(_xll.RtGet(SourceAlias,$B107,"BID")-C107)</f>
        <v>9.9731124342516964E-4</v>
      </c>
      <c r="AA107" s="196">
        <f>ABS(_xll.RtGet(SourceAlias,$B107,"ASK")-D107)</f>
        <v>9.9731124342516964E-4</v>
      </c>
      <c r="AB107" s="197">
        <f>ABS(_xll.RtGet(SourceAlias,$F107,"BID")-G107)</f>
        <v>9.9786762724862754E-4</v>
      </c>
      <c r="AC107" s="196">
        <f>ABS(_xll.RtGet(SourceAlias,$F107,"ASK")-H107)</f>
        <v>9.9786762724862754E-4</v>
      </c>
      <c r="AD107" s="197">
        <f>ABS(_xll.RtGet(SourceAlias,$J107,"BID")-K107)</f>
        <v>9.9827582298273043E-4</v>
      </c>
      <c r="AE107" s="196">
        <f>ABS(_xll.RtGet(SourceAlias,$J107,"ASK")-L107)</f>
        <v>9.9827582298273043E-4</v>
      </c>
      <c r="AF107" s="195">
        <f>ABS(_xll.RtGet(SourceAlias,$N107,"BID")-O107)</f>
        <v>9.9880303082722222E-4</v>
      </c>
      <c r="AG107" s="195">
        <f>ABS(_xll.RtGet(SourceAlias,$N107,"ASK")-P107)</f>
        <v>9.9880303082722222E-4</v>
      </c>
      <c r="AH107" s="197"/>
      <c r="AI107" s="196"/>
      <c r="AJ107" s="195">
        <f>ABS(_xll.RtGet(SourceAlias,$V107,"BID")-W107)</f>
        <v>1.0842051675310493E-3</v>
      </c>
      <c r="AK107" s="196">
        <f>ABS(_xll.RtGet(SourceAlias,$V107,"ASK")-X107)</f>
        <v>1.0842051675310493E-3</v>
      </c>
    </row>
    <row r="108" spans="1:37" x14ac:dyDescent="0.2">
      <c r="A108" s="71" t="str">
        <f>Pricing!$A108</f>
        <v>30Y</v>
      </c>
      <c r="B108" s="152" t="s">
        <v>160</v>
      </c>
      <c r="C108" s="153">
        <f>Pricing!$B108*100</f>
        <v>2.6686174307572608</v>
      </c>
      <c r="D108" s="153">
        <f>Pricing!$B108*100</f>
        <v>2.6686174307572608</v>
      </c>
      <c r="E108" s="154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2" t="s">
        <v>237</v>
      </c>
      <c r="G108" s="153">
        <f>Pricing!$C108*100</f>
        <v>2.7850000000005313</v>
      </c>
      <c r="H108" s="153">
        <f>Pricing!$C108*100</f>
        <v>2.7850000000005313</v>
      </c>
      <c r="I108" s="154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2" t="s">
        <v>322</v>
      </c>
      <c r="K108" s="153">
        <f>Pricing!$D108*100</f>
        <v>2.8880040227707826</v>
      </c>
      <c r="L108" s="153">
        <f>Pricing!$D108*100</f>
        <v>2.8880040227707826</v>
      </c>
      <c r="M108" s="154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2" t="s">
        <v>403</v>
      </c>
      <c r="O108" s="153">
        <f>Pricing!$E108*100</f>
        <v>3.0223131897137265</v>
      </c>
      <c r="P108" s="153">
        <f>Pricing!$E108*100</f>
        <v>3.0223131897137265</v>
      </c>
      <c r="Q108" s="154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2" t="s">
        <v>237</v>
      </c>
      <c r="S108" s="153">
        <f>Pricing!$F108*100</f>
        <v>2.7849999999998141</v>
      </c>
      <c r="T108" s="153">
        <f>Pricing!$F108*100</f>
        <v>2.7849999999998141</v>
      </c>
      <c r="U108" s="154"/>
      <c r="V108" s="152" t="s">
        <v>618</v>
      </c>
      <c r="W108" s="153">
        <f>Pricing!$G108*100</f>
        <v>2.5759999999999339</v>
      </c>
      <c r="X108" s="153">
        <f>Pricing!$G108*100</f>
        <v>2.5759999999999339</v>
      </c>
      <c r="Y108" s="188" t="str">
        <f>IF(Contribute="abcd",IF($A$2&lt;&gt;-1,_xll.RtContribute(SourceAlias,V108,Fields,W108:X108,"SCOPE:SERVER"),_xll.RtContribute(SourceAlias,"DDS_INSERT_S",$A$2:$C$2,V108:X108,"SCOPE:SERVER FTC:ALL")),"stopped")</f>
        <v>stopped</v>
      </c>
      <c r="Z108" s="197">
        <f>ABS(_xll.RtGet(SourceAlias,$B108,"BID")-C108)</f>
        <v>9.9948524273951733E-4</v>
      </c>
      <c r="AA108" s="196">
        <f>ABS(_xll.RtGet(SourceAlias,$B108,"ASK")-D108)</f>
        <v>9.9948524273951733E-4</v>
      </c>
      <c r="AB108" s="197">
        <f>ABS(_xll.RtGet(SourceAlias,$F108,"BID")-G108)</f>
        <v>9.9999999946875917E-4</v>
      </c>
      <c r="AC108" s="196">
        <f>ABS(_xll.RtGet(SourceAlias,$F108,"ASK")-H108)</f>
        <v>9.9999999946875917E-4</v>
      </c>
      <c r="AD108" s="197">
        <f>ABS(_xll.RtGet(SourceAlias,$J108,"BID")-K108)</f>
        <v>1.0003712292174782E-3</v>
      </c>
      <c r="AE108" s="196">
        <f>ABS(_xll.RtGet(SourceAlias,$J108,"ASK")-L108)</f>
        <v>1.0003712292174782E-3</v>
      </c>
      <c r="AF108" s="195">
        <f>ABS(_xll.RtGet(SourceAlias,$N108,"BID")-O108)</f>
        <v>1.0008552862736941E-3</v>
      </c>
      <c r="AG108" s="195">
        <f>ABS(_xll.RtGet(SourceAlias,$N108,"ASK")-P108)</f>
        <v>1.0008552862736941E-3</v>
      </c>
      <c r="AH108" s="197"/>
      <c r="AI108" s="196"/>
      <c r="AJ108" s="195">
        <f>ABS(_xll.RtGet(SourceAlias,$V108,"BID")-W108)</f>
        <v>5.9999999999340581E-3</v>
      </c>
      <c r="AK108" s="196">
        <f>ABS(_xll.RtGet(SourceAlias,$V108,"ASK")-X108)</f>
        <v>5.9999999999340581E-3</v>
      </c>
    </row>
    <row r="109" spans="1:37" hidden="1" outlineLevel="1" x14ac:dyDescent="0.2">
      <c r="A109" s="71" t="str">
        <f>Pricing!$A109</f>
        <v>31Y</v>
      </c>
      <c r="B109" s="152" t="s">
        <v>161</v>
      </c>
      <c r="C109" s="153">
        <f>Pricing!$B109*100</f>
        <v>2.672750588628225</v>
      </c>
      <c r="D109" s="153">
        <f>Pricing!$B109*100</f>
        <v>2.672750588628225</v>
      </c>
      <c r="E109" s="154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2" t="s">
        <v>238</v>
      </c>
      <c r="G109" s="153">
        <f>Pricing!$C109*100</f>
        <v>2.7892611827088856</v>
      </c>
      <c r="H109" s="153">
        <f>Pricing!$C109*100</f>
        <v>2.7892611827088856</v>
      </c>
      <c r="I109" s="154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2" t="s">
        <v>323</v>
      </c>
      <c r="K109" s="153">
        <f>Pricing!$D109*100</f>
        <v>2.892339271040036</v>
      </c>
      <c r="L109" s="153">
        <f>Pricing!$D109*100</f>
        <v>2.892339271040036</v>
      </c>
      <c r="M109" s="154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2" t="s">
        <v>404</v>
      </c>
      <c r="O109" s="153">
        <f>Pricing!$E109*100</f>
        <v>3.0268406029002937</v>
      </c>
      <c r="P109" s="153">
        <f>Pricing!$E109*100</f>
        <v>3.0268406029002937</v>
      </c>
      <c r="Q109" s="154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2" t="s">
        <v>238</v>
      </c>
      <c r="S109" s="153">
        <f>Pricing!$F109*100</f>
        <v>2.7872318666313882</v>
      </c>
      <c r="T109" s="153">
        <f>Pricing!$F109*100</f>
        <v>2.7872318666313882</v>
      </c>
      <c r="U109" s="154"/>
      <c r="V109" s="152" t="s">
        <v>622</v>
      </c>
      <c r="W109" s="153">
        <f>Pricing!$G109*100</f>
        <v>2.580004094071219</v>
      </c>
      <c r="X109" s="153">
        <f>Pricing!$G109*100</f>
        <v>2.580004094071219</v>
      </c>
      <c r="Y109" s="188" t="str">
        <f>IF(Contribute="abcd",IF($A$2&lt;&gt;-1,_xll.RtContribute(SourceAlias,V109,Fields,W109:X109,"SCOPE:SERVER"),_xll.RtContribute(SourceAlias,"DDS_INSERT_S",$A$2:$C$2,V109:X109,"SCOPE:SERVER FTC:ALL")),"stopped")</f>
        <v>stopped</v>
      </c>
      <c r="Z109" s="197"/>
      <c r="AA109" s="196"/>
      <c r="AB109" s="197"/>
      <c r="AC109" s="196"/>
      <c r="AD109" s="197"/>
      <c r="AE109" s="196"/>
      <c r="AF109" s="195"/>
      <c r="AG109" s="195"/>
      <c r="AH109" s="197"/>
      <c r="AI109" s="196"/>
      <c r="AJ109" s="195"/>
      <c r="AK109" s="196"/>
    </row>
    <row r="110" spans="1:37" hidden="1" outlineLevel="1" x14ac:dyDescent="0.2">
      <c r="A110" s="71" t="str">
        <f>Pricing!$A110</f>
        <v>32Y</v>
      </c>
      <c r="B110" s="152" t="s">
        <v>162</v>
      </c>
      <c r="C110" s="153">
        <f>Pricing!$B110*100</f>
        <v>2.6763505426471199</v>
      </c>
      <c r="D110" s="153">
        <f>Pricing!$B110*100</f>
        <v>2.6763505426471199</v>
      </c>
      <c r="E110" s="154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2" t="s">
        <v>239</v>
      </c>
      <c r="G110" s="153">
        <f>Pricing!$C110*100</f>
        <v>2.7929357097647376</v>
      </c>
      <c r="H110" s="153">
        <f>Pricing!$C110*100</f>
        <v>2.7929357097647376</v>
      </c>
      <c r="I110" s="154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2" t="s">
        <v>324</v>
      </c>
      <c r="K110" s="153">
        <f>Pricing!$D110*100</f>
        <v>2.8960292211206666</v>
      </c>
      <c r="L110" s="153">
        <f>Pricing!$D110*100</f>
        <v>2.8960292211206666</v>
      </c>
      <c r="M110" s="154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2" t="s">
        <v>405</v>
      </c>
      <c r="O110" s="153">
        <f>Pricing!$E110*100</f>
        <v>3.0305696337364747</v>
      </c>
      <c r="P110" s="153">
        <f>Pricing!$E110*100</f>
        <v>3.0305696337364747</v>
      </c>
      <c r="Q110" s="154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2" t="s">
        <v>239</v>
      </c>
      <c r="S110" s="153">
        <f>Pricing!$F110*100</f>
        <v>2.7893516739246116</v>
      </c>
      <c r="T110" s="153">
        <f>Pricing!$F110*100</f>
        <v>2.7893516739246116</v>
      </c>
      <c r="U110" s="154"/>
      <c r="V110" s="152" t="s">
        <v>623</v>
      </c>
      <c r="W110" s="153">
        <f>Pricing!$G110*100</f>
        <v>2.5831096246161667</v>
      </c>
      <c r="X110" s="153">
        <f>Pricing!$G110*100</f>
        <v>2.5831096246161667</v>
      </c>
      <c r="Y110" s="188" t="str">
        <f>IF(Contribute="abcd",IF($A$2&lt;&gt;-1,_xll.RtContribute(SourceAlias,V110,Fields,W110:X110,"SCOPE:SERVER"),_xll.RtContribute(SourceAlias,"DDS_INSERT_S",$A$2:$C$2,V110:X110,"SCOPE:SERVER FTC:ALL")),"stopped")</f>
        <v>stopped</v>
      </c>
      <c r="Z110" s="197"/>
      <c r="AA110" s="196"/>
      <c r="AB110" s="197"/>
      <c r="AC110" s="196"/>
      <c r="AD110" s="197"/>
      <c r="AE110" s="196"/>
      <c r="AF110" s="195"/>
      <c r="AG110" s="195"/>
      <c r="AH110" s="197"/>
      <c r="AI110" s="196"/>
      <c r="AJ110" s="195"/>
      <c r="AK110" s="196"/>
    </row>
    <row r="111" spans="1:37" hidden="1" outlineLevel="1" x14ac:dyDescent="0.2">
      <c r="A111" s="71" t="str">
        <f>Pricing!$A111</f>
        <v>33Y</v>
      </c>
      <c r="B111" s="152" t="s">
        <v>163</v>
      </c>
      <c r="C111" s="153">
        <f>Pricing!$B111*100</f>
        <v>2.6794224955952393</v>
      </c>
      <c r="D111" s="153">
        <f>Pricing!$B111*100</f>
        <v>2.6794224955952393</v>
      </c>
      <c r="E111" s="154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2" t="s">
        <v>240</v>
      </c>
      <c r="G111" s="153">
        <f>Pricing!$C111*100</f>
        <v>2.7960403659717725</v>
      </c>
      <c r="H111" s="153">
        <f>Pricing!$C111*100</f>
        <v>2.7960403659717725</v>
      </c>
      <c r="I111" s="154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2" t="s">
        <v>325</v>
      </c>
      <c r="K111" s="153">
        <f>Pricing!$D111*100</f>
        <v>2.8991141258752582</v>
      </c>
      <c r="L111" s="153">
        <f>Pricing!$D111*100</f>
        <v>2.8991141258752582</v>
      </c>
      <c r="M111" s="154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2" t="s">
        <v>406</v>
      </c>
      <c r="O111" s="153">
        <f>Pricing!$E111*100</f>
        <v>3.033601924933309</v>
      </c>
      <c r="P111" s="153">
        <f>Pricing!$E111*100</f>
        <v>3.033601924933309</v>
      </c>
      <c r="Q111" s="154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2" t="s">
        <v>240</v>
      </c>
      <c r="S111" s="153">
        <f>Pricing!$F111*100</f>
        <v>2.7913685031868742</v>
      </c>
      <c r="T111" s="153">
        <f>Pricing!$F111*100</f>
        <v>2.7913685031868742</v>
      </c>
      <c r="U111" s="154"/>
      <c r="V111" s="152" t="s">
        <v>624</v>
      </c>
      <c r="W111" s="153">
        <f>Pricing!$G111*100</f>
        <v>2.5854214108477911</v>
      </c>
      <c r="X111" s="153">
        <f>Pricing!$G111*100</f>
        <v>2.5854214108477911</v>
      </c>
      <c r="Y111" s="188" t="str">
        <f>IF(Contribute="abcd",IF($A$2&lt;&gt;-1,_xll.RtContribute(SourceAlias,V111,Fields,W111:X111,"SCOPE:SERVER"),_xll.RtContribute(SourceAlias,"DDS_INSERT_S",$A$2:$C$2,V111:X111,"SCOPE:SERVER FTC:ALL")),"stopped")</f>
        <v>stopped</v>
      </c>
      <c r="Z111" s="197"/>
      <c r="AA111" s="196"/>
      <c r="AB111" s="197"/>
      <c r="AC111" s="196"/>
      <c r="AD111" s="197"/>
      <c r="AE111" s="196"/>
      <c r="AF111" s="195"/>
      <c r="AG111" s="195"/>
      <c r="AH111" s="197"/>
      <c r="AI111" s="196"/>
      <c r="AJ111" s="195"/>
      <c r="AK111" s="196"/>
    </row>
    <row r="112" spans="1:37" hidden="1" outlineLevel="1" x14ac:dyDescent="0.2">
      <c r="A112" s="71" t="str">
        <f>Pricing!$A112</f>
        <v>34Y</v>
      </c>
      <c r="B112" s="152" t="s">
        <v>164</v>
      </c>
      <c r="C112" s="153">
        <f>Pricing!$B112*100</f>
        <v>2.6819558182303758</v>
      </c>
      <c r="D112" s="153">
        <f>Pricing!$B112*100</f>
        <v>2.6819558182303758</v>
      </c>
      <c r="E112" s="154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2" t="s">
        <v>241</v>
      </c>
      <c r="G112" s="153">
        <f>Pricing!$C112*100</f>
        <v>2.79857447867641</v>
      </c>
      <c r="H112" s="153">
        <f>Pricing!$C112*100</f>
        <v>2.79857447867641</v>
      </c>
      <c r="I112" s="154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2" t="s">
        <v>326</v>
      </c>
      <c r="K112" s="153">
        <f>Pricing!$D112*100</f>
        <v>2.9016136259076228</v>
      </c>
      <c r="L112" s="153">
        <f>Pricing!$D112*100</f>
        <v>2.9016136259076228</v>
      </c>
      <c r="M112" s="154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2" t="s">
        <v>407</v>
      </c>
      <c r="O112" s="153">
        <f>Pricing!$E112*100</f>
        <v>3.0360103395564715</v>
      </c>
      <c r="P112" s="153">
        <f>Pricing!$E112*100</f>
        <v>3.0360103395564715</v>
      </c>
      <c r="Q112" s="154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2" t="s">
        <v>241</v>
      </c>
      <c r="S112" s="153">
        <f>Pricing!$F112*100</f>
        <v>2.7932764227440372</v>
      </c>
      <c r="T112" s="153">
        <f>Pricing!$F112*100</f>
        <v>2.7932764227440372</v>
      </c>
      <c r="U112" s="154"/>
      <c r="V112" s="152" t="s">
        <v>625</v>
      </c>
      <c r="W112" s="153">
        <f>Pricing!$G112*100</f>
        <v>2.5870212446605727</v>
      </c>
      <c r="X112" s="153">
        <f>Pricing!$G112*100</f>
        <v>2.5870212446605727</v>
      </c>
      <c r="Y112" s="188" t="str">
        <f>IF(Contribute="abcd",IF($A$2&lt;&gt;-1,_xll.RtContribute(SourceAlias,V112,Fields,W112:X112,"SCOPE:SERVER"),_xll.RtContribute(SourceAlias,"DDS_INSERT_S",$A$2:$C$2,V112:X112,"SCOPE:SERVER FTC:ALL")),"stopped")</f>
        <v>stopped</v>
      </c>
      <c r="Z112" s="197"/>
      <c r="AA112" s="196"/>
      <c r="AB112" s="197"/>
      <c r="AC112" s="196"/>
      <c r="AD112" s="197"/>
      <c r="AE112" s="196"/>
      <c r="AF112" s="195"/>
      <c r="AG112" s="195"/>
      <c r="AH112" s="197"/>
      <c r="AI112" s="196"/>
      <c r="AJ112" s="195"/>
      <c r="AK112" s="196"/>
    </row>
    <row r="113" spans="1:37" hidden="1" outlineLevel="1" x14ac:dyDescent="0.2">
      <c r="A113" s="71" t="str">
        <f>Pricing!$A113</f>
        <v>35Y</v>
      </c>
      <c r="B113" s="152" t="s">
        <v>165</v>
      </c>
      <c r="C113" s="153">
        <f>Pricing!$B113*100</f>
        <v>2.6839842571032668</v>
      </c>
      <c r="D113" s="153">
        <f>Pricing!$B113*100</f>
        <v>2.6839842571032668</v>
      </c>
      <c r="E113" s="154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2" t="s">
        <v>242</v>
      </c>
      <c r="G113" s="153">
        <f>Pricing!$C113*100</f>
        <v>2.8005810474356356</v>
      </c>
      <c r="H113" s="153">
        <f>Pricing!$C113*100</f>
        <v>2.8005810474356356</v>
      </c>
      <c r="I113" s="154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2" t="s">
        <v>327</v>
      </c>
      <c r="K113" s="153">
        <f>Pricing!$D113*100</f>
        <v>2.9035885967409385</v>
      </c>
      <c r="L113" s="153">
        <f>Pricing!$D113*100</f>
        <v>2.9035885967409385</v>
      </c>
      <c r="M113" s="154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2" t="s">
        <v>408</v>
      </c>
      <c r="O113" s="153">
        <f>Pricing!$E113*100</f>
        <v>3.0379023620138463</v>
      </c>
      <c r="P113" s="153">
        <f>Pricing!$E113*100</f>
        <v>3.0379023620138463</v>
      </c>
      <c r="Q113" s="154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2" t="s">
        <v>242</v>
      </c>
      <c r="S113" s="153">
        <f>Pricing!$F113*100</f>
        <v>2.7951045274611994</v>
      </c>
      <c r="T113" s="153">
        <f>Pricing!$F113*100</f>
        <v>2.7951045274611994</v>
      </c>
      <c r="U113" s="154"/>
      <c r="V113" s="152" t="s">
        <v>626</v>
      </c>
      <c r="W113" s="153">
        <f>Pricing!$G113*100</f>
        <v>2.5880109065216583</v>
      </c>
      <c r="X113" s="153">
        <f>Pricing!$G113*100</f>
        <v>2.5880109065216583</v>
      </c>
      <c r="Y113" s="188" t="str">
        <f>IF(Contribute="abcd",IF($A$2&lt;&gt;-1,_xll.RtContribute(SourceAlias,V113,Fields,W113:X113,"SCOPE:SERVER"),_xll.RtContribute(SourceAlias,"DDS_INSERT_S",$A$2:$C$2,V113:X113,"SCOPE:SERVER FTC:ALL")),"stopped")</f>
        <v>stopped</v>
      </c>
      <c r="Z113" s="197"/>
      <c r="AA113" s="196"/>
      <c r="AB113" s="197"/>
      <c r="AC113" s="196"/>
      <c r="AD113" s="197"/>
      <c r="AE113" s="196"/>
      <c r="AF113" s="195"/>
      <c r="AG113" s="195"/>
      <c r="AH113" s="197"/>
      <c r="AI113" s="196"/>
      <c r="AJ113" s="195"/>
      <c r="AK113" s="196"/>
    </row>
    <row r="114" spans="1:37" hidden="1" outlineLevel="1" x14ac:dyDescent="0.2">
      <c r="A114" s="71" t="str">
        <f>Pricing!$A114</f>
        <v>36Y</v>
      </c>
      <c r="B114" s="152" t="s">
        <v>166</v>
      </c>
      <c r="C114" s="153">
        <f>Pricing!$B114*100</f>
        <v>2.6854837312130795</v>
      </c>
      <c r="D114" s="153">
        <f>Pricing!$B114*100</f>
        <v>2.6854837312130795</v>
      </c>
      <c r="E114" s="154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2" t="s">
        <v>243</v>
      </c>
      <c r="G114" s="153">
        <f>Pricing!$C114*100</f>
        <v>2.8020435983942842</v>
      </c>
      <c r="H114" s="153">
        <f>Pricing!$C114*100</f>
        <v>2.8020435983942842</v>
      </c>
      <c r="I114" s="154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2" t="s">
        <v>328</v>
      </c>
      <c r="K114" s="153">
        <f>Pricing!$D114*100</f>
        <v>2.9050341989452262</v>
      </c>
      <c r="L114" s="153">
        <f>Pricing!$D114*100</f>
        <v>2.9050341989452262</v>
      </c>
      <c r="M114" s="154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2" t="s">
        <v>409</v>
      </c>
      <c r="O114" s="153">
        <f>Pricing!$E114*100</f>
        <v>3.0393038060159889</v>
      </c>
      <c r="P114" s="153">
        <f>Pricing!$E114*100</f>
        <v>3.0393038060159889</v>
      </c>
      <c r="Q114" s="154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2" t="s">
        <v>243</v>
      </c>
      <c r="S114" s="153">
        <f>Pricing!$F114*100</f>
        <v>2.7968264299717478</v>
      </c>
      <c r="T114" s="153">
        <f>Pricing!$F114*100</f>
        <v>2.7968264299717478</v>
      </c>
      <c r="U114" s="154"/>
      <c r="V114" s="152" t="s">
        <v>627</v>
      </c>
      <c r="W114" s="153">
        <f>Pricing!$G114*100</f>
        <v>2.5884466663374797</v>
      </c>
      <c r="X114" s="153">
        <f>Pricing!$G114*100</f>
        <v>2.5884466663374797</v>
      </c>
      <c r="Y114" s="188" t="str">
        <f>IF(Contribute="abcd",IF($A$2&lt;&gt;-1,_xll.RtContribute(SourceAlias,V114,Fields,W114:X114,"SCOPE:SERVER"),_xll.RtContribute(SourceAlias,"DDS_INSERT_S",$A$2:$C$2,V114:X114,"SCOPE:SERVER FTC:ALL")),"stopped")</f>
        <v>stopped</v>
      </c>
      <c r="Z114" s="197"/>
      <c r="AA114" s="196"/>
      <c r="AB114" s="197"/>
      <c r="AC114" s="196"/>
      <c r="AD114" s="197"/>
      <c r="AE114" s="196"/>
      <c r="AF114" s="195"/>
      <c r="AG114" s="195"/>
      <c r="AH114" s="197"/>
      <c r="AI114" s="196"/>
      <c r="AJ114" s="195"/>
      <c r="AK114" s="196"/>
    </row>
    <row r="115" spans="1:37" hidden="1" outlineLevel="1" x14ac:dyDescent="0.2">
      <c r="A115" s="71" t="str">
        <f>Pricing!$A115</f>
        <v>37Y</v>
      </c>
      <c r="B115" s="152" t="s">
        <v>167</v>
      </c>
      <c r="C115" s="153">
        <f>Pricing!$B115*100</f>
        <v>2.6864910005251779</v>
      </c>
      <c r="D115" s="153">
        <f>Pricing!$B115*100</f>
        <v>2.6864910005251779</v>
      </c>
      <c r="E115" s="154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2" t="s">
        <v>244</v>
      </c>
      <c r="G115" s="153">
        <f>Pricing!$C115*100</f>
        <v>2.8030057861154618</v>
      </c>
      <c r="H115" s="153">
        <f>Pricing!$C115*100</f>
        <v>2.8030057861154618</v>
      </c>
      <c r="I115" s="154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2" t="s">
        <v>329</v>
      </c>
      <c r="K115" s="153">
        <f>Pricing!$D115*100</f>
        <v>2.9059923109210692</v>
      </c>
      <c r="L115" s="153">
        <f>Pricing!$D115*100</f>
        <v>2.9059923109210692</v>
      </c>
      <c r="M115" s="154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2" t="s">
        <v>410</v>
      </c>
      <c r="O115" s="153">
        <f>Pricing!$E115*100</f>
        <v>3.0402515448537106</v>
      </c>
      <c r="P115" s="153">
        <f>Pricing!$E115*100</f>
        <v>3.0402515448537106</v>
      </c>
      <c r="Q115" s="154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2" t="s">
        <v>244</v>
      </c>
      <c r="S115" s="153">
        <f>Pricing!$F115*100</f>
        <v>2.7984754087368215</v>
      </c>
      <c r="T115" s="153">
        <f>Pricing!$F115*100</f>
        <v>2.7984754087368215</v>
      </c>
      <c r="U115" s="154"/>
      <c r="V115" s="152" t="s">
        <v>628</v>
      </c>
      <c r="W115" s="153">
        <f>Pricing!$G115*100</f>
        <v>2.5884102506074793</v>
      </c>
      <c r="X115" s="153">
        <f>Pricing!$G115*100</f>
        <v>2.5884102506074793</v>
      </c>
      <c r="Y115" s="188" t="str">
        <f>IF(Contribute="abcd",IF($A$2&lt;&gt;-1,_xll.RtContribute(SourceAlias,V115,Fields,W115:X115,"SCOPE:SERVER"),_xll.RtContribute(SourceAlias,"DDS_INSERT_S",$A$2:$C$2,V115:X115,"SCOPE:SERVER FTC:ALL")),"stopped")</f>
        <v>stopped</v>
      </c>
      <c r="Z115" s="197"/>
      <c r="AA115" s="196"/>
      <c r="AB115" s="197"/>
      <c r="AC115" s="196"/>
      <c r="AD115" s="197"/>
      <c r="AE115" s="196"/>
      <c r="AF115" s="195"/>
      <c r="AG115" s="195"/>
      <c r="AH115" s="197"/>
      <c r="AI115" s="196"/>
      <c r="AJ115" s="195"/>
      <c r="AK115" s="196"/>
    </row>
    <row r="116" spans="1:37" hidden="1" outlineLevel="1" x14ac:dyDescent="0.2">
      <c r="A116" s="71" t="str">
        <f>Pricing!$A116</f>
        <v>38Y</v>
      </c>
      <c r="B116" s="152" t="s">
        <v>168</v>
      </c>
      <c r="C116" s="153">
        <f>Pricing!$B116*100</f>
        <v>2.6870090682885843</v>
      </c>
      <c r="D116" s="153">
        <f>Pricing!$B116*100</f>
        <v>2.6870090682885843</v>
      </c>
      <c r="E116" s="154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2" t="s">
        <v>245</v>
      </c>
      <c r="G116" s="153">
        <f>Pricing!$C116*100</f>
        <v>2.8034764610080267</v>
      </c>
      <c r="H116" s="153">
        <f>Pricing!$C116*100</f>
        <v>2.8034764610080267</v>
      </c>
      <c r="I116" s="154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2" t="s">
        <v>330</v>
      </c>
      <c r="K116" s="153">
        <f>Pricing!$D116*100</f>
        <v>2.9064668913290959</v>
      </c>
      <c r="L116" s="153">
        <f>Pricing!$D116*100</f>
        <v>2.9064668913290959</v>
      </c>
      <c r="M116" s="154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2" t="s">
        <v>411</v>
      </c>
      <c r="O116" s="153">
        <f>Pricing!$E116*100</f>
        <v>3.040736781182809</v>
      </c>
      <c r="P116" s="153">
        <f>Pricing!$E116*100</f>
        <v>3.040736781182809</v>
      </c>
      <c r="Q116" s="154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2" t="s">
        <v>245</v>
      </c>
      <c r="S116" s="153">
        <f>Pricing!$F116*100</f>
        <v>2.8000506202961626</v>
      </c>
      <c r="T116" s="153">
        <f>Pricing!$F116*100</f>
        <v>2.8000506202961626</v>
      </c>
      <c r="U116" s="154"/>
      <c r="V116" s="152" t="s">
        <v>629</v>
      </c>
      <c r="W116" s="153">
        <f>Pricing!$G116*100</f>
        <v>2.5879567335909064</v>
      </c>
      <c r="X116" s="153">
        <f>Pricing!$G116*100</f>
        <v>2.5879567335909064</v>
      </c>
      <c r="Y116" s="188" t="str">
        <f>IF(Contribute="abcd",IF($A$2&lt;&gt;-1,_xll.RtContribute(SourceAlias,V116,Fields,W116:X116,"SCOPE:SERVER"),_xll.RtContribute(SourceAlias,"DDS_INSERT_S",$A$2:$C$2,V116:X116,"SCOPE:SERVER FTC:ALL")),"stopped")</f>
        <v>stopped</v>
      </c>
      <c r="Z116" s="197"/>
      <c r="AA116" s="196"/>
      <c r="AB116" s="197"/>
      <c r="AC116" s="196"/>
      <c r="AD116" s="197"/>
      <c r="AE116" s="196"/>
      <c r="AF116" s="195"/>
      <c r="AG116" s="195"/>
      <c r="AH116" s="197"/>
      <c r="AI116" s="196"/>
      <c r="AJ116" s="195"/>
      <c r="AK116" s="196"/>
    </row>
    <row r="117" spans="1:37" hidden="1" outlineLevel="1" x14ac:dyDescent="0.2">
      <c r="A117" s="71" t="str">
        <f>Pricing!$A117</f>
        <v>39Y</v>
      </c>
      <c r="B117" s="152" t="s">
        <v>169</v>
      </c>
      <c r="C117" s="153">
        <f>Pricing!$B117*100</f>
        <v>2.6870471960817239</v>
      </c>
      <c r="D117" s="153">
        <f>Pricing!$B117*100</f>
        <v>2.6870471960817239</v>
      </c>
      <c r="E117" s="154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2" t="s">
        <v>246</v>
      </c>
      <c r="G117" s="153">
        <f>Pricing!$C117*100</f>
        <v>2.8034700095377785</v>
      </c>
      <c r="H117" s="153">
        <f>Pricing!$C117*100</f>
        <v>2.8034700095377785</v>
      </c>
      <c r="I117" s="154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2" t="s">
        <v>331</v>
      </c>
      <c r="K117" s="153">
        <f>Pricing!$D117*100</f>
        <v>2.9064681098498104</v>
      </c>
      <c r="L117" s="153">
        <f>Pricing!$D117*100</f>
        <v>2.9064681098498104</v>
      </c>
      <c r="M117" s="154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2" t="s">
        <v>412</v>
      </c>
      <c r="O117" s="153">
        <f>Pricing!$E117*100</f>
        <v>3.04075867066974</v>
      </c>
      <c r="P117" s="153">
        <f>Pricing!$E117*100</f>
        <v>3.04075867066974</v>
      </c>
      <c r="Q117" s="154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2" t="s">
        <v>246</v>
      </c>
      <c r="S117" s="153">
        <f>Pricing!$F117*100</f>
        <v>2.8015572555898358</v>
      </c>
      <c r="T117" s="153">
        <f>Pricing!$F117*100</f>
        <v>2.8015572555898358</v>
      </c>
      <c r="U117" s="154"/>
      <c r="V117" s="152" t="s">
        <v>630</v>
      </c>
      <c r="W117" s="153">
        <f>Pricing!$G117*100</f>
        <v>2.5871379636096759</v>
      </c>
      <c r="X117" s="153">
        <f>Pricing!$G117*100</f>
        <v>2.5871379636096759</v>
      </c>
      <c r="Y117" s="188" t="str">
        <f>IF(Contribute="abcd",IF($A$2&lt;&gt;-1,_xll.RtContribute(SourceAlias,V117,Fields,W117:X117,"SCOPE:SERVER"),_xll.RtContribute(SourceAlias,"DDS_INSERT_S",$A$2:$C$2,V117:X117,"SCOPE:SERVER FTC:ALL")),"stopped")</f>
        <v>stopped</v>
      </c>
      <c r="Z117" s="197"/>
      <c r="AA117" s="196"/>
      <c r="AB117" s="197"/>
      <c r="AC117" s="196"/>
      <c r="AD117" s="197"/>
      <c r="AE117" s="196"/>
      <c r="AF117" s="195"/>
      <c r="AG117" s="195"/>
      <c r="AH117" s="197"/>
      <c r="AI117" s="196"/>
      <c r="AJ117" s="195"/>
      <c r="AK117" s="196"/>
    </row>
    <row r="118" spans="1:37" collapsed="1" x14ac:dyDescent="0.2">
      <c r="A118" s="71" t="str">
        <f>Pricing!$A118</f>
        <v>40Y</v>
      </c>
      <c r="B118" s="152" t="s">
        <v>170</v>
      </c>
      <c r="C118" s="153">
        <f>Pricing!$B118*100</f>
        <v>2.6866144941102803</v>
      </c>
      <c r="D118" s="153">
        <f>Pricing!$B118*100</f>
        <v>2.6866144941102803</v>
      </c>
      <c r="E118" s="154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2" t="s">
        <v>247</v>
      </c>
      <c r="G118" s="153">
        <f>Pricing!$C118*100</f>
        <v>2.8029999999997504</v>
      </c>
      <c r="H118" s="153">
        <f>Pricing!$C118*100</f>
        <v>2.8029999999997504</v>
      </c>
      <c r="I118" s="154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2" t="s">
        <v>332</v>
      </c>
      <c r="K118" s="153">
        <f>Pricing!$D118*100</f>
        <v>2.9060058895062202</v>
      </c>
      <c r="L118" s="153">
        <f>Pricing!$D118*100</f>
        <v>2.9060058895062202</v>
      </c>
      <c r="M118" s="154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2" t="s">
        <v>413</v>
      </c>
      <c r="O118" s="153">
        <f>Pricing!$E118*100</f>
        <v>3.0403174905293544</v>
      </c>
      <c r="P118" s="153">
        <f>Pricing!$E118*100</f>
        <v>3.0403174905293544</v>
      </c>
      <c r="Q118" s="154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2" t="s">
        <v>247</v>
      </c>
      <c r="S118" s="153">
        <f>Pricing!$F118*100</f>
        <v>2.8029999999999649</v>
      </c>
      <c r="T118" s="153">
        <f>Pricing!$F118*100</f>
        <v>2.8029999999999649</v>
      </c>
      <c r="U118" s="154"/>
      <c r="V118" s="152" t="s">
        <v>619</v>
      </c>
      <c r="W118" s="153">
        <f>Pricing!$G118*100</f>
        <v>2.5859999999993715</v>
      </c>
      <c r="X118" s="153">
        <f>Pricing!$G118*100</f>
        <v>2.5859999999993715</v>
      </c>
      <c r="Y118" s="188" t="str">
        <f>IF(Contribute="abcd",IF($A$2&lt;&gt;-1,_xll.RtContribute(SourceAlias,V118,Fields,W118:X118,"SCOPE:SERVER"),_xll.RtContribute(SourceAlias,"DDS_INSERT_S",$A$2:$C$2,V118:X118,"SCOPE:SERVER FTC:ALL")),"stopped")</f>
        <v>stopped</v>
      </c>
      <c r="Z118" s="197">
        <f>ABS(_xll.RtGet(SourceAlias,$B118,"BID")-C118)</f>
        <v>1.0000078897198783E-3</v>
      </c>
      <c r="AA118" s="196">
        <f>ABS(_xll.RtGet(SourceAlias,$B118,"ASK")-D118)</f>
        <v>1.0000078897198783E-3</v>
      </c>
      <c r="AB118" s="197">
        <f>ABS(_xll.RtGet(SourceAlias,$F118,"BID")-G118)</f>
        <v>1.0000000002499121E-3</v>
      </c>
      <c r="AC118" s="196">
        <f>ABS(_xll.RtGet(SourceAlias,$F118,"ASK")-H118)</f>
        <v>1.0000000002499121E-3</v>
      </c>
      <c r="AD118" s="197">
        <f>ABS(_xll.RtGet(SourceAlias,$J118,"BID")-K118)</f>
        <v>9.9999349377988267E-4</v>
      </c>
      <c r="AE118" s="196">
        <f>ABS(_xll.RtGet(SourceAlias,$J118,"ASK")-L118)</f>
        <v>9.9999349377988267E-4</v>
      </c>
      <c r="AF118" s="195">
        <f>ABS(_xll.RtGet(SourceAlias,$N118,"BID")-O118)</f>
        <v>9.9998547064572563E-4</v>
      </c>
      <c r="AG118" s="195">
        <f>ABS(_xll.RtGet(SourceAlias,$N118,"ASK")-P118)</f>
        <v>9.9998547064572563E-4</v>
      </c>
      <c r="AH118" s="197"/>
      <c r="AI118" s="196"/>
      <c r="AJ118" s="195">
        <f>ABS(_xll.RtGet(SourceAlias,$V118,"BID")-W118)</f>
        <v>6.283862319378386E-13</v>
      </c>
      <c r="AK118" s="196">
        <f>ABS(_xll.RtGet(SourceAlias,$V118,"ASK")-X118)</f>
        <v>6.283862319378386E-13</v>
      </c>
    </row>
    <row r="119" spans="1:37" hidden="1" outlineLevel="1" x14ac:dyDescent="0.2">
      <c r="A119" s="71" t="str">
        <f>Pricing!$A119</f>
        <v>41Y</v>
      </c>
      <c r="B119" s="152" t="s">
        <v>171</v>
      </c>
      <c r="C119" s="153">
        <f>Pricing!$B119*100</f>
        <v>2.6857298932407523</v>
      </c>
      <c r="D119" s="153">
        <f>Pricing!$B119*100</f>
        <v>2.6857298932407523</v>
      </c>
      <c r="E119" s="154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2" t="s">
        <v>248</v>
      </c>
      <c r="G119" s="153">
        <f>Pricing!$C119*100</f>
        <v>2.8020884027457629</v>
      </c>
      <c r="H119" s="153">
        <f>Pricing!$C119*100</f>
        <v>2.8020884027457629</v>
      </c>
      <c r="I119" s="154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2" t="s">
        <v>333</v>
      </c>
      <c r="K119" s="153">
        <f>Pricing!$D119*100</f>
        <v>2.9050997922815562</v>
      </c>
      <c r="L119" s="153">
        <f>Pricing!$D119*100</f>
        <v>2.9050997922815562</v>
      </c>
      <c r="M119" s="154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2" t="s">
        <v>414</v>
      </c>
      <c r="O119" s="153">
        <f>Pricing!$E119*100</f>
        <v>3.0394265353972343</v>
      </c>
      <c r="P119" s="153">
        <f>Pricing!$E119*100</f>
        <v>3.0394265353972343</v>
      </c>
      <c r="Q119" s="154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2" t="s">
        <v>248</v>
      </c>
      <c r="S119" s="153">
        <f>Pricing!$F119*100</f>
        <v>2.801333387157281</v>
      </c>
      <c r="T119" s="153">
        <f>Pricing!$F119*100</f>
        <v>2.801333387157281</v>
      </c>
      <c r="U119" s="154"/>
      <c r="V119" s="152" t="s">
        <v>631</v>
      </c>
      <c r="W119" s="153">
        <f>Pricing!$G119*100</f>
        <v>2.5845813791000434</v>
      </c>
      <c r="X119" s="153">
        <f>Pricing!$G119*100</f>
        <v>2.5845813791000434</v>
      </c>
      <c r="Y119" s="188" t="str">
        <f>IF(Contribute="abcd",IF($A$2&lt;&gt;-1,_xll.RtContribute(SourceAlias,V119,Fields,W119:X119,"SCOPE:SERVER"),_xll.RtContribute(SourceAlias,"DDS_INSERT_S",$A$2:$C$2,V119:X119,"SCOPE:SERVER FTC:ALL")),"stopped")</f>
        <v>stopped</v>
      </c>
      <c r="Z119" s="197"/>
      <c r="AA119" s="196"/>
      <c r="AB119" s="197"/>
      <c r="AC119" s="196"/>
      <c r="AD119" s="197"/>
      <c r="AE119" s="196"/>
      <c r="AF119" s="195"/>
      <c r="AG119" s="195"/>
      <c r="AH119" s="197"/>
      <c r="AI119" s="196"/>
      <c r="AJ119" s="195"/>
      <c r="AK119" s="196"/>
    </row>
    <row r="120" spans="1:37" hidden="1" outlineLevel="1" x14ac:dyDescent="0.2">
      <c r="A120" s="71" t="str">
        <f>Pricing!$A120</f>
        <v>42Y</v>
      </c>
      <c r="B120" s="152" t="s">
        <v>172</v>
      </c>
      <c r="C120" s="153">
        <f>Pricing!$B120*100</f>
        <v>2.6844738728247419</v>
      </c>
      <c r="D120" s="153">
        <f>Pricing!$B120*100</f>
        <v>2.6844738728247419</v>
      </c>
      <c r="E120" s="154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2" t="s">
        <v>249</v>
      </c>
      <c r="G120" s="153">
        <f>Pricing!$C120*100</f>
        <v>2.800814759349159</v>
      </c>
      <c r="H120" s="153">
        <f>Pricing!$C120*100</f>
        <v>2.800814759349159</v>
      </c>
      <c r="I120" s="154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2" t="s">
        <v>334</v>
      </c>
      <c r="K120" s="153">
        <f>Pricing!$D120*100</f>
        <v>2.9038287617213268</v>
      </c>
      <c r="L120" s="153">
        <f>Pricing!$D120*100</f>
        <v>2.9038287617213268</v>
      </c>
      <c r="M120" s="154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2" t="s">
        <v>415</v>
      </c>
      <c r="O120" s="153">
        <f>Pricing!$E120*100</f>
        <v>3.0381633536509653</v>
      </c>
      <c r="P120" s="153">
        <f>Pricing!$E120*100</f>
        <v>3.0381633536509653</v>
      </c>
      <c r="Q120" s="154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2" t="s">
        <v>249</v>
      </c>
      <c r="S120" s="153">
        <f>Pricing!$F120*100</f>
        <v>2.7996340180777657</v>
      </c>
      <c r="T120" s="153">
        <f>Pricing!$F120*100</f>
        <v>2.7996340180777657</v>
      </c>
      <c r="U120" s="154"/>
      <c r="V120" s="152" t="s">
        <v>632</v>
      </c>
      <c r="W120" s="153">
        <f>Pricing!$G120*100</f>
        <v>2.5829501963252581</v>
      </c>
      <c r="X120" s="153">
        <f>Pricing!$G120*100</f>
        <v>2.5829501963252581</v>
      </c>
      <c r="Y120" s="188" t="str">
        <f>IF(Contribute="abcd",IF($A$2&lt;&gt;-1,_xll.RtContribute(SourceAlias,V120,Fields,W120:X120,"SCOPE:SERVER"),_xll.RtContribute(SourceAlias,"DDS_INSERT_S",$A$2:$C$2,V120:X120,"SCOPE:SERVER FTC:ALL")),"stopped")</f>
        <v>stopped</v>
      </c>
      <c r="Z120" s="197"/>
      <c r="AA120" s="196"/>
      <c r="AB120" s="197"/>
      <c r="AC120" s="196"/>
      <c r="AD120" s="197"/>
      <c r="AE120" s="196"/>
      <c r="AF120" s="195"/>
      <c r="AG120" s="195"/>
      <c r="AH120" s="197"/>
      <c r="AI120" s="196"/>
      <c r="AJ120" s="195"/>
      <c r="AK120" s="196"/>
    </row>
    <row r="121" spans="1:37" hidden="1" outlineLevel="1" x14ac:dyDescent="0.2">
      <c r="A121" s="71" t="str">
        <f>Pricing!$A121</f>
        <v>43Y</v>
      </c>
      <c r="B121" s="152" t="s">
        <v>173</v>
      </c>
      <c r="C121" s="153">
        <f>Pricing!$B121*100</f>
        <v>2.6829178778134883</v>
      </c>
      <c r="D121" s="153">
        <f>Pricing!$B121*100</f>
        <v>2.6829178778134883</v>
      </c>
      <c r="E121" s="154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2" t="s">
        <v>250</v>
      </c>
      <c r="G121" s="153">
        <f>Pricing!$C121*100</f>
        <v>2.7992489230909614</v>
      </c>
      <c r="H121" s="153">
        <f>Pricing!$C121*100</f>
        <v>2.7992489230909614</v>
      </c>
      <c r="I121" s="154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2" t="s">
        <v>335</v>
      </c>
      <c r="K121" s="153">
        <f>Pricing!$D121*100</f>
        <v>2.9022636564442803</v>
      </c>
      <c r="L121" s="153">
        <f>Pricing!$D121*100</f>
        <v>2.9022636564442803</v>
      </c>
      <c r="M121" s="154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2" t="s">
        <v>416</v>
      </c>
      <c r="O121" s="153">
        <f>Pricing!$E121*100</f>
        <v>3.0366012158501752</v>
      </c>
      <c r="P121" s="153">
        <f>Pricing!$E121*100</f>
        <v>3.0366012158501752</v>
      </c>
      <c r="Q121" s="154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2" t="s">
        <v>250</v>
      </c>
      <c r="S121" s="153">
        <f>Pricing!$F121*100</f>
        <v>2.7978938808519822</v>
      </c>
      <c r="T121" s="153">
        <f>Pricing!$F121*100</f>
        <v>2.7978938808519822</v>
      </c>
      <c r="U121" s="154"/>
      <c r="V121" s="152" t="s">
        <v>633</v>
      </c>
      <c r="W121" s="153">
        <f>Pricing!$G121*100</f>
        <v>2.5811458478485712</v>
      </c>
      <c r="X121" s="153">
        <f>Pricing!$G121*100</f>
        <v>2.5811458478485712</v>
      </c>
      <c r="Y121" s="188" t="str">
        <f>IF(Contribute="abcd",IF($A$2&lt;&gt;-1,_xll.RtContribute(SourceAlias,V121,Fields,W121:X121,"SCOPE:SERVER"),_xll.RtContribute(SourceAlias,"DDS_INSERT_S",$A$2:$C$2,V121:X121,"SCOPE:SERVER FTC:ALL")),"stopped")</f>
        <v>stopped</v>
      </c>
      <c r="Z121" s="197"/>
      <c r="AA121" s="196"/>
      <c r="AB121" s="197"/>
      <c r="AC121" s="196"/>
      <c r="AD121" s="197"/>
      <c r="AE121" s="196"/>
      <c r="AF121" s="195"/>
      <c r="AG121" s="195"/>
      <c r="AH121" s="197"/>
      <c r="AI121" s="196"/>
      <c r="AJ121" s="195"/>
      <c r="AK121" s="196"/>
    </row>
    <row r="122" spans="1:37" hidden="1" outlineLevel="1" x14ac:dyDescent="0.2">
      <c r="A122" s="71" t="str">
        <f>Pricing!$A122</f>
        <v>44Y</v>
      </c>
      <c r="B122" s="152" t="s">
        <v>174</v>
      </c>
      <c r="C122" s="153">
        <f>Pricing!$B122*100</f>
        <v>2.681132653537373</v>
      </c>
      <c r="D122" s="153">
        <f>Pricing!$B122*100</f>
        <v>2.681132653537373</v>
      </c>
      <c r="E122" s="154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2" t="s">
        <v>251</v>
      </c>
      <c r="G122" s="153">
        <f>Pricing!$C122*100</f>
        <v>2.7974601612043402</v>
      </c>
      <c r="H122" s="153">
        <f>Pricing!$C122*100</f>
        <v>2.7974601612043402</v>
      </c>
      <c r="I122" s="154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2" t="s">
        <v>336</v>
      </c>
      <c r="K122" s="153">
        <f>Pricing!$D122*100</f>
        <v>2.9004740997368366</v>
      </c>
      <c r="L122" s="153">
        <f>Pricing!$D122*100</f>
        <v>2.9004740997368366</v>
      </c>
      <c r="M122" s="154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2" t="s">
        <v>417</v>
      </c>
      <c r="O122" s="153">
        <f>Pricing!$E122*100</f>
        <v>3.0348106973230577</v>
      </c>
      <c r="P122" s="153">
        <f>Pricing!$E122*100</f>
        <v>3.0348106973230577</v>
      </c>
      <c r="Q122" s="154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2" t="s">
        <v>251</v>
      </c>
      <c r="S122" s="153">
        <f>Pricing!$F122*100</f>
        <v>2.7961210125551919</v>
      </c>
      <c r="T122" s="153">
        <f>Pricing!$F122*100</f>
        <v>2.7961210125551919</v>
      </c>
      <c r="U122" s="154"/>
      <c r="V122" s="152" t="s">
        <v>634</v>
      </c>
      <c r="W122" s="153">
        <f>Pricing!$G122*100</f>
        <v>2.5792167341745387</v>
      </c>
      <c r="X122" s="153">
        <f>Pricing!$G122*100</f>
        <v>2.5792167341745387</v>
      </c>
      <c r="Y122" s="188" t="str">
        <f>IF(Contribute="abcd",IF($A$2&lt;&gt;-1,_xll.RtContribute(SourceAlias,V122,Fields,W122:X122,"SCOPE:SERVER"),_xll.RtContribute(SourceAlias,"DDS_INSERT_S",$A$2:$C$2,V122:X122,"SCOPE:SERVER FTC:ALL")),"stopped")</f>
        <v>stopped</v>
      </c>
      <c r="Z122" s="197"/>
      <c r="AA122" s="196"/>
      <c r="AB122" s="197"/>
      <c r="AC122" s="196"/>
      <c r="AD122" s="197"/>
      <c r="AE122" s="196"/>
      <c r="AF122" s="195"/>
      <c r="AG122" s="195"/>
      <c r="AH122" s="197"/>
      <c r="AI122" s="196"/>
      <c r="AJ122" s="195"/>
      <c r="AK122" s="196"/>
    </row>
    <row r="123" spans="1:37" hidden="1" outlineLevel="1" x14ac:dyDescent="0.2">
      <c r="A123" s="71" t="str">
        <f>Pricing!$A123</f>
        <v>45Y</v>
      </c>
      <c r="B123" s="152" t="s">
        <v>175</v>
      </c>
      <c r="C123" s="153">
        <f>Pricing!$B123*100</f>
        <v>2.6791752475843009</v>
      </c>
      <c r="D123" s="153">
        <f>Pricing!$B123*100</f>
        <v>2.6791752475843009</v>
      </c>
      <c r="E123" s="154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2" t="s">
        <v>252</v>
      </c>
      <c r="G123" s="153">
        <f>Pricing!$C123*100</f>
        <v>2.7955042891617197</v>
      </c>
      <c r="H123" s="153">
        <f>Pricing!$C123*100</f>
        <v>2.7955042891617197</v>
      </c>
      <c r="I123" s="154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2" t="s">
        <v>337</v>
      </c>
      <c r="K123" s="153">
        <f>Pricing!$D123*100</f>
        <v>2.8985163989609797</v>
      </c>
      <c r="L123" s="153">
        <f>Pricing!$D123*100</f>
        <v>2.8985163989609797</v>
      </c>
      <c r="M123" s="154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2" t="s">
        <v>418</v>
      </c>
      <c r="O123" s="153">
        <f>Pricing!$E123*100</f>
        <v>3.0328493490820225</v>
      </c>
      <c r="P123" s="153">
        <f>Pricing!$E123*100</f>
        <v>3.0328493490820225</v>
      </c>
      <c r="Q123" s="154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2" t="s">
        <v>252</v>
      </c>
      <c r="S123" s="153">
        <f>Pricing!$F123*100</f>
        <v>2.7943157754373353</v>
      </c>
      <c r="T123" s="153">
        <f>Pricing!$F123*100</f>
        <v>2.7943157754373353</v>
      </c>
      <c r="U123" s="154"/>
      <c r="V123" s="152" t="s">
        <v>635</v>
      </c>
      <c r="W123" s="153">
        <f>Pricing!$G123*100</f>
        <v>2.5771986716157094</v>
      </c>
      <c r="X123" s="153">
        <f>Pricing!$G123*100</f>
        <v>2.5771986716157094</v>
      </c>
      <c r="Y123" s="188" t="str">
        <f>IF(Contribute="abcd",IF($A$2&lt;&gt;-1,_xll.RtContribute(SourceAlias,V123,Fields,W123:X123,"SCOPE:SERVER"),_xll.RtContribute(SourceAlias,"DDS_INSERT_S",$A$2:$C$2,V123:X123,"SCOPE:SERVER FTC:ALL")),"stopped")</f>
        <v>stopped</v>
      </c>
      <c r="Z123" s="197"/>
      <c r="AA123" s="196"/>
      <c r="AB123" s="197"/>
      <c r="AC123" s="196"/>
      <c r="AD123" s="197"/>
      <c r="AE123" s="196"/>
      <c r="AF123" s="195"/>
      <c r="AG123" s="195"/>
      <c r="AH123" s="197"/>
      <c r="AI123" s="196"/>
      <c r="AJ123" s="195"/>
      <c r="AK123" s="196"/>
    </row>
    <row r="124" spans="1:37" hidden="1" outlineLevel="1" x14ac:dyDescent="0.2">
      <c r="A124" s="71" t="str">
        <f>Pricing!$A124</f>
        <v>46Y</v>
      </c>
      <c r="B124" s="152" t="s">
        <v>176</v>
      </c>
      <c r="C124" s="153">
        <f>Pricing!$B124*100</f>
        <v>2.6770998603768135</v>
      </c>
      <c r="D124" s="153">
        <f>Pricing!$B124*100</f>
        <v>2.6770998603768135</v>
      </c>
      <c r="E124" s="154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2" t="s">
        <v>253</v>
      </c>
      <c r="G124" s="153">
        <f>Pricing!$C124*100</f>
        <v>2.7934343515680751</v>
      </c>
      <c r="H124" s="153">
        <f>Pricing!$C124*100</f>
        <v>2.7934343515680751</v>
      </c>
      <c r="I124" s="154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2" t="s">
        <v>338</v>
      </c>
      <c r="K124" s="153">
        <f>Pricing!$D124*100</f>
        <v>2.8964439659354548</v>
      </c>
      <c r="L124" s="153">
        <f>Pricing!$D124*100</f>
        <v>2.8964439659354548</v>
      </c>
      <c r="M124" s="154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2" t="s">
        <v>419</v>
      </c>
      <c r="O124" s="153">
        <f>Pricing!$E124*100</f>
        <v>3.030771497319972</v>
      </c>
      <c r="P124" s="153">
        <f>Pricing!$E124*100</f>
        <v>3.030771497319972</v>
      </c>
      <c r="Q124" s="154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2" t="s">
        <v>253</v>
      </c>
      <c r="S124" s="153">
        <f>Pricing!$F124*100</f>
        <v>2.7924817293170232</v>
      </c>
      <c r="T124" s="153">
        <f>Pricing!$F124*100</f>
        <v>2.7924817293170232</v>
      </c>
      <c r="U124" s="154"/>
      <c r="V124" s="152" t="s">
        <v>636</v>
      </c>
      <c r="W124" s="153">
        <f>Pricing!$G124*100</f>
        <v>2.5751274203412011</v>
      </c>
      <c r="X124" s="153">
        <f>Pricing!$G124*100</f>
        <v>2.5751274203412011</v>
      </c>
      <c r="Y124" s="188" t="str">
        <f>IF(Contribute="abcd",IF($A$2&lt;&gt;-1,_xll.RtContribute(SourceAlias,V124,Fields,W124:X124,"SCOPE:SERVER"),_xll.RtContribute(SourceAlias,"DDS_INSERT_S",$A$2:$C$2,V124:X124,"SCOPE:SERVER FTC:ALL")),"stopped")</f>
        <v>stopped</v>
      </c>
      <c r="Z124" s="197"/>
      <c r="AA124" s="196"/>
      <c r="AB124" s="197"/>
      <c r="AC124" s="196"/>
      <c r="AD124" s="197"/>
      <c r="AE124" s="196"/>
      <c r="AF124" s="195"/>
      <c r="AG124" s="195"/>
      <c r="AH124" s="197"/>
      <c r="AI124" s="196"/>
      <c r="AJ124" s="195"/>
      <c r="AK124" s="196"/>
    </row>
    <row r="125" spans="1:37" hidden="1" outlineLevel="1" x14ac:dyDescent="0.2">
      <c r="A125" s="71" t="str">
        <f>Pricing!$A125</f>
        <v>47Y</v>
      </c>
      <c r="B125" s="152" t="s">
        <v>177</v>
      </c>
      <c r="C125" s="153">
        <f>Pricing!$B125*100</f>
        <v>2.6749753964304661</v>
      </c>
      <c r="D125" s="153">
        <f>Pricing!$B125*100</f>
        <v>2.6749753964304661</v>
      </c>
      <c r="E125" s="154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2" t="s">
        <v>254</v>
      </c>
      <c r="G125" s="153">
        <f>Pricing!$C125*100</f>
        <v>2.7913178730190644</v>
      </c>
      <c r="H125" s="153">
        <f>Pricing!$C125*100</f>
        <v>2.7913178730190644</v>
      </c>
      <c r="I125" s="154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2" t="s">
        <v>339</v>
      </c>
      <c r="K125" s="153">
        <f>Pricing!$D125*100</f>
        <v>2.8943243608160087</v>
      </c>
      <c r="L125" s="153">
        <f>Pricing!$D125*100</f>
        <v>2.8943243608160087</v>
      </c>
      <c r="M125" s="154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2" t="s">
        <v>420</v>
      </c>
      <c r="O125" s="153">
        <f>Pricing!$E125*100</f>
        <v>3.0286449277984042</v>
      </c>
      <c r="P125" s="153">
        <f>Pricing!$E125*100</f>
        <v>3.0286449277984042</v>
      </c>
      <c r="Q125" s="154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2" t="s">
        <v>254</v>
      </c>
      <c r="S125" s="153">
        <f>Pricing!$F125*100</f>
        <v>2.7906384486290881</v>
      </c>
      <c r="T125" s="153">
        <f>Pricing!$F125*100</f>
        <v>2.7906384486290881</v>
      </c>
      <c r="U125" s="154"/>
      <c r="V125" s="152" t="s">
        <v>637</v>
      </c>
      <c r="W125" s="153">
        <f>Pricing!$G125*100</f>
        <v>2.5730545277760926</v>
      </c>
      <c r="X125" s="153">
        <f>Pricing!$G125*100</f>
        <v>2.5730545277760926</v>
      </c>
      <c r="Y125" s="188" t="str">
        <f>IF(Contribute="abcd",IF($A$2&lt;&gt;-1,_xll.RtContribute(SourceAlias,V125,Fields,W125:X125,"SCOPE:SERVER"),_xll.RtContribute(SourceAlias,"DDS_INSERT_S",$A$2:$C$2,V125:X125,"SCOPE:SERVER FTC:ALL")),"stopped")</f>
        <v>stopped</v>
      </c>
      <c r="Z125" s="197"/>
      <c r="AA125" s="196"/>
      <c r="AB125" s="197"/>
      <c r="AC125" s="196"/>
      <c r="AD125" s="197"/>
      <c r="AE125" s="196"/>
      <c r="AF125" s="195"/>
      <c r="AG125" s="195"/>
      <c r="AH125" s="197"/>
      <c r="AI125" s="196"/>
      <c r="AJ125" s="195"/>
      <c r="AK125" s="196"/>
    </row>
    <row r="126" spans="1:37" hidden="1" outlineLevel="1" x14ac:dyDescent="0.2">
      <c r="A126" s="71" t="str">
        <f>Pricing!$A126</f>
        <v>48Y</v>
      </c>
      <c r="B126" s="152" t="s">
        <v>178</v>
      </c>
      <c r="C126" s="153">
        <f>Pricing!$B126*100</f>
        <v>2.6728318807423164</v>
      </c>
      <c r="D126" s="153">
        <f>Pricing!$B126*100</f>
        <v>2.6728318807423164</v>
      </c>
      <c r="E126" s="154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2" t="s">
        <v>255</v>
      </c>
      <c r="G126" s="153">
        <f>Pricing!$C126*100</f>
        <v>2.7891841593808033</v>
      </c>
      <c r="H126" s="153">
        <f>Pricing!$C126*100</f>
        <v>2.7891841593808033</v>
      </c>
      <c r="I126" s="154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2" t="s">
        <v>340</v>
      </c>
      <c r="K126" s="153">
        <f>Pricing!$D126*100</f>
        <v>2.8921874118538322</v>
      </c>
      <c r="L126" s="153">
        <f>Pricing!$D126*100</f>
        <v>2.8921874118538322</v>
      </c>
      <c r="M126" s="154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2" t="s">
        <v>421</v>
      </c>
      <c r="O126" s="153">
        <f>Pricing!$E126*100</f>
        <v>3.0265007102889494</v>
      </c>
      <c r="P126" s="153">
        <f>Pricing!$E126*100</f>
        <v>3.0265007102889494</v>
      </c>
      <c r="Q126" s="154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2" t="s">
        <v>255</v>
      </c>
      <c r="S126" s="153">
        <f>Pricing!$F126*100</f>
        <v>2.7887773479926383</v>
      </c>
      <c r="T126" s="153">
        <f>Pricing!$F126*100</f>
        <v>2.7887773479926383</v>
      </c>
      <c r="U126" s="154"/>
      <c r="V126" s="152" t="s">
        <v>638</v>
      </c>
      <c r="W126" s="153">
        <f>Pricing!$G126*100</f>
        <v>2.5709946364093592</v>
      </c>
      <c r="X126" s="153">
        <f>Pricing!$G126*100</f>
        <v>2.5709946364093592</v>
      </c>
      <c r="Y126" s="188" t="str">
        <f>IF(Contribute="abcd",IF($A$2&lt;&gt;-1,_xll.RtContribute(SourceAlias,V126,Fields,W126:X126,"SCOPE:SERVER"),_xll.RtContribute(SourceAlias,"DDS_INSERT_S",$A$2:$C$2,V126:X126,"SCOPE:SERVER FTC:ALL")),"stopped")</f>
        <v>stopped</v>
      </c>
      <c r="Z126" s="197"/>
      <c r="AA126" s="196"/>
      <c r="AB126" s="197"/>
      <c r="AC126" s="196"/>
      <c r="AD126" s="197"/>
      <c r="AE126" s="196"/>
      <c r="AF126" s="195"/>
      <c r="AG126" s="195"/>
      <c r="AH126" s="197"/>
      <c r="AI126" s="196"/>
      <c r="AJ126" s="195"/>
      <c r="AK126" s="196"/>
    </row>
    <row r="127" spans="1:37" hidden="1" outlineLevel="1" x14ac:dyDescent="0.2">
      <c r="A127" s="71" t="str">
        <f>Pricing!$A127</f>
        <v>49Y</v>
      </c>
      <c r="B127" s="152" t="s">
        <v>179</v>
      </c>
      <c r="C127" s="153">
        <f>Pricing!$B127*100</f>
        <v>2.6706985788894513</v>
      </c>
      <c r="D127" s="153">
        <f>Pricing!$B127*100</f>
        <v>2.6706985788894513</v>
      </c>
      <c r="E127" s="154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2" t="s">
        <v>256</v>
      </c>
      <c r="G127" s="153">
        <f>Pricing!$C127*100</f>
        <v>2.7870618080263969</v>
      </c>
      <c r="H127" s="153">
        <f>Pricing!$C127*100</f>
        <v>2.7870618080263969</v>
      </c>
      <c r="I127" s="154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2" t="s">
        <v>341</v>
      </c>
      <c r="K127" s="153">
        <f>Pricing!$D127*100</f>
        <v>2.8900621039043535</v>
      </c>
      <c r="L127" s="153">
        <f>Pricing!$D127*100</f>
        <v>2.8900621039043535</v>
      </c>
      <c r="M127" s="154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2" t="s">
        <v>422</v>
      </c>
      <c r="O127" s="153">
        <f>Pricing!$E127*100</f>
        <v>3.0243687756285196</v>
      </c>
      <c r="P127" s="153">
        <f>Pricing!$E127*100</f>
        <v>3.0243687756285196</v>
      </c>
      <c r="Q127" s="154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2" t="s">
        <v>256</v>
      </c>
      <c r="S127" s="153">
        <f>Pricing!$F127*100</f>
        <v>2.7868928044086578</v>
      </c>
      <c r="T127" s="153">
        <f>Pricing!$F127*100</f>
        <v>2.7868928044086578</v>
      </c>
      <c r="U127" s="154"/>
      <c r="V127" s="152" t="s">
        <v>639</v>
      </c>
      <c r="W127" s="153">
        <f>Pricing!$G127*100</f>
        <v>2.5689640276805834</v>
      </c>
      <c r="X127" s="153">
        <f>Pricing!$G127*100</f>
        <v>2.5689640276805834</v>
      </c>
      <c r="Y127" s="188" t="str">
        <f>IF(Contribute="abcd",IF($A$2&lt;&gt;-1,_xll.RtContribute(SourceAlias,V127,Fields,W127:X127,"SCOPE:SERVER"),_xll.RtContribute(SourceAlias,"DDS_INSERT_S",$A$2:$C$2,V127:X127,"SCOPE:SERVER FTC:ALL")),"stopped")</f>
        <v>stopped</v>
      </c>
      <c r="Z127" s="197"/>
      <c r="AA127" s="196"/>
      <c r="AB127" s="197"/>
      <c r="AC127" s="196"/>
      <c r="AD127" s="197"/>
      <c r="AE127" s="196"/>
      <c r="AF127" s="195"/>
      <c r="AG127" s="195"/>
      <c r="AH127" s="197"/>
      <c r="AI127" s="196"/>
      <c r="AJ127" s="195"/>
      <c r="AK127" s="196"/>
    </row>
    <row r="128" spans="1:37" collapsed="1" x14ac:dyDescent="0.2">
      <c r="A128" s="71" t="str">
        <f>Pricing!$A128</f>
        <v>50Y</v>
      </c>
      <c r="B128" s="152" t="s">
        <v>180</v>
      </c>
      <c r="C128" s="153">
        <f>Pricing!$B128*100</f>
        <v>2.6686256810732991</v>
      </c>
      <c r="D128" s="153">
        <f>Pricing!$B128*100</f>
        <v>2.6686256810732991</v>
      </c>
      <c r="E128" s="154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2" t="s">
        <v>257</v>
      </c>
      <c r="G128" s="153">
        <f>Pricing!$C128*100</f>
        <v>2.7850000000000024</v>
      </c>
      <c r="H128" s="153">
        <f>Pricing!$C128*100</f>
        <v>2.7850000000000024</v>
      </c>
      <c r="I128" s="154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2" t="s">
        <v>342</v>
      </c>
      <c r="K128" s="153">
        <f>Pricing!$D128*100</f>
        <v>2.8879976501375522</v>
      </c>
      <c r="L128" s="153">
        <f>Pricing!$D128*100</f>
        <v>2.8879976501375522</v>
      </c>
      <c r="M128" s="154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2" t="s">
        <v>423</v>
      </c>
      <c r="O128" s="153">
        <f>Pricing!$E128*100</f>
        <v>3.0222985076723559</v>
      </c>
      <c r="P128" s="153">
        <f>Pricing!$E128*100</f>
        <v>3.0222985076723559</v>
      </c>
      <c r="Q128" s="154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2" t="s">
        <v>257</v>
      </c>
      <c r="S128" s="153">
        <f>Pricing!$F128*100</f>
        <v>2.7849999999810366</v>
      </c>
      <c r="T128" s="153">
        <f>Pricing!$F128*100</f>
        <v>2.7849999999810366</v>
      </c>
      <c r="U128" s="154"/>
      <c r="V128" s="152" t="s">
        <v>620</v>
      </c>
      <c r="W128" s="153">
        <f>Pricing!$G128*100</f>
        <v>2.5669999999963911</v>
      </c>
      <c r="X128" s="153">
        <f>Pricing!$G128*100</f>
        <v>2.5669999999963911</v>
      </c>
      <c r="Y128" s="188" t="str">
        <f>IF(Contribute="abcd",IF($A$2&lt;&gt;-1,_xll.RtContribute(SourceAlias,V128,Fields,W128:X128,"SCOPE:SERVER"),_xll.RtContribute(SourceAlias,"DDS_INSERT_S",$A$2:$C$2,V128:X128,"SCOPE:SERVER FTC:ALL")),"stopped")</f>
        <v>stopped</v>
      </c>
      <c r="Z128" s="197">
        <f>ABS(_xll.RtGet(SourceAlias,$B128,"BID")-C128)</f>
        <v>9.9946192670108402E-4</v>
      </c>
      <c r="AA128" s="196">
        <f>ABS(_xll.RtGet(SourceAlias,$B128,"ASK")-D128)</f>
        <v>9.9946192670108402E-4</v>
      </c>
      <c r="AB128" s="197">
        <f>ABS(_xll.RtGet(SourceAlias,$F128,"BID")-G128)</f>
        <v>9.9999999999766942E-4</v>
      </c>
      <c r="AC128" s="196">
        <f>ABS(_xll.RtGet(SourceAlias,$F128,"ASK")-H128)</f>
        <v>9.9999999999766942E-4</v>
      </c>
      <c r="AD128" s="197">
        <f>ABS(_xll.RtGet(SourceAlias,$J128,"BID")-K128)</f>
        <v>1.0003908624480751E-3</v>
      </c>
      <c r="AE128" s="196">
        <f>ABS(_xll.RtGet(SourceAlias,$J128,"ASK")-L128)</f>
        <v>1.0003908624480751E-3</v>
      </c>
      <c r="AF128" s="195">
        <f>ABS(_xll.RtGet(SourceAlias,$N128,"BID")-O128)</f>
        <v>1.0009003276443273E-3</v>
      </c>
      <c r="AG128" s="195">
        <f>ABS(_xll.RtGet(SourceAlias,$N128,"ASK")-P128)</f>
        <v>1.0009003276443273E-3</v>
      </c>
      <c r="AH128" s="197"/>
      <c r="AI128" s="196"/>
      <c r="AJ128" s="195">
        <f>ABS(_xll.RtGet(SourceAlias,$V128,"BID")-W128)</f>
        <v>1.0000000036090029E-3</v>
      </c>
      <c r="AK128" s="196">
        <f>ABS(_xll.RtGet(SourceAlias,$V128,"ASK")-X128)</f>
        <v>1.0000000036090029E-3</v>
      </c>
    </row>
    <row r="129" spans="1:37" hidden="1" outlineLevel="1" x14ac:dyDescent="0.2">
      <c r="A129" s="71" t="str">
        <f>Pricing!$A129</f>
        <v>51Y</v>
      </c>
      <c r="B129" s="152" t="s">
        <v>181</v>
      </c>
      <c r="C129" s="153">
        <f>Pricing!$B129*100</f>
        <v>2.6666340303635789</v>
      </c>
      <c r="D129" s="153">
        <f>Pricing!$B129*100</f>
        <v>2.6666340303635789</v>
      </c>
      <c r="E129" s="154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2" t="s">
        <v>258</v>
      </c>
      <c r="G129" s="153">
        <f>Pricing!$C129*100</f>
        <v>2.7830190846050766</v>
      </c>
      <c r="H129" s="153">
        <f>Pricing!$C129*100</f>
        <v>2.7830190846050766</v>
      </c>
      <c r="I129" s="154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2" t="s">
        <v>343</v>
      </c>
      <c r="K129" s="153">
        <f>Pricing!$D129*100</f>
        <v>2.8860146356069976</v>
      </c>
      <c r="L129" s="153">
        <f>Pricing!$D129*100</f>
        <v>2.8860146356069976</v>
      </c>
      <c r="M129" s="154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2" t="s">
        <v>424</v>
      </c>
      <c r="O129" s="153">
        <f>Pricing!$E129*100</f>
        <v>3.0203110327247451</v>
      </c>
      <c r="P129" s="153">
        <f>Pricing!$E129*100</f>
        <v>3.0203110327247451</v>
      </c>
      <c r="Q129" s="154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2" t="s">
        <v>258</v>
      </c>
      <c r="S129" s="153">
        <f>Pricing!$F129*100</f>
        <v>2.7834618388939467</v>
      </c>
      <c r="T129" s="153">
        <f>Pricing!$F129*100</f>
        <v>2.7834618388939467</v>
      </c>
      <c r="U129" s="154"/>
      <c r="V129" s="152" t="s">
        <v>640</v>
      </c>
      <c r="W129" s="153">
        <f>Pricing!$G129*100</f>
        <v>2.5651143964917762</v>
      </c>
      <c r="X129" s="153">
        <f>Pricing!$G129*100</f>
        <v>2.5651143964917762</v>
      </c>
      <c r="Y129" s="188" t="str">
        <f>IF(Contribute="abcd",IF($A$2&lt;&gt;-1,_xll.RtContribute(SourceAlias,V129,Fields,W129:X129,"SCOPE:SERVER"),_xll.RtContribute(SourceAlias,"DDS_INSERT_S",$A$2:$C$2,V129:X129,"SCOPE:SERVER FTC:ALL")),"stopped")</f>
        <v>stopped</v>
      </c>
      <c r="Z129" s="197"/>
      <c r="AA129" s="196"/>
      <c r="AB129" s="197"/>
      <c r="AC129" s="196"/>
      <c r="AD129" s="197"/>
      <c r="AE129" s="196"/>
      <c r="AF129" s="195"/>
      <c r="AG129" s="195"/>
      <c r="AH129" s="197"/>
      <c r="AI129" s="196"/>
      <c r="AJ129" s="195"/>
      <c r="AK129" s="196"/>
    </row>
    <row r="130" spans="1:37" hidden="1" outlineLevel="1" x14ac:dyDescent="0.2">
      <c r="A130" s="71" t="str">
        <f>Pricing!$A130</f>
        <v>52Y</v>
      </c>
      <c r="B130" s="152" t="s">
        <v>182</v>
      </c>
      <c r="C130" s="153">
        <f>Pricing!$B130*100</f>
        <v>2.6647160507403065</v>
      </c>
      <c r="D130" s="153">
        <f>Pricing!$B130*100</f>
        <v>2.6647160507403065</v>
      </c>
      <c r="E130" s="154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2" t="s">
        <v>259</v>
      </c>
      <c r="G130" s="153">
        <f>Pricing!$C130*100</f>
        <v>2.7811115475657711</v>
      </c>
      <c r="H130" s="153">
        <f>Pricing!$C130*100</f>
        <v>2.7811115475657711</v>
      </c>
      <c r="I130" s="154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2" t="s">
        <v>344</v>
      </c>
      <c r="K130" s="153">
        <f>Pricing!$D130*100</f>
        <v>2.8841056167522003</v>
      </c>
      <c r="L130" s="153">
        <f>Pricing!$D130*100</f>
        <v>2.8841056167522003</v>
      </c>
      <c r="M130" s="154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2" t="s">
        <v>425</v>
      </c>
      <c r="O130" s="153">
        <f>Pricing!$E130*100</f>
        <v>3.0183990902752034</v>
      </c>
      <c r="P130" s="153">
        <f>Pricing!$E130*100</f>
        <v>3.0183990902752034</v>
      </c>
      <c r="Q130" s="154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2" t="s">
        <v>259</v>
      </c>
      <c r="S130" s="153">
        <f>Pricing!$F130*100</f>
        <v>2.7819081370612992</v>
      </c>
      <c r="T130" s="153">
        <f>Pricing!$F130*100</f>
        <v>2.7819081370612992</v>
      </c>
      <c r="U130" s="154"/>
      <c r="V130" s="152" t="s">
        <v>641</v>
      </c>
      <c r="W130" s="153">
        <f>Pricing!$G130*100</f>
        <v>2.5632985614068078</v>
      </c>
      <c r="X130" s="153">
        <f>Pricing!$G130*100</f>
        <v>2.5632985614068078</v>
      </c>
      <c r="Y130" s="188" t="str">
        <f>IF(Contribute="abcd",IF($A$2&lt;&gt;-1,_xll.RtContribute(SourceAlias,V130,Fields,W130:X130,"SCOPE:SERVER"),_xll.RtContribute(SourceAlias,"DDS_INSERT_S",$A$2:$C$2,V130:X130,"SCOPE:SERVER FTC:ALL")),"stopped")</f>
        <v>stopped</v>
      </c>
      <c r="Z130" s="197"/>
      <c r="AA130" s="196"/>
      <c r="AB130" s="197"/>
      <c r="AC130" s="196"/>
      <c r="AD130" s="197"/>
      <c r="AE130" s="196"/>
      <c r="AF130" s="195"/>
      <c r="AG130" s="195"/>
      <c r="AH130" s="197"/>
      <c r="AI130" s="196"/>
      <c r="AJ130" s="195"/>
      <c r="AK130" s="196"/>
    </row>
    <row r="131" spans="1:37" hidden="1" outlineLevel="1" x14ac:dyDescent="0.2">
      <c r="A131" s="71" t="str">
        <f>Pricing!$A131</f>
        <v>53Y</v>
      </c>
      <c r="B131" s="152" t="s">
        <v>183</v>
      </c>
      <c r="C131" s="153">
        <f>Pricing!$B131*100</f>
        <v>2.6628891106635439</v>
      </c>
      <c r="D131" s="153">
        <f>Pricing!$B131*100</f>
        <v>2.6628891106635439</v>
      </c>
      <c r="E131" s="154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2" t="s">
        <v>260</v>
      </c>
      <c r="G131" s="153">
        <f>Pricing!$C131*100</f>
        <v>2.779294399346774</v>
      </c>
      <c r="H131" s="153">
        <f>Pricing!$C131*100</f>
        <v>2.779294399346774</v>
      </c>
      <c r="I131" s="154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2" t="s">
        <v>345</v>
      </c>
      <c r="K131" s="153">
        <f>Pricing!$D131*100</f>
        <v>2.8822872216141255</v>
      </c>
      <c r="L131" s="153">
        <f>Pricing!$D131*100</f>
        <v>2.8822872216141255</v>
      </c>
      <c r="M131" s="154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2" t="s">
        <v>426</v>
      </c>
      <c r="O131" s="153">
        <f>Pricing!$E131*100</f>
        <v>3.0165784244721325</v>
      </c>
      <c r="P131" s="153">
        <f>Pricing!$E131*100</f>
        <v>3.0165784244721325</v>
      </c>
      <c r="Q131" s="154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2" t="s">
        <v>260</v>
      </c>
      <c r="S131" s="153">
        <f>Pricing!$F131*100</f>
        <v>2.7803577861139237</v>
      </c>
      <c r="T131" s="153">
        <f>Pricing!$F131*100</f>
        <v>2.7803577861139237</v>
      </c>
      <c r="U131" s="154"/>
      <c r="V131" s="152" t="s">
        <v>642</v>
      </c>
      <c r="W131" s="153">
        <f>Pricing!$G131*100</f>
        <v>2.5615688886992611</v>
      </c>
      <c r="X131" s="153">
        <f>Pricing!$G131*100</f>
        <v>2.5615688886992611</v>
      </c>
      <c r="Y131" s="188" t="str">
        <f>IF(Contribute="abcd",IF($A$2&lt;&gt;-1,_xll.RtContribute(SourceAlias,V131,Fields,W131:X131,"SCOPE:SERVER"),_xll.RtContribute(SourceAlias,"DDS_INSERT_S",$A$2:$C$2,V131:X131,"SCOPE:SERVER FTC:ALL")),"stopped")</f>
        <v>stopped</v>
      </c>
      <c r="Z131" s="197"/>
      <c r="AA131" s="196"/>
      <c r="AB131" s="197"/>
      <c r="AC131" s="196"/>
      <c r="AD131" s="197"/>
      <c r="AE131" s="196"/>
      <c r="AF131" s="195"/>
      <c r="AG131" s="195"/>
      <c r="AH131" s="197"/>
      <c r="AI131" s="196"/>
      <c r="AJ131" s="195"/>
      <c r="AK131" s="196"/>
    </row>
    <row r="132" spans="1:37" hidden="1" outlineLevel="1" x14ac:dyDescent="0.2">
      <c r="A132" s="71" t="str">
        <f>Pricing!$A132</f>
        <v>54Y</v>
      </c>
      <c r="B132" s="152" t="s">
        <v>184</v>
      </c>
      <c r="C132" s="153">
        <f>Pricing!$B132*100</f>
        <v>2.6611314573449412</v>
      </c>
      <c r="D132" s="153">
        <f>Pricing!$B132*100</f>
        <v>2.6611314573449412</v>
      </c>
      <c r="E132" s="154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2" t="s">
        <v>261</v>
      </c>
      <c r="G132" s="153">
        <f>Pricing!$C132*100</f>
        <v>2.7775462174737027</v>
      </c>
      <c r="H132" s="153">
        <f>Pricing!$C132*100</f>
        <v>2.7775462174737027</v>
      </c>
      <c r="I132" s="154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2" t="s">
        <v>346</v>
      </c>
      <c r="K132" s="153">
        <f>Pricing!$D132*100</f>
        <v>2.8805382009570764</v>
      </c>
      <c r="L132" s="153">
        <f>Pricing!$D132*100</f>
        <v>2.8805382009570764</v>
      </c>
      <c r="M132" s="154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2" t="s">
        <v>427</v>
      </c>
      <c r="O132" s="153">
        <f>Pricing!$E132*100</f>
        <v>3.0148281309415106</v>
      </c>
      <c r="P132" s="153">
        <f>Pricing!$E132*100</f>
        <v>3.0148281309415106</v>
      </c>
      <c r="Q132" s="154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2" t="s">
        <v>261</v>
      </c>
      <c r="S132" s="153">
        <f>Pricing!$F132*100</f>
        <v>2.7787988340375698</v>
      </c>
      <c r="T132" s="153">
        <f>Pricing!$F132*100</f>
        <v>2.7787988340375698</v>
      </c>
      <c r="U132" s="154"/>
      <c r="V132" s="152" t="s">
        <v>643</v>
      </c>
      <c r="W132" s="153">
        <f>Pricing!$G132*100</f>
        <v>2.5599048232414821</v>
      </c>
      <c r="X132" s="153">
        <f>Pricing!$G132*100</f>
        <v>2.5599048232414821</v>
      </c>
      <c r="Y132" s="188" t="str">
        <f>IF(Contribute="abcd",IF($A$2&lt;&gt;-1,_xll.RtContribute(SourceAlias,V132,Fields,W132:X132,"SCOPE:SERVER"),_xll.RtContribute(SourceAlias,"DDS_INSERT_S",$A$2:$C$2,V132:X132,"SCOPE:SERVER FTC:ALL")),"stopped")</f>
        <v>stopped</v>
      </c>
      <c r="Z132" s="197"/>
      <c r="AA132" s="196"/>
      <c r="AB132" s="197"/>
      <c r="AC132" s="196"/>
      <c r="AD132" s="197"/>
      <c r="AE132" s="196"/>
      <c r="AF132" s="195"/>
      <c r="AG132" s="195"/>
      <c r="AH132" s="197"/>
      <c r="AI132" s="196"/>
      <c r="AJ132" s="195"/>
      <c r="AK132" s="196"/>
    </row>
    <row r="133" spans="1:37" hidden="1" outlineLevel="1" x14ac:dyDescent="0.2">
      <c r="A133" s="71" t="str">
        <f>Pricing!$A133</f>
        <v>55Y</v>
      </c>
      <c r="B133" s="152" t="s">
        <v>185</v>
      </c>
      <c r="C133" s="153">
        <f>Pricing!$B133*100</f>
        <v>2.6594435543479822</v>
      </c>
      <c r="D133" s="153">
        <f>Pricing!$B133*100</f>
        <v>2.6594435543479822</v>
      </c>
      <c r="E133" s="154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2" t="s">
        <v>262</v>
      </c>
      <c r="G133" s="153">
        <f>Pricing!$C133*100</f>
        <v>2.7758674100509735</v>
      </c>
      <c r="H133" s="153">
        <f>Pricing!$C133*100</f>
        <v>2.7758674100509735</v>
      </c>
      <c r="I133" s="154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2" t="s">
        <v>347</v>
      </c>
      <c r="K133" s="153">
        <f>Pricing!$D133*100</f>
        <v>2.8788588367743997</v>
      </c>
      <c r="L133" s="153">
        <f>Pricing!$D133*100</f>
        <v>2.8788588367743997</v>
      </c>
      <c r="M133" s="154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2" t="s">
        <v>428</v>
      </c>
      <c r="O133" s="153">
        <f>Pricing!$E133*100</f>
        <v>3.0131481936864564</v>
      </c>
      <c r="P133" s="153">
        <f>Pricing!$E133*100</f>
        <v>3.0131481936864564</v>
      </c>
      <c r="Q133" s="154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2" t="s">
        <v>262</v>
      </c>
      <c r="S133" s="153">
        <f>Pricing!$F133*100</f>
        <v>2.7772362741226932</v>
      </c>
      <c r="T133" s="153">
        <f>Pricing!$F133*100</f>
        <v>2.7772362741226932</v>
      </c>
      <c r="U133" s="154"/>
      <c r="V133" s="152" t="s">
        <v>644</v>
      </c>
      <c r="W133" s="153">
        <f>Pricing!$G133*100</f>
        <v>2.5583067941774238</v>
      </c>
      <c r="X133" s="153">
        <f>Pricing!$G133*100</f>
        <v>2.5583067941774238</v>
      </c>
      <c r="Y133" s="188" t="str">
        <f>IF(Contribute="abcd",IF($A$2&lt;&gt;-1,_xll.RtContribute(SourceAlias,V133,Fields,W133:X133,"SCOPE:SERVER"),_xll.RtContribute(SourceAlias,"DDS_INSERT_S",$A$2:$C$2,V133:X133,"SCOPE:SERVER FTC:ALL")),"stopped")</f>
        <v>stopped</v>
      </c>
      <c r="Z133" s="197"/>
      <c r="AA133" s="196"/>
      <c r="AB133" s="197"/>
      <c r="AC133" s="196"/>
      <c r="AD133" s="197"/>
      <c r="AE133" s="196"/>
      <c r="AF133" s="195"/>
      <c r="AG133" s="195"/>
      <c r="AH133" s="197"/>
      <c r="AI133" s="196"/>
      <c r="AJ133" s="195"/>
      <c r="AK133" s="196"/>
    </row>
    <row r="134" spans="1:37" hidden="1" outlineLevel="1" x14ac:dyDescent="0.2">
      <c r="A134" s="71" t="str">
        <f>Pricing!$A134</f>
        <v>56Y</v>
      </c>
      <c r="B134" s="152" t="s">
        <v>186</v>
      </c>
      <c r="C134" s="153">
        <f>Pricing!$B134*100</f>
        <v>2.65782177775827</v>
      </c>
      <c r="D134" s="153">
        <f>Pricing!$B134*100</f>
        <v>2.65782177775827</v>
      </c>
      <c r="E134" s="154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2" t="s">
        <v>263</v>
      </c>
      <c r="G134" s="153">
        <f>Pricing!$C134*100</f>
        <v>2.7742543755126072</v>
      </c>
      <c r="H134" s="153">
        <f>Pricing!$C134*100</f>
        <v>2.7742543755126072</v>
      </c>
      <c r="I134" s="154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2" t="s">
        <v>348</v>
      </c>
      <c r="K134" s="153">
        <f>Pricing!$D134*100</f>
        <v>2.8772454647741386</v>
      </c>
      <c r="L134" s="153">
        <f>Pricing!$D134*100</f>
        <v>2.8772454647741386</v>
      </c>
      <c r="M134" s="154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2" t="s">
        <v>429</v>
      </c>
      <c r="O134" s="153">
        <f>Pricing!$E134*100</f>
        <v>3.0115347952921914</v>
      </c>
      <c r="P134" s="153">
        <f>Pricing!$E134*100</f>
        <v>3.0115347952921914</v>
      </c>
      <c r="Q134" s="154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2" t="s">
        <v>263</v>
      </c>
      <c r="S134" s="153">
        <f>Pricing!$F134*100</f>
        <v>2.7756715325848913</v>
      </c>
      <c r="T134" s="153">
        <f>Pricing!$F134*100</f>
        <v>2.7756715325848913</v>
      </c>
      <c r="U134" s="154"/>
      <c r="V134" s="152" t="s">
        <v>645</v>
      </c>
      <c r="W134" s="153">
        <f>Pricing!$G134*100</f>
        <v>2.5567713700421444</v>
      </c>
      <c r="X134" s="153">
        <f>Pricing!$G134*100</f>
        <v>2.5567713700421444</v>
      </c>
      <c r="Y134" s="188" t="str">
        <f>IF(Contribute="abcd",IF($A$2&lt;&gt;-1,_xll.RtContribute(SourceAlias,V134,Fields,W134:X134,"SCOPE:SERVER"),_xll.RtContribute(SourceAlias,"DDS_INSERT_S",$A$2:$C$2,V134:X134,"SCOPE:SERVER FTC:ALL")),"stopped")</f>
        <v>stopped</v>
      </c>
      <c r="Z134" s="197"/>
      <c r="AA134" s="196"/>
      <c r="AB134" s="197"/>
      <c r="AC134" s="196"/>
      <c r="AD134" s="197"/>
      <c r="AE134" s="196"/>
      <c r="AF134" s="195"/>
      <c r="AG134" s="195"/>
      <c r="AH134" s="197"/>
      <c r="AI134" s="196"/>
      <c r="AJ134" s="195"/>
      <c r="AK134" s="196"/>
    </row>
    <row r="135" spans="1:37" hidden="1" outlineLevel="1" x14ac:dyDescent="0.2">
      <c r="A135" s="71" t="str">
        <f>Pricing!$A135</f>
        <v>57Y</v>
      </c>
      <c r="B135" s="152" t="s">
        <v>187</v>
      </c>
      <c r="C135" s="153">
        <f>Pricing!$B135*100</f>
        <v>2.6562522101979491</v>
      </c>
      <c r="D135" s="153">
        <f>Pricing!$B135*100</f>
        <v>2.6562522101979491</v>
      </c>
      <c r="E135" s="154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2" t="s">
        <v>264</v>
      </c>
      <c r="G135" s="153">
        <f>Pricing!$C135*100</f>
        <v>2.772693401889248</v>
      </c>
      <c r="H135" s="153">
        <f>Pricing!$C135*100</f>
        <v>2.772693401889248</v>
      </c>
      <c r="I135" s="154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2" t="s">
        <v>349</v>
      </c>
      <c r="K135" s="153">
        <f>Pricing!$D135*100</f>
        <v>2.8756844948678841</v>
      </c>
      <c r="L135" s="153">
        <f>Pricing!$D135*100</f>
        <v>2.8756844948678841</v>
      </c>
      <c r="M135" s="154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2" t="s">
        <v>430</v>
      </c>
      <c r="O135" s="153">
        <f>Pricing!$E135*100</f>
        <v>3.0099745779815859</v>
      </c>
      <c r="P135" s="153">
        <f>Pricing!$E135*100</f>
        <v>3.0099745779815859</v>
      </c>
      <c r="Q135" s="154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2" t="s">
        <v>264</v>
      </c>
      <c r="S135" s="153">
        <f>Pricing!$F135*100</f>
        <v>2.7740951521399526</v>
      </c>
      <c r="T135" s="153">
        <f>Pricing!$F135*100</f>
        <v>2.7740951521399526</v>
      </c>
      <c r="U135" s="154"/>
      <c r="V135" s="152" t="s">
        <v>646</v>
      </c>
      <c r="W135" s="153">
        <f>Pricing!$G135*100</f>
        <v>2.5552854005849097</v>
      </c>
      <c r="X135" s="153">
        <f>Pricing!$G135*100</f>
        <v>2.5552854005849097</v>
      </c>
      <c r="Y135" s="188" t="str">
        <f>IF(Contribute="abcd",IF($A$2&lt;&gt;-1,_xll.RtContribute(SourceAlias,V135,Fields,W135:X135,"SCOPE:SERVER"),_xll.RtContribute(SourceAlias,"DDS_INSERT_S",$A$2:$C$2,V135:X135,"SCOPE:SERVER FTC:ALL")),"stopped")</f>
        <v>stopped</v>
      </c>
      <c r="Z135" s="197"/>
      <c r="AA135" s="196"/>
      <c r="AB135" s="197"/>
      <c r="AC135" s="196"/>
      <c r="AD135" s="197"/>
      <c r="AE135" s="196"/>
      <c r="AF135" s="195"/>
      <c r="AG135" s="195"/>
      <c r="AH135" s="197"/>
      <c r="AI135" s="196"/>
      <c r="AJ135" s="195"/>
      <c r="AK135" s="196"/>
    </row>
    <row r="136" spans="1:37" hidden="1" outlineLevel="1" x14ac:dyDescent="0.2">
      <c r="A136" s="71" t="str">
        <f>Pricing!$A136</f>
        <v>58Y</v>
      </c>
      <c r="B136" s="152" t="s">
        <v>188</v>
      </c>
      <c r="C136" s="153">
        <f>Pricing!$B136*100</f>
        <v>2.6547566035035053</v>
      </c>
      <c r="D136" s="153">
        <f>Pricing!$B136*100</f>
        <v>2.6547566035035053</v>
      </c>
      <c r="E136" s="154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2" t="s">
        <v>265</v>
      </c>
      <c r="G136" s="153">
        <f>Pricing!$C136*100</f>
        <v>2.771205809237633</v>
      </c>
      <c r="H136" s="153">
        <f>Pricing!$C136*100</f>
        <v>2.771205809237633</v>
      </c>
      <c r="I136" s="154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2" t="s">
        <v>350</v>
      </c>
      <c r="K136" s="153">
        <f>Pricing!$D136*100</f>
        <v>2.8741968011981522</v>
      </c>
      <c r="L136" s="153">
        <f>Pricing!$D136*100</f>
        <v>2.8741968011981522</v>
      </c>
      <c r="M136" s="154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2" t="s">
        <v>431</v>
      </c>
      <c r="O136" s="153">
        <f>Pricing!$E136*100</f>
        <v>3.0084874274545474</v>
      </c>
      <c r="P136" s="153">
        <f>Pricing!$E136*100</f>
        <v>3.0084874274545474</v>
      </c>
      <c r="Q136" s="154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2" t="s">
        <v>265</v>
      </c>
      <c r="S136" s="153">
        <f>Pricing!$F136*100</f>
        <v>2.7725334679026101</v>
      </c>
      <c r="T136" s="153">
        <f>Pricing!$F136*100</f>
        <v>2.7725334679026101</v>
      </c>
      <c r="U136" s="154"/>
      <c r="V136" s="152" t="s">
        <v>647</v>
      </c>
      <c r="W136" s="153">
        <f>Pricing!$G136*100</f>
        <v>2.5538694209093897</v>
      </c>
      <c r="X136" s="153">
        <f>Pricing!$G136*100</f>
        <v>2.5538694209093897</v>
      </c>
      <c r="Y136" s="188" t="str">
        <f>IF(Contribute="abcd",IF($A$2&lt;&gt;-1,_xll.RtContribute(SourceAlias,V136,Fields,W136:X136,"SCOPE:SERVER"),_xll.RtContribute(SourceAlias,"DDS_INSERT_S",$A$2:$C$2,V136:X136,"SCOPE:SERVER FTC:ALL")),"stopped")</f>
        <v>stopped</v>
      </c>
      <c r="Z136" s="197"/>
      <c r="AA136" s="196"/>
      <c r="AB136" s="197"/>
      <c r="AC136" s="196"/>
      <c r="AD136" s="197"/>
      <c r="AE136" s="196"/>
      <c r="AF136" s="195"/>
      <c r="AG136" s="195"/>
      <c r="AH136" s="197"/>
      <c r="AI136" s="196"/>
      <c r="AJ136" s="195"/>
      <c r="AK136" s="196"/>
    </row>
    <row r="137" spans="1:37" hidden="1" outlineLevel="1" x14ac:dyDescent="0.2">
      <c r="A137" s="71" t="str">
        <f>Pricing!$A137</f>
        <v>59Y</v>
      </c>
      <c r="B137" s="152" t="s">
        <v>189</v>
      </c>
      <c r="C137" s="153">
        <f>Pricing!$B137*100</f>
        <v>2.653317329179897</v>
      </c>
      <c r="D137" s="153">
        <f>Pricing!$B137*100</f>
        <v>2.653317329179897</v>
      </c>
      <c r="E137" s="154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2" t="s">
        <v>266</v>
      </c>
      <c r="G137" s="153">
        <f>Pricing!$C137*100</f>
        <v>2.7697742467231414</v>
      </c>
      <c r="H137" s="153">
        <f>Pricing!$C137*100</f>
        <v>2.7697742467231414</v>
      </c>
      <c r="I137" s="154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2" t="s">
        <v>351</v>
      </c>
      <c r="K137" s="153">
        <f>Pricing!$D137*100</f>
        <v>2.8727652143104634</v>
      </c>
      <c r="L137" s="153">
        <f>Pricing!$D137*100</f>
        <v>2.8727652143104634</v>
      </c>
      <c r="M137" s="154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2" t="s">
        <v>432</v>
      </c>
      <c r="O137" s="153">
        <f>Pricing!$E137*100</f>
        <v>3.0070565517831351</v>
      </c>
      <c r="P137" s="153">
        <f>Pricing!$E137*100</f>
        <v>3.0070565517831351</v>
      </c>
      <c r="Q137" s="154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2" t="s">
        <v>266</v>
      </c>
      <c r="S137" s="153">
        <f>Pricing!$F137*100</f>
        <v>2.7709732308997426</v>
      </c>
      <c r="T137" s="153">
        <f>Pricing!$F137*100</f>
        <v>2.7709732308997426</v>
      </c>
      <c r="U137" s="154"/>
      <c r="V137" s="152" t="s">
        <v>648</v>
      </c>
      <c r="W137" s="153">
        <f>Pricing!$G137*100</f>
        <v>2.552506773369116</v>
      </c>
      <c r="X137" s="153">
        <f>Pricing!$G137*100</f>
        <v>2.552506773369116</v>
      </c>
      <c r="Y137" s="188" t="str">
        <f>IF(Contribute="abcd",IF($A$2&lt;&gt;-1,_xll.RtContribute(SourceAlias,V137,Fields,W137:X137,"SCOPE:SERVER"),_xll.RtContribute(SourceAlias,"DDS_INSERT_S",$A$2:$C$2,V137:X137,"SCOPE:SERVER FTC:ALL")),"stopped")</f>
        <v>stopped</v>
      </c>
      <c r="Z137" s="197"/>
      <c r="AA137" s="196"/>
      <c r="AB137" s="197"/>
      <c r="AC137" s="196"/>
      <c r="AD137" s="197"/>
      <c r="AE137" s="196"/>
      <c r="AF137" s="195"/>
      <c r="AG137" s="195"/>
      <c r="AH137" s="197"/>
      <c r="AI137" s="196"/>
      <c r="AJ137" s="195"/>
      <c r="AK137" s="196"/>
    </row>
    <row r="138" spans="1:37" ht="12" collapsed="1" thickBot="1" x14ac:dyDescent="0.25">
      <c r="A138" s="63" t="str">
        <f>Pricing!$A138</f>
        <v>60Y</v>
      </c>
      <c r="B138" s="155" t="s">
        <v>190</v>
      </c>
      <c r="C138" s="156">
        <f>Pricing!$B138*100</f>
        <v>2.6519285157236006</v>
      </c>
      <c r="D138" s="156">
        <f>Pricing!$B138*100</f>
        <v>2.6519285157236006</v>
      </c>
      <c r="E138" s="157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5" t="s">
        <v>267</v>
      </c>
      <c r="G138" s="156">
        <f>Pricing!$C138*100</f>
        <v>2.768392917266751</v>
      </c>
      <c r="H138" s="156">
        <f>Pricing!$C138*100</f>
        <v>2.768392917266751</v>
      </c>
      <c r="I138" s="157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5" t="s">
        <v>352</v>
      </c>
      <c r="K138" s="156">
        <f>Pricing!$D138*100</f>
        <v>2.8713839480993881</v>
      </c>
      <c r="L138" s="156">
        <f>Pricing!$D138*100</f>
        <v>2.8713839480993881</v>
      </c>
      <c r="M138" s="157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5" t="s">
        <v>433</v>
      </c>
      <c r="O138" s="156">
        <f>Pricing!$E138*100</f>
        <v>3.005676174577244</v>
      </c>
      <c r="P138" s="156">
        <f>Pricing!$E138*100</f>
        <v>3.005676174577244</v>
      </c>
      <c r="Q138" s="157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5" t="s">
        <v>267</v>
      </c>
      <c r="S138" s="156">
        <f>Pricing!$F138*100</f>
        <v>2.769411786002236</v>
      </c>
      <c r="T138" s="156">
        <f>Pricing!$F138*100</f>
        <v>2.769411786002236</v>
      </c>
      <c r="U138" s="157"/>
      <c r="V138" s="155" t="s">
        <v>621</v>
      </c>
      <c r="W138" s="156">
        <f>Pricing!$G138*100</f>
        <v>2.5511919089452593</v>
      </c>
      <c r="X138" s="156">
        <f>Pricing!$G138*100</f>
        <v>2.5511919089452593</v>
      </c>
      <c r="Y138" s="189" t="str">
        <f>IF(Contribute="abcd",IF($A$2&lt;&gt;-1,_xll.RtContribute(SourceAlias,V138,Fields,W138:X138,"SCOPE:SERVER"),_xll.RtContribute(SourceAlias,"DDS_INSERT_S",$A$2:$C$2,V138:X138,"SCOPE:SERVER FTC:ALL")),"stopped")</f>
        <v>stopped</v>
      </c>
      <c r="Z138" s="198">
        <f>ABS(_xll.RtGet(SourceAlias,$B138,"BID")-C138)</f>
        <v>1.0177742763994857E-3</v>
      </c>
      <c r="AA138" s="199">
        <f>ABS(_xll.RtGet(SourceAlias,$B138,"ASK")-D138)</f>
        <v>1.0177742763994857E-3</v>
      </c>
      <c r="AB138" s="198">
        <f>ABS(_xll.RtGet(SourceAlias,$F138,"BID")-G138)</f>
        <v>1.0188687332490787E-3</v>
      </c>
      <c r="AC138" s="199">
        <f>ABS(_xll.RtGet(SourceAlias,$F138,"ASK")-H138)</f>
        <v>1.0188687332490787E-3</v>
      </c>
      <c r="AD138" s="198">
        <f>ABS(_xll.RtGet(SourceAlias,$J138,"BID")-K138)</f>
        <v>1.0196569006120093E-3</v>
      </c>
      <c r="AE138" s="199">
        <f>ABS(_xll.RtGet(SourceAlias,$J138,"ASK")-L138)</f>
        <v>1.0196569006120093E-3</v>
      </c>
      <c r="AF138" s="200">
        <f>ABS(_xll.RtGet(SourceAlias,$N138,"BID")-O138)</f>
        <v>1.020685422755907E-3</v>
      </c>
      <c r="AG138" s="200">
        <f>ABS(_xll.RtGet(SourceAlias,$N138,"ASK")-P138)</f>
        <v>1.020685422755907E-3</v>
      </c>
      <c r="AH138" s="198"/>
      <c r="AI138" s="199"/>
      <c r="AJ138" s="200">
        <f>ABS(_xll.RtGet(SourceAlias,$V138,"BID")-W138)</f>
        <v>2.0348610547409329E-3</v>
      </c>
      <c r="AK138" s="199">
        <f>ABS(_xll.RtGet(SourceAlias,$V138,"ASK")-X138)</f>
        <v>2.0348610547409329E-3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K13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outlineLevelRow="1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5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5.5703125" style="3" bestFit="1" customWidth="1"/>
    <col min="19" max="20" width="8" style="3" bestFit="1" customWidth="1"/>
    <col min="21" max="21" width="19.28515625" style="3" bestFit="1" customWidth="1"/>
    <col min="22" max="22" width="25.5703125" style="3" bestFit="1" customWidth="1"/>
    <col min="23" max="24" width="8" style="3" bestFit="1" customWidth="1"/>
    <col min="25" max="25" width="19.28515625" style="3" bestFit="1" customWidth="1"/>
    <col min="26" max="16384" width="9.140625" style="3"/>
  </cols>
  <sheetData>
    <row r="1" spans="1:37" x14ac:dyDescent="0.2">
      <c r="A1" s="4" t="s">
        <v>107</v>
      </c>
      <c r="B1" s="128" t="s">
        <v>97</v>
      </c>
      <c r="C1" s="130">
        <f>Contribution!Contribute</f>
        <v>0</v>
      </c>
      <c r="D1" s="3" t="s">
        <v>116</v>
      </c>
    </row>
    <row r="2" spans="1:37" ht="12" thickBot="1" x14ac:dyDescent="0.25">
      <c r="A2" s="3">
        <v>0</v>
      </c>
      <c r="B2" s="128" t="s">
        <v>98</v>
      </c>
      <c r="C2" s="129" t="s">
        <v>99</v>
      </c>
      <c r="D2" s="1" t="s">
        <v>115</v>
      </c>
    </row>
    <row r="3" spans="1:37" ht="12" thickBot="1" x14ac:dyDescent="0.25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/>
      <c r="S3" s="1"/>
      <c r="T3" s="1"/>
      <c r="V3" s="1"/>
      <c r="Z3" s="190" t="s">
        <v>677</v>
      </c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2"/>
    </row>
    <row r="4" spans="1:37" ht="12" thickBot="1" x14ac:dyDescent="0.25">
      <c r="A4" s="135" t="s">
        <v>66</v>
      </c>
      <c r="B4" s="158" t="str">
        <f>UPPER(Currency)&amp;"YC"&amp;_xll.qlPeriodEquivalent(B3&amp;"M")</f>
        <v>USDYC1M</v>
      </c>
      <c r="C4" s="159"/>
      <c r="D4" s="159"/>
      <c r="E4" s="160"/>
      <c r="F4" s="158" t="str">
        <f>UPPER(Currency)&amp;"YC"&amp;_xll.qlPeriodEquivalent(F3&amp;"M")</f>
        <v>USDYC3M</v>
      </c>
      <c r="G4" s="159"/>
      <c r="H4" s="159"/>
      <c r="I4" s="160"/>
      <c r="J4" s="158" t="str">
        <f>UPPER(Currency)&amp;"YC"&amp;_xll.qlPeriodEquivalent(J3&amp;"M")</f>
        <v>USDYC6M</v>
      </c>
      <c r="K4" s="159"/>
      <c r="L4" s="159"/>
      <c r="M4" s="160"/>
      <c r="N4" s="158" t="str">
        <f>UPPER(Currency)&amp;"YC"&amp;_xll.qlPeriodEquivalent(N3&amp;"M")</f>
        <v>USDYC1Y</v>
      </c>
      <c r="O4" s="159"/>
      <c r="P4" s="159"/>
      <c r="Q4" s="160"/>
      <c r="R4" s="158" t="str">
        <f>Pricing!F4</f>
        <v>USDSTD</v>
      </c>
      <c r="S4" s="159"/>
      <c r="T4" s="159"/>
      <c r="U4" s="160"/>
      <c r="V4" s="158" t="str">
        <f>Pricing!G4</f>
        <v>USDON</v>
      </c>
      <c r="W4" s="159"/>
      <c r="X4" s="159"/>
      <c r="Y4" s="160"/>
      <c r="Z4" s="201" t="s">
        <v>63</v>
      </c>
      <c r="AA4" s="202"/>
      <c r="AB4" s="201" t="s">
        <v>64</v>
      </c>
      <c r="AC4" s="203"/>
      <c r="AD4" s="202" t="s">
        <v>65</v>
      </c>
      <c r="AE4" s="202"/>
      <c r="AF4" s="201" t="s">
        <v>0</v>
      </c>
      <c r="AG4" s="203"/>
      <c r="AH4" s="202" t="s">
        <v>649</v>
      </c>
      <c r="AI4" s="202"/>
      <c r="AJ4" s="201" t="s">
        <v>103</v>
      </c>
      <c r="AK4" s="203"/>
    </row>
    <row r="5" spans="1:37" hidden="1" outlineLevel="1" x14ac:dyDescent="0.2">
      <c r="A5" s="132" t="str">
        <f>Pricing!$A5</f>
        <v>ON</v>
      </c>
      <c r="B5" s="147" t="s">
        <v>122</v>
      </c>
      <c r="C5" s="148">
        <f>Pricing!$B5*100</f>
        <v>0.18678210460709721</v>
      </c>
      <c r="D5" s="148">
        <f>Pricing!$B5*100</f>
        <v>0.18678210460709721</v>
      </c>
      <c r="E5" s="146" t="str">
        <f>IF(Contribute="abcd",IF($A$2&lt;&gt;-1,_xll.RtContribute(SourceAlias,B5,Fields,C5:D5,"SCOPE:SERVER"),_xll.RtContribute(SourceAlias,"DDS_INSERT_S",$A$2:$C$2,B5:D5,"SCOPE:SERVER FTC:ALL")),"stopped")</f>
        <v>stopped</v>
      </c>
      <c r="F5" s="147" t="s">
        <v>191</v>
      </c>
      <c r="G5" s="148">
        <f>Pricing!$C5*100</f>
        <v>0.25913857794002126</v>
      </c>
      <c r="H5" s="148">
        <f>Pricing!$C5*100</f>
        <v>0.25913857794002126</v>
      </c>
      <c r="I5" s="146" t="str">
        <f>IF(Contribute="abcd",IF($A$2&lt;&gt;-1,_xll.RtContribute(SourceAlias,F5,Fields,G5:H5,"SCOPE:SERVER"),_xll.RtContribute(SourceAlias,"DDS_INSERT_S",$A$2:$C$2,F5:H5,"SCOPE:SERVER FTC:ALL")),"stopped")</f>
        <v>stopped</v>
      </c>
      <c r="J5" s="147" t="s">
        <v>268</v>
      </c>
      <c r="K5" s="148">
        <f>Pricing!$D5*100</f>
        <v>0.41424081239593846</v>
      </c>
      <c r="L5" s="148">
        <f>Pricing!$D5*100</f>
        <v>0.41424081239593846</v>
      </c>
      <c r="M5" s="146" t="str">
        <f>IF(Contribute="abcd",IF($A$2&lt;&gt;-1,_xll.RtContribute(SourceAlias,J5,Fields,K5:L5,"SCOPE:SERVER"),_xll.RtContribute(SourceAlias,"DDS_INSERT_S",$A$2:$C$2,J5:L5,"SCOPE:SERVER FTC:ALL")),"stopped")</f>
        <v>stopped</v>
      </c>
      <c r="N5" s="147" t="s">
        <v>353</v>
      </c>
      <c r="O5" s="148">
        <f>Pricing!$E5*100</f>
        <v>0.60703062674072328</v>
      </c>
      <c r="P5" s="148">
        <f>Pricing!$E5*100</f>
        <v>0.60703062674072328</v>
      </c>
      <c r="Q5" s="146" t="str">
        <f>IF(Contribute="abcd",IF($A$2&lt;&gt;-1,_xll.RtContribute(SourceAlias,N5,Fields,O5:P5,"SCOPE:SERVER"),_xll.RtContribute(SourceAlias,"DDS_INSERT_S",$A$2:$C$2,N5:P5,"SCOPE:SERVER FTC:ALL")),"stopped")</f>
        <v>stopped</v>
      </c>
      <c r="R5" s="147"/>
      <c r="S5" s="148">
        <f>Pricing!$F5*100</f>
        <v>0.28000000000183434</v>
      </c>
      <c r="T5" s="148">
        <f>Pricing!$F5*100</f>
        <v>0.28000000000183434</v>
      </c>
      <c r="U5" s="146"/>
      <c r="V5" s="147" t="str">
        <f>"USD_CURVE_OIS_"&amp;A5</f>
        <v>USD_CURVE_OIS_ON</v>
      </c>
      <c r="W5" s="148">
        <f>Pricing!$G5*100</f>
        <v>0.28000000000183434</v>
      </c>
      <c r="X5" s="148">
        <f>Pricing!$G5*100</f>
        <v>0.28000000000183434</v>
      </c>
      <c r="Y5" s="146" t="str">
        <f>IF(Contribute="abcd",IF($A$2&lt;&gt;-1,_xll.RtContribute(SourceAlias,V5,Fields,W5:X5,"SCOPE:SERVER"),_xll.RtContribute(SourceAlias,"DDS_INSERT_S",$A$2:$C$2,V5:X5,"SCOPE:SERVER FTC:ALL")),"stopped")</f>
        <v>stopped</v>
      </c>
      <c r="Z5" s="193"/>
      <c r="AA5" s="194"/>
      <c r="AB5" s="193"/>
      <c r="AC5" s="194"/>
      <c r="AD5" s="193"/>
      <c r="AE5" s="194"/>
      <c r="AF5" s="195"/>
      <c r="AG5" s="195"/>
      <c r="AH5" s="197"/>
      <c r="AI5" s="196"/>
      <c r="AJ5" s="195"/>
      <c r="AK5" s="196"/>
    </row>
    <row r="6" spans="1:37" hidden="1" outlineLevel="1" x14ac:dyDescent="0.2">
      <c r="A6" s="132" t="str">
        <f>Pricing!$A6</f>
        <v>TN</v>
      </c>
      <c r="B6" s="147" t="s">
        <v>123</v>
      </c>
      <c r="C6" s="148">
        <f>Pricing!$B6*100</f>
        <v>0.18678210460709721</v>
      </c>
      <c r="D6" s="148">
        <f>Pricing!$B6*100</f>
        <v>0.18678210460709721</v>
      </c>
      <c r="E6" s="146" t="str">
        <f>IF(Contribute="abcd",IF($A$2&lt;&gt;-1,_xll.RtContribute(SourceAlias,B6,Fields,C6:D6,"SCOPE:SERVER"),_xll.RtContribute(SourceAlias,"DDS_INSERT_S",$A$2:$C$2,B6:D6,"SCOPE:SERVER FTC:ALL")),"stopped")</f>
        <v>stopped</v>
      </c>
      <c r="F6" s="147" t="s">
        <v>192</v>
      </c>
      <c r="G6" s="148">
        <f>Pricing!$C6*100</f>
        <v>0.25913857794002126</v>
      </c>
      <c r="H6" s="148">
        <f>Pricing!$C6*100</f>
        <v>0.25913857794002126</v>
      </c>
      <c r="I6" s="146" t="str">
        <f>IF(Contribute="abcd",IF($A$2&lt;&gt;-1,_xll.RtContribute(SourceAlias,F6,Fields,G6:H6,"SCOPE:SERVER"),_xll.RtContribute(SourceAlias,"DDS_INSERT_S",$A$2:$C$2,F6:H6,"SCOPE:SERVER FTC:ALL")),"stopped")</f>
        <v>stopped</v>
      </c>
      <c r="J6" s="147" t="s">
        <v>269</v>
      </c>
      <c r="K6" s="148">
        <f>Pricing!$D6*100</f>
        <v>0.41424081239593846</v>
      </c>
      <c r="L6" s="148">
        <f>Pricing!$D6*100</f>
        <v>0.41424081239593846</v>
      </c>
      <c r="M6" s="146" t="str">
        <f>IF(Contribute="abcd",IF($A$2&lt;&gt;-1,_xll.RtContribute(SourceAlias,J6,Fields,K6:L6,"SCOPE:SERVER"),_xll.RtContribute(SourceAlias,"DDS_INSERT_S",$A$2:$C$2,J6:L6,"SCOPE:SERVER FTC:ALL")),"stopped")</f>
        <v>stopped</v>
      </c>
      <c r="N6" s="147" t="s">
        <v>354</v>
      </c>
      <c r="O6" s="148">
        <f>Pricing!$E6*100</f>
        <v>0.60703062674072328</v>
      </c>
      <c r="P6" s="148">
        <f>Pricing!$E6*100</f>
        <v>0.60703062674072328</v>
      </c>
      <c r="Q6" s="146" t="str">
        <f>IF(Contribute="abcd",IF($A$2&lt;&gt;-1,_xll.RtContribute(SourceAlias,N6,Fields,O6:P6,"SCOPE:SERVER"),_xll.RtContribute(SourceAlias,"DDS_INSERT_S",$A$2:$C$2,N6:P6,"SCOPE:SERVER FTC:ALL")),"stopped")</f>
        <v>stopped</v>
      </c>
      <c r="R6" s="147"/>
      <c r="S6" s="148">
        <f>Pricing!$F6*100</f>
        <v>0.27999999999384073</v>
      </c>
      <c r="T6" s="148">
        <f>Pricing!$F6*100</f>
        <v>0.27999999999384073</v>
      </c>
      <c r="U6" s="146"/>
      <c r="V6" s="147" t="str">
        <f>"USD_CURVE_OIS_"&amp;A6</f>
        <v>USD_CURVE_OIS_TN</v>
      </c>
      <c r="W6" s="148">
        <f>Pricing!$G6*100</f>
        <v>0.23914528885971009</v>
      </c>
      <c r="X6" s="148">
        <f>Pricing!$G6*100</f>
        <v>0.23914528885971009</v>
      </c>
      <c r="Y6" s="146" t="str">
        <f>IF(Contribute="abcd",IF($A$2&lt;&gt;-1,_xll.RtContribute(SourceAlias,V6,Fields,W6:X6,"SCOPE:SERVER"),_xll.RtContribute(SourceAlias,"DDS_INSERT_S",$A$2:$C$2,V6:X6,"SCOPE:SERVER FTC:ALL")),"stopped")</f>
        <v>stopped</v>
      </c>
      <c r="Z6" s="197"/>
      <c r="AA6" s="196"/>
      <c r="AB6" s="197"/>
      <c r="AC6" s="196"/>
      <c r="AD6" s="197"/>
      <c r="AE6" s="196"/>
      <c r="AF6" s="195"/>
      <c r="AG6" s="195"/>
      <c r="AH6" s="197"/>
      <c r="AI6" s="196"/>
      <c r="AJ6" s="195"/>
      <c r="AK6" s="196"/>
    </row>
    <row r="7" spans="1:37" hidden="1" outlineLevel="1" x14ac:dyDescent="0.2">
      <c r="A7" s="54" t="str">
        <f>Pricing!$A7</f>
        <v>SN</v>
      </c>
      <c r="B7" s="149" t="s">
        <v>124</v>
      </c>
      <c r="C7" s="150">
        <f>Pricing!$B7*100</f>
        <v>0.18678210460709721</v>
      </c>
      <c r="D7" s="150">
        <f>Pricing!$B7*100</f>
        <v>0.18678210460709721</v>
      </c>
      <c r="E7" s="151" t="str">
        <f>IF(Contribute="abcd",IF($A$2&lt;&gt;-1,_xll.RtContribute(SourceAlias,B7,Fields,C7:D7,"SCOPE:SERVER"),_xll.RtContribute(SourceAlias,"DDS_INSERT_S",$A$2:$C$2,B7:D7,"SCOPE:SERVER FTC:ALL")),"stopped")</f>
        <v>stopped</v>
      </c>
      <c r="F7" s="149" t="s">
        <v>193</v>
      </c>
      <c r="G7" s="150">
        <f>Pricing!$C7*100</f>
        <v>0.25913857794002126</v>
      </c>
      <c r="H7" s="150">
        <f>Pricing!$C7*100</f>
        <v>0.25913857794002126</v>
      </c>
      <c r="I7" s="151" t="str">
        <f>IF(Contribute="abcd",IF($A$2&lt;&gt;-1,_xll.RtContribute(SourceAlias,F7,Fields,G7:H7,"SCOPE:SERVER"),_xll.RtContribute(SourceAlias,"DDS_INSERT_S",$A$2:$C$2,F7:H7,"SCOPE:SERVER FTC:ALL")),"stopped")</f>
        <v>stopped</v>
      </c>
      <c r="J7" s="149" t="s">
        <v>270</v>
      </c>
      <c r="K7" s="150">
        <f>Pricing!$D7*100</f>
        <v>0.41424081239593846</v>
      </c>
      <c r="L7" s="150">
        <f>Pricing!$D7*100</f>
        <v>0.41424081239593846</v>
      </c>
      <c r="M7" s="151" t="str">
        <f>IF(Contribute="abcd",IF($A$2&lt;&gt;-1,_xll.RtContribute(SourceAlias,J7,Fields,K7:L7,"SCOPE:SERVER"),_xll.RtContribute(SourceAlias,"DDS_INSERT_S",$A$2:$C$2,J7:L7,"SCOPE:SERVER FTC:ALL")),"stopped")</f>
        <v>stopped</v>
      </c>
      <c r="N7" s="149" t="s">
        <v>355</v>
      </c>
      <c r="O7" s="150">
        <f>Pricing!$E7*100</f>
        <v>0.60703062674072328</v>
      </c>
      <c r="P7" s="150">
        <f>Pricing!$E7*100</f>
        <v>0.60703062674072328</v>
      </c>
      <c r="Q7" s="151" t="str">
        <f>IF(Contribute="abcd",IF($A$2&lt;&gt;-1,_xll.RtContribute(SourceAlias,N7,Fields,O7:P7,"SCOPE:SERVER"),_xll.RtContribute(SourceAlias,"DDS_INSERT_S",$A$2:$C$2,N7:P7,"SCOPE:SERVER FTC:ALL")),"stopped")</f>
        <v>stopped</v>
      </c>
      <c r="R7" s="149" t="s">
        <v>495</v>
      </c>
      <c r="S7" s="150">
        <f>Pricing!$F7*100</f>
        <v>0.28999999999790305</v>
      </c>
      <c r="T7" s="150">
        <f>Pricing!$F7*100</f>
        <v>0.28999999999790305</v>
      </c>
      <c r="U7" s="151"/>
      <c r="V7" s="149" t="str">
        <f>"USD_CURVE_OIS_"&amp;A7</f>
        <v>USD_CURVE_OIS_SN</v>
      </c>
      <c r="W7" s="150">
        <f>Pricing!$G7*100</f>
        <v>0.19633080567693639</v>
      </c>
      <c r="X7" s="150">
        <f>Pricing!$G7*100</f>
        <v>0.19633080567693639</v>
      </c>
      <c r="Y7" s="151" t="str">
        <f>IF(Contribute="abcd",IF($A$2&lt;&gt;-1,_xll.RtContribute(SourceAlias,V7,Fields,W7:X7,"SCOPE:SERVER"),_xll.RtContribute(SourceAlias,"DDS_INSERT_S",$A$2:$C$2,V7:X7,"SCOPE:SERVER FTC:ALL")),"stopped")</f>
        <v>stopped</v>
      </c>
      <c r="Z7" s="197"/>
      <c r="AA7" s="196"/>
      <c r="AB7" s="197"/>
      <c r="AC7" s="196"/>
      <c r="AD7" s="197"/>
      <c r="AE7" s="196"/>
      <c r="AF7" s="195"/>
      <c r="AG7" s="195"/>
      <c r="AH7" s="197"/>
      <c r="AI7" s="196"/>
      <c r="AJ7" s="195"/>
      <c r="AK7" s="196"/>
    </row>
    <row r="8" spans="1:37" collapsed="1" x14ac:dyDescent="0.2">
      <c r="A8" s="71" t="str">
        <f>Pricing!$A8</f>
        <v>SW</v>
      </c>
      <c r="B8" s="152" t="s">
        <v>434</v>
      </c>
      <c r="C8" s="153">
        <f>Pricing!$B8*100</f>
        <v>0.18669999978244384</v>
      </c>
      <c r="D8" s="153">
        <f>Pricing!$B8*100</f>
        <v>0.18669999978244384</v>
      </c>
      <c r="E8" s="154" t="str">
        <f>IF(Contribute="abcd",IF($A$2&lt;&gt;-1,_xll.RtContribute(SourceAlias,B8,Fields,C8:D8,"SCOPE:SERVER"),_xll.RtContribute(SourceAlias,"DDS_INSERT_S",$A$2:$C$2,B8:D8,"SCOPE:SERVER FTC:ALL")),"stopped")</f>
        <v>stopped</v>
      </c>
      <c r="F8" s="152" t="s">
        <v>449</v>
      </c>
      <c r="G8" s="153">
        <f>Pricing!$C8*100</f>
        <v>0.25922075880099471</v>
      </c>
      <c r="H8" s="153">
        <f>Pricing!$C8*100</f>
        <v>0.25922075880099471</v>
      </c>
      <c r="I8" s="154" t="str">
        <f>IF(Contribute="abcd",IF($A$2&lt;&gt;-1,_xll.RtContribute(SourceAlias,F8,Fields,G8:H8,"SCOPE:SERVER"),_xll.RtContribute(SourceAlias,"DDS_INSERT_S",$A$2:$C$2,F8:H8,"SCOPE:SERVER FTC:ALL")),"stopped")</f>
        <v>stopped</v>
      </c>
      <c r="J8" s="152" t="s">
        <v>464</v>
      </c>
      <c r="K8" s="153">
        <f>Pricing!$D8*100</f>
        <v>0.4139729779167719</v>
      </c>
      <c r="L8" s="153">
        <f>Pricing!$D8*100</f>
        <v>0.4139729779167719</v>
      </c>
      <c r="M8" s="154" t="str">
        <f>IF(Contribute="abcd",IF($A$2&lt;&gt;-1,_xll.RtContribute(SourceAlias,J8,Fields,K8:L8,"SCOPE:SERVER"),_xll.RtContribute(SourceAlias,"DDS_INSERT_S",$A$2:$C$2,J8:L8,"SCOPE:SERVER FTC:ALL")),"stopped")</f>
        <v>stopped</v>
      </c>
      <c r="N8" s="152" t="s">
        <v>479</v>
      </c>
      <c r="O8" s="153">
        <f>Pricing!$E8*100</f>
        <v>0.60698210444596967</v>
      </c>
      <c r="P8" s="153">
        <f>Pricing!$E8*100</f>
        <v>0.60698210444596967</v>
      </c>
      <c r="Q8" s="154" t="str">
        <f>IF(Contribute="abcd",IF($A$2&lt;&gt;-1,_xll.RtContribute(SourceAlias,N8,Fields,O8:P8,"SCOPE:SERVER"),_xll.RtContribute(SourceAlias,"DDS_INSERT_S",$A$2:$C$2,N8:P8,"SCOPE:SERVER FTC:ALL")),"stopped")</f>
        <v>stopped</v>
      </c>
      <c r="R8" s="152" t="s">
        <v>510</v>
      </c>
      <c r="S8" s="153">
        <f>Pricing!$F8*100</f>
        <v>0.1487500000009031</v>
      </c>
      <c r="T8" s="153">
        <f>Pricing!$F8*100</f>
        <v>0.1487500000009031</v>
      </c>
      <c r="U8" s="154"/>
      <c r="V8" s="152" t="str">
        <f>"USD_CURVE_OIS_1W"</f>
        <v>USD_CURVE_OIS_1W</v>
      </c>
      <c r="W8" s="153">
        <f>Pricing!$G8*100</f>
        <v>0.12999999722649946</v>
      </c>
      <c r="X8" s="153">
        <f>Pricing!$G8*100</f>
        <v>0.12999999722649946</v>
      </c>
      <c r="Y8" s="154" t="str">
        <f>IF(Contribute="abcd",IF($A$2&lt;&gt;-1,_xll.RtContribute(SourceAlias,V8,Fields,W8:X8,"SCOPE:SERVER"),_xll.RtContribute(SourceAlias,"DDS_INSERT_S",$A$2:$C$2,V8:X8,"SCOPE:SERVER FTC:ALL")),"stopped")</f>
        <v>stopped</v>
      </c>
      <c r="Z8" s="197"/>
      <c r="AA8" s="196"/>
      <c r="AB8" s="197"/>
      <c r="AC8" s="196"/>
      <c r="AD8" s="197"/>
      <c r="AE8" s="196"/>
      <c r="AF8" s="195"/>
      <c r="AG8" s="195"/>
      <c r="AH8" s="193"/>
      <c r="AI8" s="194"/>
      <c r="AJ8" s="195">
        <f>ABS(_xll.RtGet(SourceAlias,$V8,"BID")-W8)</f>
        <v>2.7735005403428659E-9</v>
      </c>
      <c r="AK8" s="196">
        <f>ABS(_xll.RtGet(SourceAlias,$V8,"ASK")-X8)</f>
        <v>2.7735005403428659E-9</v>
      </c>
    </row>
    <row r="9" spans="1:37" x14ac:dyDescent="0.2">
      <c r="A9" s="71" t="str">
        <f>Pricing!$A9</f>
        <v>2W</v>
      </c>
      <c r="B9" s="152" t="s">
        <v>435</v>
      </c>
      <c r="C9" s="153">
        <f>Pricing!$B9*100</f>
        <v>0.18647388132134576</v>
      </c>
      <c r="D9" s="153">
        <f>Pricing!$B9*100</f>
        <v>0.18647388132134576</v>
      </c>
      <c r="E9" s="154" t="str">
        <f>IF(Contribute="abcd",IF($A$2&lt;&gt;-1,_xll.RtContribute(SourceAlias,B9,Fields,C9:D9,"SCOPE:SERVER"),_xll.RtContribute(SourceAlias,"DDS_INSERT_S",$A$2:$C$2,B9:D9,"SCOPE:SERVER FTC:ALL")),"stopped")</f>
        <v>stopped</v>
      </c>
      <c r="F9" s="152" t="s">
        <v>450</v>
      </c>
      <c r="G9" s="153">
        <f>Pricing!$C9*100</f>
        <v>0.25946184425545177</v>
      </c>
      <c r="H9" s="153">
        <f>Pricing!$C9*100</f>
        <v>0.25946184425545177</v>
      </c>
      <c r="I9" s="154" t="str">
        <f>IF(Contribute="abcd",IF($A$2&lt;&gt;-1,_xll.RtContribute(SourceAlias,F9,Fields,G9:H9,"SCOPE:SERVER"),_xll.RtContribute(SourceAlias,"DDS_INSERT_S",$A$2:$C$2,F9:H9,"SCOPE:SERVER FTC:ALL")),"stopped")</f>
        <v>stopped</v>
      </c>
      <c r="J9" s="152" t="s">
        <v>465</v>
      </c>
      <c r="K9" s="153">
        <f>Pricing!$D9*100</f>
        <v>0.41312553334054458</v>
      </c>
      <c r="L9" s="153">
        <f>Pricing!$D9*100</f>
        <v>0.41312553334054458</v>
      </c>
      <c r="M9" s="154" t="str">
        <f>IF(Contribute="abcd",IF($A$2&lt;&gt;-1,_xll.RtContribute(SourceAlias,J9,Fields,K9:L9,"SCOPE:SERVER"),_xll.RtContribute(SourceAlias,"DDS_INSERT_S",$A$2:$C$2,J9:L9,"SCOPE:SERVER FTC:ALL")),"stopped")</f>
        <v>stopped</v>
      </c>
      <c r="N9" s="152" t="s">
        <v>480</v>
      </c>
      <c r="O9" s="153">
        <f>Pricing!$E9*100</f>
        <v>0.60677525221919382</v>
      </c>
      <c r="P9" s="153">
        <f>Pricing!$E9*100</f>
        <v>0.60677525221919382</v>
      </c>
      <c r="Q9" s="154" t="str">
        <f>IF(Contribute="abcd",IF($A$2&lt;&gt;-1,_xll.RtContribute(SourceAlias,N9,Fields,O9:P9,"SCOPE:SERVER"),_xll.RtContribute(SourceAlias,"DDS_INSERT_S",$A$2:$C$2,N9:P9,"SCOPE:SERVER FTC:ALL")),"stopped")</f>
        <v>stopped</v>
      </c>
      <c r="R9" s="152" t="s">
        <v>496</v>
      </c>
      <c r="S9" s="153">
        <f>Pricing!$F9*100</f>
        <v>0.15906799999987342</v>
      </c>
      <c r="T9" s="153">
        <f>Pricing!$F9*100</f>
        <v>0.15906799999987342</v>
      </c>
      <c r="U9" s="154"/>
      <c r="V9" s="152" t="str">
        <f t="shared" ref="V9:V22" si="0">"USD_CURVE_OIS_"&amp;A9</f>
        <v>USD_CURVE_OIS_2W</v>
      </c>
      <c r="W9" s="153">
        <f>Pricing!$G9*100</f>
        <v>0.12999999768841569</v>
      </c>
      <c r="X9" s="153">
        <f>Pricing!$G9*100</f>
        <v>0.12999999768841569</v>
      </c>
      <c r="Y9" s="154" t="str">
        <f>IF(Contribute="abcd",IF($A$2&lt;&gt;-1,_xll.RtContribute(SourceAlias,V9,Fields,W9:X9,"SCOPE:SERVER"),_xll.RtContribute(SourceAlias,"DDS_INSERT_S",$A$2:$C$2,V9:X9,"SCOPE:SERVER FTC:ALL")),"stopped")</f>
        <v>stopped</v>
      </c>
      <c r="Z9" s="197"/>
      <c r="AA9" s="196"/>
      <c r="AB9" s="197"/>
      <c r="AC9" s="196"/>
      <c r="AD9" s="197"/>
      <c r="AE9" s="196"/>
      <c r="AF9" s="195"/>
      <c r="AG9" s="195"/>
      <c r="AH9" s="197"/>
      <c r="AI9" s="196"/>
      <c r="AJ9" s="195">
        <f>ABS(_xll.RtGet(SourceAlias,$V9,"BID")-W9)</f>
        <v>2.3115843128529434E-9</v>
      </c>
      <c r="AK9" s="196">
        <f>ABS(_xll.RtGet(SourceAlias,$V9,"ASK")-X9)</f>
        <v>2.3115843128529434E-9</v>
      </c>
    </row>
    <row r="10" spans="1:37" x14ac:dyDescent="0.2">
      <c r="A10" s="63" t="str">
        <f>Pricing!$A10</f>
        <v>3W</v>
      </c>
      <c r="B10" s="155" t="s">
        <v>436</v>
      </c>
      <c r="C10" s="156">
        <f>Pricing!$B10*100</f>
        <v>0.18617701038436962</v>
      </c>
      <c r="D10" s="156">
        <f>Pricing!$B10*100</f>
        <v>0.18617701038436962</v>
      </c>
      <c r="E10" s="157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5" t="s">
        <v>451</v>
      </c>
      <c r="G10" s="156">
        <f>Pricing!$C10*100</f>
        <v>0.25985932991888305</v>
      </c>
      <c r="H10" s="156">
        <f>Pricing!$C10*100</f>
        <v>0.25985932991888305</v>
      </c>
      <c r="I10" s="157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5" t="s">
        <v>466</v>
      </c>
      <c r="K10" s="156">
        <f>Pricing!$D10*100</f>
        <v>0.41170183473582256</v>
      </c>
      <c r="L10" s="156">
        <f>Pricing!$D10*100</f>
        <v>0.41170183473582256</v>
      </c>
      <c r="M10" s="157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5" t="s">
        <v>481</v>
      </c>
      <c r="O10" s="156">
        <f>Pricing!$E10*100</f>
        <v>0.60640654549537487</v>
      </c>
      <c r="P10" s="156">
        <f>Pricing!$E10*100</f>
        <v>0.60640654549537487</v>
      </c>
      <c r="Q10" s="157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5" t="s">
        <v>497</v>
      </c>
      <c r="S10" s="156">
        <f>Pricing!$F10*100</f>
        <v>0.16938599997905002</v>
      </c>
      <c r="T10" s="156">
        <f>Pricing!$F10*100</f>
        <v>0.16938599997905002</v>
      </c>
      <c r="U10" s="157"/>
      <c r="V10" s="155" t="str">
        <f t="shared" si="0"/>
        <v>USD_CURVE_OIS_3W</v>
      </c>
      <c r="W10" s="156">
        <f>Pricing!$G10*100</f>
        <v>0.12999999978635657</v>
      </c>
      <c r="X10" s="156">
        <f>Pricing!$G10*100</f>
        <v>0.12999999978635657</v>
      </c>
      <c r="Y10" s="157" t="str">
        <f>IF(Contribute="abcd",IF($A$2&lt;&gt;-1,_xll.RtContribute(SourceAlias,V10,Fields,W10:X10,"SCOPE:SERVER"),_xll.RtContribute(SourceAlias,"DDS_INSERT_S",$A$2:$C$2,V10:X10,"SCOPE:SERVER FTC:ALL")),"stopped")</f>
        <v>stopped</v>
      </c>
      <c r="Z10" s="197"/>
      <c r="AA10" s="196"/>
      <c r="AB10" s="197"/>
      <c r="AC10" s="196"/>
      <c r="AD10" s="197"/>
      <c r="AE10" s="196"/>
      <c r="AF10" s="195"/>
      <c r="AG10" s="195"/>
      <c r="AH10" s="197"/>
      <c r="AI10" s="196"/>
      <c r="AJ10" s="195">
        <f>ABS(_xll.RtGet(SourceAlias,$V10,"BID")-W10)</f>
        <v>2.1364343627539029E-10</v>
      </c>
      <c r="AK10" s="196">
        <f>ABS(_xll.RtGet(SourceAlias,$V10,"ASK")-X10)</f>
        <v>2.1364343627539029E-10</v>
      </c>
    </row>
    <row r="11" spans="1:37" x14ac:dyDescent="0.2">
      <c r="A11" s="71" t="str">
        <f>Pricing!$A11</f>
        <v>1M</v>
      </c>
      <c r="B11" s="152" t="s">
        <v>437</v>
      </c>
      <c r="C11" s="153">
        <f>Pricing!$B11*100</f>
        <v>0.18560000000014676</v>
      </c>
      <c r="D11" s="153">
        <f>Pricing!$B11*100</f>
        <v>0.18560000000014676</v>
      </c>
      <c r="E11" s="154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2" t="s">
        <v>452</v>
      </c>
      <c r="G11" s="153">
        <f>Pricing!$C11*100</f>
        <v>0.26079999999920056</v>
      </c>
      <c r="H11" s="153">
        <f>Pricing!$C11*100</f>
        <v>0.26079999999920056</v>
      </c>
      <c r="I11" s="154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2" t="s">
        <v>467</v>
      </c>
      <c r="K11" s="153">
        <f>Pricing!$D11*100</f>
        <v>0.4082999993589298</v>
      </c>
      <c r="L11" s="153">
        <f>Pricing!$D11*100</f>
        <v>0.4082999993589298</v>
      </c>
      <c r="M11" s="154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2" t="s">
        <v>482</v>
      </c>
      <c r="O11" s="153">
        <f>Pricing!$E11*100</f>
        <v>0.60549999990094916</v>
      </c>
      <c r="P11" s="153">
        <f>Pricing!$E11*100</f>
        <v>0.60549999990094916</v>
      </c>
      <c r="Q11" s="154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2" t="s">
        <v>498</v>
      </c>
      <c r="S11" s="153">
        <f>Pricing!$F11*100</f>
        <v>0.18559999997666554</v>
      </c>
      <c r="T11" s="153">
        <f>Pricing!$F11*100</f>
        <v>0.18559999997666554</v>
      </c>
      <c r="U11" s="154"/>
      <c r="V11" s="152" t="str">
        <f t="shared" si="0"/>
        <v>USD_CURVE_OIS_1M</v>
      </c>
      <c r="W11" s="153">
        <f>Pricing!$G11*100</f>
        <v>0.13199999969920606</v>
      </c>
      <c r="X11" s="153">
        <f>Pricing!$G11*100</f>
        <v>0.13199999969920606</v>
      </c>
      <c r="Y11" s="154" t="str">
        <f>IF(Contribute="abcd",IF($A$2&lt;&gt;-1,_xll.RtContribute(SourceAlias,V11,Fields,W11:X11,"SCOPE:SERVER"),_xll.RtContribute(SourceAlias,"DDS_INSERT_S",$A$2:$C$2,V11:X11,"SCOPE:SERVER FTC:ALL")),"stopped")</f>
        <v>stopped</v>
      </c>
      <c r="Z11" s="197"/>
      <c r="AA11" s="196"/>
      <c r="AB11" s="197"/>
      <c r="AC11" s="196"/>
      <c r="AD11" s="197"/>
      <c r="AE11" s="196"/>
      <c r="AF11" s="195"/>
      <c r="AG11" s="195"/>
      <c r="AH11" s="197"/>
      <c r="AI11" s="196"/>
      <c r="AJ11" s="195">
        <f>ABS(_xll.RtGet(SourceAlias,$V11,"BID")-W11)</f>
        <v>3.0079394530702075E-10</v>
      </c>
      <c r="AK11" s="196">
        <f>ABS(_xll.RtGet(SourceAlias,$V11,"ASK")-X11)</f>
        <v>3.0079394530702075E-10</v>
      </c>
    </row>
    <row r="12" spans="1:37" x14ac:dyDescent="0.2">
      <c r="A12" s="71" t="str">
        <f>Pricing!$A12</f>
        <v>2M</v>
      </c>
      <c r="B12" s="152" t="s">
        <v>438</v>
      </c>
      <c r="C12" s="153">
        <f>Pricing!$B12*100</f>
        <v>0.18496500803591942</v>
      </c>
      <c r="D12" s="153">
        <f>Pricing!$B12*100</f>
        <v>0.18496500803591942</v>
      </c>
      <c r="E12" s="154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2" t="s">
        <v>453</v>
      </c>
      <c r="G12" s="153">
        <f>Pricing!$C12*100</f>
        <v>0.26629999985949837</v>
      </c>
      <c r="H12" s="153">
        <f>Pricing!$C12*100</f>
        <v>0.26629999985949837</v>
      </c>
      <c r="I12" s="154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2" t="s">
        <v>468</v>
      </c>
      <c r="K12" s="153">
        <f>Pricing!$D12*100</f>
        <v>0.39819999964008818</v>
      </c>
      <c r="L12" s="153">
        <f>Pricing!$D12*100</f>
        <v>0.39819999964008818</v>
      </c>
      <c r="M12" s="154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2" t="s">
        <v>483</v>
      </c>
      <c r="O12" s="153">
        <f>Pricing!$E12*100</f>
        <v>0.60389999985905773</v>
      </c>
      <c r="P12" s="153">
        <f>Pricing!$E12*100</f>
        <v>0.60389999985905773</v>
      </c>
      <c r="Q12" s="154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2" t="s">
        <v>499</v>
      </c>
      <c r="S12" s="153">
        <f>Pricing!$F12*100</f>
        <v>0.22525000000011117</v>
      </c>
      <c r="T12" s="153">
        <f>Pricing!$F12*100</f>
        <v>0.22525000000011117</v>
      </c>
      <c r="U12" s="154"/>
      <c r="V12" s="152" t="str">
        <f t="shared" si="0"/>
        <v>USD_CURVE_OIS_2M</v>
      </c>
      <c r="W12" s="153">
        <f>Pricing!$G12*100</f>
        <v>0.13499999958158049</v>
      </c>
      <c r="X12" s="153">
        <f>Pricing!$G12*100</f>
        <v>0.13499999958158049</v>
      </c>
      <c r="Y12" s="154" t="str">
        <f>IF(Contribute="abcd",IF($A$2&lt;&gt;-1,_xll.RtContribute(SourceAlias,V12,Fields,W12:X12,"SCOPE:SERVER"),_xll.RtContribute(SourceAlias,"DDS_INSERT_S",$A$2:$C$2,V12:X12,"SCOPE:SERVER FTC:ALL")),"stopped")</f>
        <v>stopped</v>
      </c>
      <c r="Z12" s="197"/>
      <c r="AA12" s="196"/>
      <c r="AB12" s="197"/>
      <c r="AC12" s="196"/>
      <c r="AD12" s="197"/>
      <c r="AE12" s="196"/>
      <c r="AF12" s="195"/>
      <c r="AG12" s="195"/>
      <c r="AH12" s="197"/>
      <c r="AI12" s="196"/>
      <c r="AJ12" s="195">
        <f>ABS(_xll.RtGet(SourceAlias,$V12,"BID")-W12)</f>
        <v>4.1841952125309945E-10</v>
      </c>
      <c r="AK12" s="196">
        <f>ABS(_xll.RtGet(SourceAlias,$V12,"ASK")-X12)</f>
        <v>4.1841952125309945E-10</v>
      </c>
    </row>
    <row r="13" spans="1:37" x14ac:dyDescent="0.2">
      <c r="A13" s="71" t="str">
        <f>Pricing!$A13</f>
        <v>3M</v>
      </c>
      <c r="B13" s="152" t="s">
        <v>439</v>
      </c>
      <c r="C13" s="153">
        <f>Pricing!$B13*100</f>
        <v>0.18900704973367077</v>
      </c>
      <c r="D13" s="153">
        <f>Pricing!$B13*100</f>
        <v>0.18900704973367077</v>
      </c>
      <c r="E13" s="154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2" t="s">
        <v>454</v>
      </c>
      <c r="G13" s="153">
        <f>Pricing!$C13*100</f>
        <v>0.27607593488507642</v>
      </c>
      <c r="H13" s="153">
        <f>Pricing!$C13*100</f>
        <v>0.27607593488507642</v>
      </c>
      <c r="I13" s="154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2" t="s">
        <v>469</v>
      </c>
      <c r="K13" s="153">
        <f>Pricing!$D13*100</f>
        <v>0.39299999988863105</v>
      </c>
      <c r="L13" s="153">
        <f>Pricing!$D13*100</f>
        <v>0.39299999988863105</v>
      </c>
      <c r="M13" s="154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2" t="s">
        <v>484</v>
      </c>
      <c r="O13" s="153">
        <f>Pricing!$E13*100</f>
        <v>0.60499999977232277</v>
      </c>
      <c r="P13" s="153">
        <f>Pricing!$E13*100</f>
        <v>0.60499999977232277</v>
      </c>
      <c r="Q13" s="154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2" t="s">
        <v>500</v>
      </c>
      <c r="S13" s="153">
        <f>Pricing!$F13*100</f>
        <v>0.27500000000006386</v>
      </c>
      <c r="T13" s="153">
        <f>Pricing!$F13*100</f>
        <v>0.27500000000006386</v>
      </c>
      <c r="U13" s="154"/>
      <c r="V13" s="152" t="str">
        <f t="shared" si="0"/>
        <v>USD_CURVE_OIS_3M</v>
      </c>
      <c r="W13" s="153">
        <f>Pricing!$G13*100</f>
        <v>0.14099999970196289</v>
      </c>
      <c r="X13" s="153">
        <f>Pricing!$G13*100</f>
        <v>0.14099999970196289</v>
      </c>
      <c r="Y13" s="154" t="str">
        <f>IF(Contribute="abcd",IF($A$2&lt;&gt;-1,_xll.RtContribute(SourceAlias,V13,Fields,W13:X13,"SCOPE:SERVER"),_xll.RtContribute(SourceAlias,"DDS_INSERT_S",$A$2:$C$2,V13:X13,"SCOPE:SERVER FTC:ALL")),"stopped")</f>
        <v>stopped</v>
      </c>
      <c r="Z13" s="197"/>
      <c r="AA13" s="196"/>
      <c r="AB13" s="197"/>
      <c r="AC13" s="196"/>
      <c r="AD13" s="197"/>
      <c r="AE13" s="196"/>
      <c r="AF13" s="195"/>
      <c r="AG13" s="195"/>
      <c r="AH13" s="197"/>
      <c r="AI13" s="196"/>
      <c r="AJ13" s="195">
        <f>ABS(_xll.RtGet(SourceAlias,$V13,"BID")-W13)</f>
        <v>2.9803712275899841E-10</v>
      </c>
      <c r="AK13" s="196">
        <f>ABS(_xll.RtGet(SourceAlias,$V13,"ASK")-X13)</f>
        <v>2.9803712275899841E-10</v>
      </c>
    </row>
    <row r="14" spans="1:37" x14ac:dyDescent="0.2">
      <c r="A14" s="71" t="str">
        <f>Pricing!$A14</f>
        <v>4M</v>
      </c>
      <c r="B14" s="152" t="s">
        <v>440</v>
      </c>
      <c r="C14" s="153">
        <f>Pricing!$B14*100</f>
        <v>0.19848213739042542</v>
      </c>
      <c r="D14" s="153">
        <f>Pricing!$B14*100</f>
        <v>0.19848213739042542</v>
      </c>
      <c r="E14" s="154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2" t="s">
        <v>455</v>
      </c>
      <c r="G14" s="153">
        <f>Pricing!$C14*100</f>
        <v>0.28294070327544041</v>
      </c>
      <c r="H14" s="153">
        <f>Pricing!$C14*100</f>
        <v>0.28294070327544041</v>
      </c>
      <c r="I14" s="154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2" t="s">
        <v>470</v>
      </c>
      <c r="K14" s="153">
        <f>Pricing!$D14*100</f>
        <v>0.38959999999698153</v>
      </c>
      <c r="L14" s="153">
        <f>Pricing!$D14*100</f>
        <v>0.38959999999698153</v>
      </c>
      <c r="M14" s="154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2" t="s">
        <v>485</v>
      </c>
      <c r="O14" s="153">
        <f>Pricing!$E14*100</f>
        <v>0.60509999975359885</v>
      </c>
      <c r="P14" s="153">
        <f>Pricing!$E14*100</f>
        <v>0.60509999975359885</v>
      </c>
      <c r="Q14" s="154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2" t="s">
        <v>501</v>
      </c>
      <c r="S14" s="153">
        <f>Pricing!$F14*100</f>
        <v>0.32102180899996585</v>
      </c>
      <c r="T14" s="153">
        <f>Pricing!$F14*100</f>
        <v>0.32102180899996585</v>
      </c>
      <c r="U14" s="154"/>
      <c r="V14" s="152" t="str">
        <f t="shared" si="0"/>
        <v>USD_CURVE_OIS_4M</v>
      </c>
      <c r="W14" s="153">
        <f>Pricing!$G14*100</f>
        <v>0.14599999977709002</v>
      </c>
      <c r="X14" s="153">
        <f>Pricing!$G14*100</f>
        <v>0.14599999977709002</v>
      </c>
      <c r="Y14" s="154" t="str">
        <f>IF(Contribute="abcd",IF($A$2&lt;&gt;-1,_xll.RtContribute(SourceAlias,V14,Fields,W14:X14,"SCOPE:SERVER"),_xll.RtContribute(SourceAlias,"DDS_INSERT_S",$A$2:$C$2,V14:X14,"SCOPE:SERVER FTC:ALL")),"stopped")</f>
        <v>stopped</v>
      </c>
      <c r="Z14" s="197"/>
      <c r="AA14" s="196"/>
      <c r="AB14" s="197"/>
      <c r="AC14" s="196"/>
      <c r="AD14" s="197"/>
      <c r="AE14" s="196"/>
      <c r="AF14" s="195"/>
      <c r="AG14" s="195"/>
      <c r="AH14" s="197"/>
      <c r="AI14" s="196"/>
      <c r="AJ14" s="195">
        <f>ABS(_xll.RtGet(SourceAlias,$V14,"BID")-W14)</f>
        <v>2.2290996826157539E-10</v>
      </c>
      <c r="AK14" s="196">
        <f>ABS(_xll.RtGet(SourceAlias,$V14,"ASK")-X14)</f>
        <v>2.2290996826157539E-10</v>
      </c>
    </row>
    <row r="15" spans="1:37" x14ac:dyDescent="0.2">
      <c r="A15" s="71" t="str">
        <f>Pricing!$A15</f>
        <v>5M</v>
      </c>
      <c r="B15" s="152" t="s">
        <v>441</v>
      </c>
      <c r="C15" s="153">
        <f>Pricing!$B15*100</f>
        <v>0.21167679191921371</v>
      </c>
      <c r="D15" s="153">
        <f>Pricing!$B15*100</f>
        <v>0.21167679191921371</v>
      </c>
      <c r="E15" s="154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2" t="s">
        <v>456</v>
      </c>
      <c r="G15" s="153">
        <f>Pricing!$C15*100</f>
        <v>0.29619057202905491</v>
      </c>
      <c r="H15" s="153">
        <f>Pricing!$C15*100</f>
        <v>0.29619057202905491</v>
      </c>
      <c r="I15" s="154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2" t="s">
        <v>471</v>
      </c>
      <c r="K15" s="153">
        <f>Pricing!$D15*100</f>
        <v>0.40029999999635635</v>
      </c>
      <c r="L15" s="153">
        <f>Pricing!$D15*100</f>
        <v>0.40029999999635635</v>
      </c>
      <c r="M15" s="154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2" t="s">
        <v>486</v>
      </c>
      <c r="O15" s="153">
        <f>Pricing!$E15*100</f>
        <v>0.61629999982085681</v>
      </c>
      <c r="P15" s="153">
        <f>Pricing!$E15*100</f>
        <v>0.61629999982085681</v>
      </c>
      <c r="Q15" s="154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2" t="s">
        <v>502</v>
      </c>
      <c r="S15" s="153">
        <f>Pricing!$F15*100</f>
        <v>0.36555904300736464</v>
      </c>
      <c r="T15" s="153">
        <f>Pricing!$F15*100</f>
        <v>0.36555904300736464</v>
      </c>
      <c r="U15" s="154"/>
      <c r="V15" s="152" t="str">
        <f t="shared" si="0"/>
        <v>USD_CURVE_OIS_5M</v>
      </c>
      <c r="W15" s="153">
        <f>Pricing!$G15*100</f>
        <v>0.1619999998266701</v>
      </c>
      <c r="X15" s="153">
        <f>Pricing!$G15*100</f>
        <v>0.1619999998266701</v>
      </c>
      <c r="Y15" s="154" t="str">
        <f>IF(Contribute="abcd",IF($A$2&lt;&gt;-1,_xll.RtContribute(SourceAlias,V15,Fields,W15:X15,"SCOPE:SERVER"),_xll.RtContribute(SourceAlias,"DDS_INSERT_S",$A$2:$C$2,V15:X15,"SCOPE:SERVER FTC:ALL")),"stopped")</f>
        <v>stopped</v>
      </c>
      <c r="Z15" s="197"/>
      <c r="AA15" s="196"/>
      <c r="AB15" s="197"/>
      <c r="AC15" s="196"/>
      <c r="AD15" s="197"/>
      <c r="AE15" s="196"/>
      <c r="AF15" s="195"/>
      <c r="AG15" s="195"/>
      <c r="AH15" s="197"/>
      <c r="AI15" s="196"/>
      <c r="AJ15" s="195">
        <f>ABS(_xll.RtGet(SourceAlias,$V15,"BID")-W15)</f>
        <v>1.733299059836213E-10</v>
      </c>
      <c r="AK15" s="196">
        <f>ABS(_xll.RtGet(SourceAlias,$V15,"ASK")-X15)</f>
        <v>1.733299059836213E-10</v>
      </c>
    </row>
    <row r="16" spans="1:37" x14ac:dyDescent="0.2">
      <c r="A16" s="71" t="str">
        <f>Pricing!$A16</f>
        <v>6M</v>
      </c>
      <c r="B16" s="152" t="s">
        <v>442</v>
      </c>
      <c r="C16" s="153">
        <f>Pricing!$B16*100</f>
        <v>0.23002207248736731</v>
      </c>
      <c r="D16" s="153">
        <f>Pricing!$B16*100</f>
        <v>0.23002207248736731</v>
      </c>
      <c r="E16" s="154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2" t="s">
        <v>457</v>
      </c>
      <c r="G16" s="153">
        <f>Pricing!$C16*100</f>
        <v>0.31738965984765805</v>
      </c>
      <c r="H16" s="153">
        <f>Pricing!$C16*100</f>
        <v>0.31738965984765805</v>
      </c>
      <c r="I16" s="154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2" t="s">
        <v>472</v>
      </c>
      <c r="K16" s="153">
        <f>Pricing!$D16*100</f>
        <v>0.41460000000002833</v>
      </c>
      <c r="L16" s="153">
        <f>Pricing!$D16*100</f>
        <v>0.41460000000002833</v>
      </c>
      <c r="M16" s="154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2" t="s">
        <v>487</v>
      </c>
      <c r="O16" s="153">
        <f>Pricing!$E16*100</f>
        <v>0.62809999982332654</v>
      </c>
      <c r="P16" s="153">
        <f>Pricing!$E16*100</f>
        <v>0.62809999982332654</v>
      </c>
      <c r="Q16" s="154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2" t="s">
        <v>503</v>
      </c>
      <c r="S16" s="153">
        <f>Pricing!$F16*100</f>
        <v>0.41455000000289643</v>
      </c>
      <c r="T16" s="153">
        <f>Pricing!$F16*100</f>
        <v>0.41455000000289643</v>
      </c>
      <c r="U16" s="154"/>
      <c r="V16" s="152" t="str">
        <f t="shared" si="0"/>
        <v>USD_CURVE_OIS_6M</v>
      </c>
      <c r="W16" s="153">
        <f>Pricing!$G16*100</f>
        <v>0.1789999998424136</v>
      </c>
      <c r="X16" s="153">
        <f>Pricing!$G16*100</f>
        <v>0.1789999998424136</v>
      </c>
      <c r="Y16" s="154" t="str">
        <f>IF(Contribute="abcd",IF($A$2&lt;&gt;-1,_xll.RtContribute(SourceAlias,V16,Fields,W16:X16,"SCOPE:SERVER"),_xll.RtContribute(SourceAlias,"DDS_INSERT_S",$A$2:$C$2,V16:X16,"SCOPE:SERVER FTC:ALL")),"stopped")</f>
        <v>stopped</v>
      </c>
      <c r="Z16" s="197"/>
      <c r="AA16" s="196"/>
      <c r="AB16" s="197"/>
      <c r="AC16" s="196"/>
      <c r="AD16" s="197"/>
      <c r="AE16" s="196"/>
      <c r="AF16" s="195"/>
      <c r="AG16" s="195"/>
      <c r="AH16" s="197"/>
      <c r="AI16" s="196"/>
      <c r="AJ16" s="195">
        <f>ABS(_xll.RtGet(SourceAlias,$V16,"BID")-W16)</f>
        <v>1.5758638838292427E-10</v>
      </c>
      <c r="AK16" s="196">
        <f>ABS(_xll.RtGet(SourceAlias,$V16,"ASK")-X16)</f>
        <v>1.5758638838292427E-10</v>
      </c>
    </row>
    <row r="17" spans="1:37" x14ac:dyDescent="0.2">
      <c r="A17" s="71" t="str">
        <f>Pricing!$A17</f>
        <v>7M</v>
      </c>
      <c r="B17" s="152" t="s">
        <v>443</v>
      </c>
      <c r="C17" s="153">
        <f>Pricing!$B17*100</f>
        <v>0.24832543588615313</v>
      </c>
      <c r="D17" s="153">
        <f>Pricing!$B17*100</f>
        <v>0.24832543588615313</v>
      </c>
      <c r="E17" s="154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2" t="s">
        <v>458</v>
      </c>
      <c r="G17" s="153">
        <f>Pricing!$C17*100</f>
        <v>0.33807381990288132</v>
      </c>
      <c r="H17" s="153">
        <f>Pricing!$C17*100</f>
        <v>0.33807381990288132</v>
      </c>
      <c r="I17" s="154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2" t="s">
        <v>473</v>
      </c>
      <c r="K17" s="153">
        <f>Pricing!$D17*100</f>
        <v>0.42878845487780809</v>
      </c>
      <c r="L17" s="153">
        <f>Pricing!$D17*100</f>
        <v>0.42878845487780809</v>
      </c>
      <c r="M17" s="154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2" t="s">
        <v>488</v>
      </c>
      <c r="O17" s="153">
        <f>Pricing!$E17*100</f>
        <v>0.63981569028422081</v>
      </c>
      <c r="P17" s="153">
        <f>Pricing!$E17*100</f>
        <v>0.63981569028422081</v>
      </c>
      <c r="Q17" s="154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2" t="s">
        <v>504</v>
      </c>
      <c r="S17" s="153">
        <f>Pricing!$F17*100</f>
        <v>0.46378846199991058</v>
      </c>
      <c r="T17" s="153">
        <f>Pricing!$F17*100</f>
        <v>0.46378846199991058</v>
      </c>
      <c r="U17" s="154"/>
      <c r="V17" s="152" t="str">
        <f t="shared" si="0"/>
        <v>USD_CURVE_OIS_7M</v>
      </c>
      <c r="W17" s="153">
        <f>Pricing!$G17*100</f>
        <v>0.19299999988456146</v>
      </c>
      <c r="X17" s="153">
        <f>Pricing!$G17*100</f>
        <v>0.19299999988456146</v>
      </c>
      <c r="Y17" s="154" t="str">
        <f>IF(Contribute="abcd",IF($A$2&lt;&gt;-1,_xll.RtContribute(SourceAlias,V17,Fields,W17:X17,"SCOPE:SERVER"),_xll.RtContribute(SourceAlias,"DDS_INSERT_S",$A$2:$C$2,V17:X17,"SCOPE:SERVER FTC:ALL")),"stopped")</f>
        <v>stopped</v>
      </c>
      <c r="Z17" s="197"/>
      <c r="AA17" s="196"/>
      <c r="AB17" s="197"/>
      <c r="AC17" s="196"/>
      <c r="AD17" s="197"/>
      <c r="AE17" s="196"/>
      <c r="AF17" s="195"/>
      <c r="AG17" s="195"/>
      <c r="AH17" s="197"/>
      <c r="AI17" s="196"/>
      <c r="AJ17" s="195">
        <f>ABS(_xll.RtGet(SourceAlias,$V17,"BID")-W17)</f>
        <v>1.154385476098696E-10</v>
      </c>
      <c r="AK17" s="196">
        <f>ABS(_xll.RtGet(SourceAlias,$V17,"ASK")-X17)</f>
        <v>1.154385476098696E-10</v>
      </c>
    </row>
    <row r="18" spans="1:37" x14ac:dyDescent="0.2">
      <c r="A18" s="71" t="str">
        <f>Pricing!$A18</f>
        <v>8M</v>
      </c>
      <c r="B18" s="152" t="s">
        <v>444</v>
      </c>
      <c r="C18" s="153">
        <f>Pricing!$B18*100</f>
        <v>0.27059718297904173</v>
      </c>
      <c r="D18" s="153">
        <f>Pricing!$B18*100</f>
        <v>0.27059718297904173</v>
      </c>
      <c r="E18" s="154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2" t="s">
        <v>459</v>
      </c>
      <c r="G18" s="153">
        <f>Pricing!$C18*100</f>
        <v>0.36250247432269483</v>
      </c>
      <c r="H18" s="153">
        <f>Pricing!$C18*100</f>
        <v>0.36250247432269483</v>
      </c>
      <c r="I18" s="154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2" t="s">
        <v>474</v>
      </c>
      <c r="K18" s="153">
        <f>Pricing!$D18*100</f>
        <v>0.45386448454359768</v>
      </c>
      <c r="L18" s="153">
        <f>Pricing!$D18*100</f>
        <v>0.45386448454359768</v>
      </c>
      <c r="M18" s="154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2" t="s">
        <v>489</v>
      </c>
      <c r="O18" s="153">
        <f>Pricing!$E18*100</f>
        <v>0.65543243343491409</v>
      </c>
      <c r="P18" s="153">
        <f>Pricing!$E18*100</f>
        <v>0.65543243343491409</v>
      </c>
      <c r="Q18" s="154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2" t="s">
        <v>505</v>
      </c>
      <c r="S18" s="153">
        <f>Pricing!$F18*100</f>
        <v>0.47929420702000103</v>
      </c>
      <c r="T18" s="153">
        <f>Pricing!$F18*100</f>
        <v>0.47929420702000103</v>
      </c>
      <c r="U18" s="154"/>
      <c r="V18" s="152" t="str">
        <f t="shared" si="0"/>
        <v>USD_CURVE_OIS_8M</v>
      </c>
      <c r="W18" s="153">
        <f>Pricing!$G18*100</f>
        <v>0.21499999988771171</v>
      </c>
      <c r="X18" s="153">
        <f>Pricing!$G18*100</f>
        <v>0.21499999988771171</v>
      </c>
      <c r="Y18" s="154" t="str">
        <f>IF(Contribute="abcd",IF($A$2&lt;&gt;-1,_xll.RtContribute(SourceAlias,V18,Fields,W18:X18,"SCOPE:SERVER"),_xll.RtContribute(SourceAlias,"DDS_INSERT_S",$A$2:$C$2,V18:X18,"SCOPE:SERVER FTC:ALL")),"stopped")</f>
        <v>stopped</v>
      </c>
      <c r="Z18" s="197"/>
      <c r="AA18" s="196"/>
      <c r="AB18" s="197"/>
      <c r="AC18" s="196"/>
      <c r="AD18" s="197"/>
      <c r="AE18" s="196"/>
      <c r="AF18" s="195"/>
      <c r="AG18" s="195"/>
      <c r="AH18" s="197"/>
      <c r="AI18" s="196"/>
      <c r="AJ18" s="195">
        <f>ABS(_xll.RtGet(SourceAlias,$V18,"BID")-W18)</f>
        <v>1.1228828977749572E-10</v>
      </c>
      <c r="AK18" s="196">
        <f>ABS(_xll.RtGet(SourceAlias,$V18,"ASK")-X18)</f>
        <v>1.1228828977749572E-10</v>
      </c>
    </row>
    <row r="19" spans="1:37" x14ac:dyDescent="0.2">
      <c r="A19" s="71" t="str">
        <f>Pricing!$A19</f>
        <v>9M</v>
      </c>
      <c r="B19" s="152" t="s">
        <v>445</v>
      </c>
      <c r="C19" s="153">
        <f>Pricing!$B19*100</f>
        <v>0.29582848470805223</v>
      </c>
      <c r="D19" s="153">
        <f>Pricing!$B19*100</f>
        <v>0.29582848470805223</v>
      </c>
      <c r="E19" s="154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2" t="s">
        <v>460</v>
      </c>
      <c r="G19" s="153">
        <f>Pricing!$C19*100</f>
        <v>0.39004318983343211</v>
      </c>
      <c r="H19" s="153">
        <f>Pricing!$C19*100</f>
        <v>0.39004318983343211</v>
      </c>
      <c r="I19" s="154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2" t="s">
        <v>475</v>
      </c>
      <c r="K19" s="153">
        <f>Pricing!$D19*100</f>
        <v>0.48099959108893353</v>
      </c>
      <c r="L19" s="153">
        <f>Pricing!$D19*100</f>
        <v>0.48099959108893353</v>
      </c>
      <c r="M19" s="154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2" t="s">
        <v>490</v>
      </c>
      <c r="O19" s="153">
        <f>Pricing!$E19*100</f>
        <v>0.67472222142283211</v>
      </c>
      <c r="P19" s="153">
        <f>Pricing!$E19*100</f>
        <v>0.67472222142283211</v>
      </c>
      <c r="Q19" s="154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2" t="s">
        <v>506</v>
      </c>
      <c r="S19" s="153">
        <f>Pricing!$F19*100</f>
        <v>0.49297566075508475</v>
      </c>
      <c r="T19" s="153">
        <f>Pricing!$F19*100</f>
        <v>0.49297566075508475</v>
      </c>
      <c r="U19" s="154"/>
      <c r="V19" s="152" t="str">
        <f t="shared" si="0"/>
        <v>USD_CURVE_OIS_9M</v>
      </c>
      <c r="W19" s="153">
        <f>Pricing!$G19*100</f>
        <v>0.23999999989429119</v>
      </c>
      <c r="X19" s="153">
        <f>Pricing!$G19*100</f>
        <v>0.23999999989429119</v>
      </c>
      <c r="Y19" s="154" t="str">
        <f>IF(Contribute="abcd",IF($A$2&lt;&gt;-1,_xll.RtContribute(SourceAlias,V19,Fields,W19:X19,"SCOPE:SERVER"),_xll.RtContribute(SourceAlias,"DDS_INSERT_S",$A$2:$C$2,V19:X19,"SCOPE:SERVER FTC:ALL")),"stopped")</f>
        <v>stopped</v>
      </c>
      <c r="Z19" s="197"/>
      <c r="AA19" s="196"/>
      <c r="AB19" s="197"/>
      <c r="AC19" s="196"/>
      <c r="AD19" s="197"/>
      <c r="AE19" s="196"/>
      <c r="AF19" s="195"/>
      <c r="AG19" s="195"/>
      <c r="AH19" s="197"/>
      <c r="AI19" s="196"/>
      <c r="AJ19" s="195">
        <f>ABS(_xll.RtGet(SourceAlias,$V19,"BID")-W19)</f>
        <v>1.0570880282223527E-10</v>
      </c>
      <c r="AK19" s="196">
        <f>ABS(_xll.RtGet(SourceAlias,$V19,"ASK")-X19)</f>
        <v>1.0570880282223527E-10</v>
      </c>
    </row>
    <row r="20" spans="1:37" x14ac:dyDescent="0.2">
      <c r="A20" s="71" t="str">
        <f>Pricing!$A20</f>
        <v>10M</v>
      </c>
      <c r="B20" s="152" t="s">
        <v>446</v>
      </c>
      <c r="C20" s="153">
        <f>Pricing!$B20*100</f>
        <v>0.31737729109688245</v>
      </c>
      <c r="D20" s="153">
        <f>Pricing!$B20*100</f>
        <v>0.31737729109688245</v>
      </c>
      <c r="E20" s="154" t="str">
        <f>IF(Contribute="abcd",IF($A$2&lt;&gt;-1,_xll.RtContribute(SourceAlias,B20,Fields,C20:D20,"SCOPE:SERVER"),_xll.RtContribute(SourceAlias,"DDS_INSERT_S",$A$2:$C$2,B20:D20,"SCOPE:SERVER FTC:ALL")),"stopped")</f>
        <v>stopped</v>
      </c>
      <c r="F20" s="152" t="s">
        <v>461</v>
      </c>
      <c r="G20" s="153">
        <f>Pricing!$C20*100</f>
        <v>0.41376510007546508</v>
      </c>
      <c r="H20" s="153">
        <f>Pricing!$C20*100</f>
        <v>0.41376510007546508</v>
      </c>
      <c r="I20" s="154" t="str">
        <f>IF(Contribute="abcd",IF($A$2&lt;&gt;-1,_xll.RtContribute(SourceAlias,F20,Fields,G20:H20,"SCOPE:SERVER"),_xll.RtContribute(SourceAlias,"DDS_INSERT_S",$A$2:$C$2,F20:H20,"SCOPE:SERVER FTC:ALL")),"stopped")</f>
        <v>stopped</v>
      </c>
      <c r="J20" s="152" t="s">
        <v>476</v>
      </c>
      <c r="K20" s="153">
        <f>Pricing!$D20*100</f>
        <v>0.50248140951290887</v>
      </c>
      <c r="L20" s="153">
        <f>Pricing!$D20*100</f>
        <v>0.50248140951290887</v>
      </c>
      <c r="M20" s="154" t="str">
        <f>IF(Contribute="abcd",IF($A$2&lt;&gt;-1,_xll.RtContribute(SourceAlias,J20,Fields,K20:L20,"SCOPE:SERVER"),_xll.RtContribute(SourceAlias,"DDS_INSERT_S",$A$2:$C$2,J20:L20,"SCOPE:SERVER FTC:ALL")),"stopped")</f>
        <v>stopped</v>
      </c>
      <c r="N20" s="152" t="s">
        <v>491</v>
      </c>
      <c r="O20" s="153">
        <f>Pricing!$E20*100</f>
        <v>0.69219531288132974</v>
      </c>
      <c r="P20" s="153">
        <f>Pricing!$E20*100</f>
        <v>0.69219531288132974</v>
      </c>
      <c r="Q20" s="154" t="str">
        <f>IF(Contribute="abcd",IF($A$2&lt;&gt;-1,_xll.RtContribute(SourceAlias,N20,Fields,O20:P20,"SCOPE:SERVER"),_xll.RtContribute(SourceAlias,"DDS_INSERT_S",$A$2:$C$2,N20:P20,"SCOPE:SERVER FTC:ALL")),"stopped")</f>
        <v>stopped</v>
      </c>
      <c r="R20" s="152" t="s">
        <v>507</v>
      </c>
      <c r="S20" s="153">
        <f>Pricing!$F20*100</f>
        <v>0.50419474943399523</v>
      </c>
      <c r="T20" s="153">
        <f>Pricing!$F20*100</f>
        <v>0.50419474943399523</v>
      </c>
      <c r="U20" s="154"/>
      <c r="V20" s="152" t="str">
        <f t="shared" si="0"/>
        <v>USD_CURVE_OIS_10M</v>
      </c>
      <c r="W20" s="153">
        <f>Pricing!$G20*100</f>
        <v>0.25799999992176725</v>
      </c>
      <c r="X20" s="153">
        <f>Pricing!$G20*100</f>
        <v>0.25799999992176725</v>
      </c>
      <c r="Y20" s="154" t="str">
        <f>IF(Contribute="abcd",IF($A$2&lt;&gt;-1,_xll.RtContribute(SourceAlias,V20,Fields,W20:X20,"SCOPE:SERVER"),_xll.RtContribute(SourceAlias,"DDS_INSERT_S",$A$2:$C$2,V20:X20,"SCOPE:SERVER FTC:ALL")),"stopped")</f>
        <v>stopped</v>
      </c>
      <c r="Z20" s="197"/>
      <c r="AA20" s="196"/>
      <c r="AB20" s="197"/>
      <c r="AC20" s="196"/>
      <c r="AD20" s="197"/>
      <c r="AE20" s="196"/>
      <c r="AF20" s="195"/>
      <c r="AG20" s="195"/>
      <c r="AH20" s="197"/>
      <c r="AI20" s="196"/>
      <c r="AJ20" s="195">
        <f>ABS(_xll.RtGet(SourceAlias,$V20,"BID")-W20)</f>
        <v>7.8232753608631356E-11</v>
      </c>
      <c r="AK20" s="196">
        <f>ABS(_xll.RtGet(SourceAlias,$V20,"ASK")-X20)</f>
        <v>7.8232753608631356E-11</v>
      </c>
    </row>
    <row r="21" spans="1:37" x14ac:dyDescent="0.2">
      <c r="A21" s="71" t="str">
        <f>Pricing!$A21</f>
        <v>11M</v>
      </c>
      <c r="B21" s="152" t="s">
        <v>447</v>
      </c>
      <c r="C21" s="153">
        <f>Pricing!$B21*100</f>
        <v>0.34341083599615757</v>
      </c>
      <c r="D21" s="153">
        <f>Pricing!$B21*100</f>
        <v>0.34341083599615757</v>
      </c>
      <c r="E21" s="154" t="str">
        <f>IF(Contribute="abcd",IF($A$2&lt;&gt;-1,_xll.RtContribute(SourceAlias,B21,Fields,C21:D21,"SCOPE:SERVER"),_xll.RtContribute(SourceAlias,"DDS_INSERT_S",$A$2:$C$2,B21:D21,"SCOPE:SERVER FTC:ALL")),"stopped")</f>
        <v>stopped</v>
      </c>
      <c r="F21" s="152" t="s">
        <v>462</v>
      </c>
      <c r="G21" s="153">
        <f>Pricing!$C21*100</f>
        <v>0.44231124153083179</v>
      </c>
      <c r="H21" s="153">
        <f>Pricing!$C21*100</f>
        <v>0.44231124153083179</v>
      </c>
      <c r="I21" s="154" t="str">
        <f>IF(Contribute="abcd",IF($A$2&lt;&gt;-1,_xll.RtContribute(SourceAlias,F21,Fields,G21:H21,"SCOPE:SERVER"),_xll.RtContribute(SourceAlias,"DDS_INSERT_S",$A$2:$C$2,F21:H21,"SCOPE:SERVER FTC:ALL")),"stopped")</f>
        <v>stopped</v>
      </c>
      <c r="J21" s="152" t="s">
        <v>477</v>
      </c>
      <c r="K21" s="153">
        <f>Pricing!$D21*100</f>
        <v>0.52980720037761253</v>
      </c>
      <c r="L21" s="153">
        <f>Pricing!$D21*100</f>
        <v>0.52980720037761253</v>
      </c>
      <c r="M21" s="154" t="str">
        <f>IF(Contribute="abcd",IF($A$2&lt;&gt;-1,_xll.RtContribute(SourceAlias,J21,Fields,K21:L21,"SCOPE:SERVER"),_xll.RtContribute(SourceAlias,"DDS_INSERT_S",$A$2:$C$2,J21:L21,"SCOPE:SERVER FTC:ALL")),"stopped")</f>
        <v>stopped</v>
      </c>
      <c r="N21" s="152" t="s">
        <v>492</v>
      </c>
      <c r="O21" s="153">
        <f>Pricing!$E21*100</f>
        <v>0.71308938746312511</v>
      </c>
      <c r="P21" s="153">
        <f>Pricing!$E21*100</f>
        <v>0.71308938746312511</v>
      </c>
      <c r="Q21" s="154" t="str">
        <f>IF(Contribute="abcd",IF($A$2&lt;&gt;-1,_xll.RtContribute(SourceAlias,N21,Fields,O21:P21,"SCOPE:SERVER"),_xll.RtContribute(SourceAlias,"DDS_INSERT_S",$A$2:$C$2,N21:P21,"SCOPE:SERVER FTC:ALL")),"stopped")</f>
        <v>stopped</v>
      </c>
      <c r="R21" s="152" t="s">
        <v>508</v>
      </c>
      <c r="S21" s="153">
        <f>Pricing!$F21*100</f>
        <v>0.52633406505220304</v>
      </c>
      <c r="T21" s="153">
        <f>Pricing!$F21*100</f>
        <v>0.52633406505220304</v>
      </c>
      <c r="U21" s="154"/>
      <c r="V21" s="152" t="str">
        <f t="shared" si="0"/>
        <v>USD_CURVE_OIS_11M</v>
      </c>
      <c r="W21" s="153">
        <f>Pricing!$G21*100</f>
        <v>0.28599999991788366</v>
      </c>
      <c r="X21" s="153">
        <f>Pricing!$G21*100</f>
        <v>0.28599999991788366</v>
      </c>
      <c r="Y21" s="154" t="str">
        <f>IF(Contribute="abcd",IF($A$2&lt;&gt;-1,_xll.RtContribute(SourceAlias,V21,Fields,W21:X21,"SCOPE:SERVER"),_xll.RtContribute(SourceAlias,"DDS_INSERT_S",$A$2:$C$2,V21:X21,"SCOPE:SERVER FTC:ALL")),"stopped")</f>
        <v>stopped</v>
      </c>
      <c r="Z21" s="197"/>
      <c r="AA21" s="196"/>
      <c r="AB21" s="197"/>
      <c r="AC21" s="196"/>
      <c r="AD21" s="197"/>
      <c r="AE21" s="196"/>
      <c r="AF21" s="195"/>
      <c r="AG21" s="195"/>
      <c r="AH21" s="197"/>
      <c r="AI21" s="196"/>
      <c r="AJ21" s="195">
        <f>ABS(_xll.RtGet(SourceAlias,$V21,"BID")-W21)</f>
        <v>8.2116369259921385E-11</v>
      </c>
      <c r="AK21" s="196">
        <f>ABS(_xll.RtGet(SourceAlias,$V21,"ASK")-X21)</f>
        <v>8.2116369259921385E-11</v>
      </c>
    </row>
    <row r="22" spans="1:37" x14ac:dyDescent="0.2">
      <c r="A22" s="71" t="str">
        <f>Pricing!$A22</f>
        <v>1Y</v>
      </c>
      <c r="B22" s="155" t="s">
        <v>448</v>
      </c>
      <c r="C22" s="156">
        <f>Pricing!$B22*100</f>
        <v>0.37207789591167301</v>
      </c>
      <c r="D22" s="156">
        <f>Pricing!$B22*100</f>
        <v>0.37207789591167301</v>
      </c>
      <c r="E22" s="154" t="str">
        <f>IF(Contribute="abcd",IF($A$2&lt;&gt;-1,_xll.RtContribute(SourceAlias,B22,Fields,C22:D22,"SCOPE:SERVER"),_xll.RtContribute(SourceAlias,"DDS_INSERT_S",$A$2:$C$2,B22:D22,"SCOPE:SERVER FTC:ALL")),"stopped")</f>
        <v>stopped</v>
      </c>
      <c r="F22" s="155" t="s">
        <v>463</v>
      </c>
      <c r="G22" s="156">
        <f>Pricing!$C22*100</f>
        <v>0.47315720332433747</v>
      </c>
      <c r="H22" s="156">
        <f>Pricing!$C22*100</f>
        <v>0.47315720332433747</v>
      </c>
      <c r="I22" s="154" t="str">
        <f>IF(Contribute="abcd",IF($A$2&lt;&gt;-1,_xll.RtContribute(SourceAlias,F22,Fields,G22:H22,"SCOPE:SERVER"),_xll.RtContribute(SourceAlias,"DDS_INSERT_S",$A$2:$C$2,F22:H22,"SCOPE:SERVER FTC:ALL")),"stopped")</f>
        <v>stopped</v>
      </c>
      <c r="J22" s="155" t="s">
        <v>478</v>
      </c>
      <c r="K22" s="156">
        <f>Pricing!$D22*100</f>
        <v>0.55797737262662694</v>
      </c>
      <c r="L22" s="156">
        <f>Pricing!$D22*100</f>
        <v>0.55797737262662694</v>
      </c>
      <c r="M22" s="154" t="str">
        <f>IF(Contribute="abcd",IF($A$2&lt;&gt;-1,_xll.RtContribute(SourceAlias,J22,Fields,K22:L22,"SCOPE:SERVER"),_xll.RtContribute(SourceAlias,"DDS_INSERT_S",$A$2:$C$2,J22:L22,"SCOPE:SERVER FTC:ALL")),"stopped")</f>
        <v>stopped</v>
      </c>
      <c r="N22" s="155" t="s">
        <v>493</v>
      </c>
      <c r="O22" s="156">
        <f>Pricing!$E22*100</f>
        <v>0.73459999999024772</v>
      </c>
      <c r="P22" s="156">
        <f>Pricing!$E22*100</f>
        <v>0.73459999999024772</v>
      </c>
      <c r="Q22" s="154" t="str">
        <f>IF(Contribute="abcd",IF($A$2&lt;&gt;-1,_xll.RtContribute(SourceAlias,N22,Fields,O22:P22,"SCOPE:SERVER"),_xll.RtContribute(SourceAlias,"DDS_INSERT_S",$A$2:$C$2,N22:P22,"SCOPE:SERVER FTC:ALL")),"stopped")</f>
        <v>stopped</v>
      </c>
      <c r="R22" s="155" t="s">
        <v>509</v>
      </c>
      <c r="S22" s="156">
        <f>Pricing!$F22*100</f>
        <v>0.54987140963468495</v>
      </c>
      <c r="T22" s="156">
        <f>Pricing!$F22*100</f>
        <v>0.54987140963468495</v>
      </c>
      <c r="U22" s="154"/>
      <c r="V22" s="155" t="str">
        <f t="shared" si="0"/>
        <v>USD_CURVE_OIS_1Y</v>
      </c>
      <c r="W22" s="156">
        <f>Pricing!$G22*100</f>
        <v>0.31401089777072722</v>
      </c>
      <c r="X22" s="156">
        <f>Pricing!$G22*100</f>
        <v>0.31401089777072722</v>
      </c>
      <c r="Y22" s="154" t="str">
        <f>IF(Contribute="abcd",IF($A$2&lt;&gt;-1,_xll.RtContribute(SourceAlias,V22,Fields,W22:X22,"SCOPE:SERVER"),_xll.RtContribute(SourceAlias,"DDS_INSERT_S",$A$2:$C$2,V22:X22,"SCOPE:SERVER FTC:ALL")),"stopped")</f>
        <v>stopped</v>
      </c>
      <c r="Z22" s="197"/>
      <c r="AA22" s="196"/>
      <c r="AB22" s="197"/>
      <c r="AC22" s="196"/>
      <c r="AD22" s="197"/>
      <c r="AE22" s="196"/>
      <c r="AF22" s="195"/>
      <c r="AG22" s="195"/>
      <c r="AH22" s="197"/>
      <c r="AI22" s="196"/>
      <c r="AJ22" s="195">
        <f>ABS(_xll.RtGet(SourceAlias,$V22,"BID")-W22)</f>
        <v>1.0897770727213985E-5</v>
      </c>
      <c r="AK22" s="196">
        <f>ABS(_xll.RtGet(SourceAlias,$V22,"ASK")-X22)</f>
        <v>1.0897770727213985E-5</v>
      </c>
    </row>
    <row r="23" spans="1:37" hidden="1" outlineLevel="1" x14ac:dyDescent="0.2">
      <c r="A23" s="54" t="str">
        <f>Pricing!$A23</f>
        <v>#20151216</v>
      </c>
      <c r="B23" s="149" t="str">
        <f>"USD_CURVE_DEP1M_"&amp;A23</f>
        <v>USD_CURVE_DEP1M_#20151216</v>
      </c>
      <c r="C23" s="150">
        <f>Pricing!$B23*100</f>
        <v>0.24970783942549851</v>
      </c>
      <c r="D23" s="150">
        <f>Pricing!$B23*100</f>
        <v>0.24970783942549851</v>
      </c>
      <c r="E23" s="151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49" t="str">
        <f>"USD_CURVEDEP3M_"&amp;A23</f>
        <v>USD_CURVEDEP3M_#20151216</v>
      </c>
      <c r="G23" s="150">
        <f>Pricing!$C23*100</f>
        <v>0.33960795612419936</v>
      </c>
      <c r="H23" s="150">
        <f>Pricing!$C23*100</f>
        <v>0.33960795612419936</v>
      </c>
      <c r="I23" s="151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49" t="str">
        <f>"USD_CURVEDEP6M_"&amp;A23</f>
        <v>USD_CURVEDEP6M_#20151216</v>
      </c>
      <c r="K23" s="150">
        <f>Pricing!$D23*100</f>
        <v>0.43014234353048558</v>
      </c>
      <c r="L23" s="150">
        <f>Pricing!$D23*100</f>
        <v>0.43014234353048558</v>
      </c>
      <c r="M23" s="151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49" t="str">
        <f>"USD_CURVEDEP12M_"&amp;A23</f>
        <v>USD_CURVEDEP12M_#20151216</v>
      </c>
      <c r="O23" s="150">
        <f>Pricing!$E23*100</f>
        <v>0.64074382499024196</v>
      </c>
      <c r="P23" s="150">
        <f>Pricing!$E23*100</f>
        <v>0.64074382499024196</v>
      </c>
      <c r="Q23" s="151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49" t="str">
        <f>"USD_CURVE_DEPSTD_"&amp;A23</f>
        <v>USD_CURVE_DEPSTD_#20151216</v>
      </c>
      <c r="S23" s="150">
        <f>Pricing!$F23*100</f>
        <v>0.46730549500003293</v>
      </c>
      <c r="T23" s="150">
        <f>Pricing!$F23*100</f>
        <v>0.46730549500003293</v>
      </c>
      <c r="U23" s="151"/>
      <c r="V23" s="149"/>
      <c r="W23" s="150">
        <f>Pricing!$G23*100</f>
        <v>0.19420779590081003</v>
      </c>
      <c r="X23" s="150">
        <f>Pricing!$G23*100</f>
        <v>0.19420779590081003</v>
      </c>
      <c r="Y23" s="151" t="str">
        <f>IF(Contribute="abcd",IF($A$2&lt;&gt;-1,_xll.RtContribute(SourceAlias,V23,Fields,W23:X23,"SCOPE:SERVER"),_xll.RtContribute(SourceAlias,"DDS_INSERT_S",$A$2:$C$2,V23:X23,"SCOPE:SERVER FTC:ALL")),"stopped")</f>
        <v>stopped</v>
      </c>
      <c r="Z23" s="197"/>
      <c r="AA23" s="196"/>
      <c r="AB23" s="197"/>
      <c r="AC23" s="196"/>
      <c r="AD23" s="197"/>
      <c r="AE23" s="196"/>
      <c r="AF23" s="195"/>
      <c r="AG23" s="195"/>
      <c r="AH23" s="197"/>
      <c r="AI23" s="196"/>
      <c r="AJ23" s="195"/>
      <c r="AK23" s="196"/>
    </row>
    <row r="24" spans="1:37" hidden="1" outlineLevel="1" x14ac:dyDescent="0.2">
      <c r="A24" s="63" t="str">
        <f>Pricing!$A24</f>
        <v>#20160316</v>
      </c>
      <c r="B24" s="155" t="str">
        <f>"USD_CURVE_DEP1M_"&amp;A24</f>
        <v>USD_CURVE_DEP1M_#20160316</v>
      </c>
      <c r="C24" s="156">
        <f>Pricing!$B24*100</f>
        <v>0.31901136954160297</v>
      </c>
      <c r="D24" s="156">
        <f>Pricing!$B24*100</f>
        <v>0.31901136954160297</v>
      </c>
      <c r="E24" s="157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5" t="str">
        <f>"USD_CURVEDEP3M_"&amp;A24</f>
        <v>USD_CURVEDEP3M_#20160316</v>
      </c>
      <c r="G24" s="156">
        <f>Pricing!$C24*100</f>
        <v>0.41556504088348073</v>
      </c>
      <c r="H24" s="156">
        <f>Pricing!$C24*100</f>
        <v>0.41556504088348073</v>
      </c>
      <c r="I24" s="157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5" t="str">
        <f>"USD_CURVEDEP6M_"&amp;A24</f>
        <v>USD_CURVEDEP6M_#20160316</v>
      </c>
      <c r="K24" s="156">
        <f>Pricing!$D24*100</f>
        <v>0.50416578106743049</v>
      </c>
      <c r="L24" s="156">
        <f>Pricing!$D24*100</f>
        <v>0.50416578106743049</v>
      </c>
      <c r="M24" s="157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5" t="str">
        <f>"USD_CURVEDEP12M_"&amp;A24</f>
        <v>USD_CURVEDEP12M_#20160316</v>
      </c>
      <c r="O24" s="156">
        <f>Pricing!$E24*100</f>
        <v>0.69352746580047597</v>
      </c>
      <c r="P24" s="156">
        <f>Pricing!$E24*100</f>
        <v>0.69352746580047597</v>
      </c>
      <c r="Q24" s="157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5" t="str">
        <f>"USD_CURVE_DEPSTD_"&amp;A24</f>
        <v>USD_CURVE_DEPSTD_#20160316</v>
      </c>
      <c r="S24" s="156">
        <f>Pricing!$F24*100</f>
        <v>0.50502659493595536</v>
      </c>
      <c r="T24" s="156">
        <f>Pricing!$F24*100</f>
        <v>0.50502659493595536</v>
      </c>
      <c r="U24" s="157"/>
      <c r="V24" s="155"/>
      <c r="W24" s="156">
        <f>Pricing!$G24*100</f>
        <v>0.25958853986801228</v>
      </c>
      <c r="X24" s="156">
        <f>Pricing!$G24*100</f>
        <v>0.25958853986801228</v>
      </c>
      <c r="Y24" s="157" t="str">
        <f>IF(Contribute="abcd",IF($A$2&lt;&gt;-1,_xll.RtContribute(SourceAlias,V24,Fields,W24:X24,"SCOPE:SERVER"),_xll.RtContribute(SourceAlias,"DDS_INSERT_S",$A$2:$C$2,V24:X24,"SCOPE:SERVER FTC:ALL")),"stopped")</f>
        <v>stopped</v>
      </c>
      <c r="Z24" s="197"/>
      <c r="AA24" s="196"/>
      <c r="AB24" s="197"/>
      <c r="AC24" s="196"/>
      <c r="AD24" s="197"/>
      <c r="AE24" s="196"/>
      <c r="AF24" s="195"/>
      <c r="AG24" s="195"/>
      <c r="AH24" s="197"/>
      <c r="AI24" s="196"/>
      <c r="AJ24" s="195"/>
      <c r="AK24" s="196"/>
    </row>
    <row r="25" spans="1:37" hidden="1" outlineLevel="1" x14ac:dyDescent="0.2">
      <c r="A25" s="71" t="str">
        <f>Pricing!$A25</f>
        <v>#20151230</v>
      </c>
      <c r="B25" s="152" t="str">
        <f t="shared" ref="B25:B32" si="1">"USD_CURVE_DEP1M_"&amp;A25</f>
        <v>USD_CURVE_DEP1M_#20151230</v>
      </c>
      <c r="C25" s="153">
        <f>Pricing!$B25*100</f>
        <v>0.25960939719980908</v>
      </c>
      <c r="D25" s="153">
        <f>Pricing!$B25*100</f>
        <v>0.25960939719980908</v>
      </c>
      <c r="E25" s="154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2" t="str">
        <f t="shared" ref="F25:F32" si="2">"USD_CURVEDEP3M_"&amp;A25</f>
        <v>USD_CURVEDEP3M_#20151230</v>
      </c>
      <c r="G25" s="153">
        <f>Pricing!$C25*100</f>
        <v>0.35050857666266078</v>
      </c>
      <c r="H25" s="153">
        <f>Pricing!$C25*100</f>
        <v>0.35050857666266078</v>
      </c>
      <c r="I25" s="154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2" t="str">
        <f t="shared" ref="J25:J32" si="3">"USD_CURVEDEP6M_"&amp;A25</f>
        <v>USD_CURVEDEP6M_#20151230</v>
      </c>
      <c r="K25" s="153">
        <f>Pricing!$D25*100</f>
        <v>0.44100106550773871</v>
      </c>
      <c r="L25" s="153">
        <f>Pricing!$D25*100</f>
        <v>0.44100106550773871</v>
      </c>
      <c r="M25" s="154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2"/>
      <c r="O25" s="153">
        <f>Pricing!$E25*100</f>
        <v>0.6475544226854123</v>
      </c>
      <c r="P25" s="153">
        <f>Pricing!$E25*100</f>
        <v>0.6475544226854123</v>
      </c>
      <c r="Q25" s="154"/>
      <c r="R25" s="152"/>
      <c r="S25" s="153">
        <f>Pricing!$F25*100</f>
        <v>0.47308858676591103</v>
      </c>
      <c r="T25" s="153">
        <f>Pricing!$F25*100</f>
        <v>0.47308858676591103</v>
      </c>
      <c r="U25" s="154"/>
      <c r="V25" s="152"/>
      <c r="W25" s="153">
        <f>Pricing!$G25*100</f>
        <v>0.20362649298805305</v>
      </c>
      <c r="X25" s="153">
        <f>Pricing!$G25*100</f>
        <v>0.20362649298805305</v>
      </c>
      <c r="Y25" s="154" t="str">
        <f>IF(Contribute="abcd",IF($A$2&lt;&gt;-1,_xll.RtContribute(SourceAlias,V25,Fields,W25:X25,"SCOPE:SERVER"),_xll.RtContribute(SourceAlias,"DDS_INSERT_S",$A$2:$C$2,V25:X25,"SCOPE:SERVER FTC:ALL")),"stopped")</f>
        <v>stopped</v>
      </c>
      <c r="Z25" s="197"/>
      <c r="AA25" s="196"/>
      <c r="AB25" s="197"/>
      <c r="AC25" s="196"/>
      <c r="AD25" s="197"/>
      <c r="AE25" s="196"/>
      <c r="AF25" s="195"/>
      <c r="AG25" s="195"/>
      <c r="AH25" s="197"/>
      <c r="AI25" s="196"/>
      <c r="AJ25" s="195"/>
      <c r="AK25" s="196"/>
    </row>
    <row r="26" spans="1:37" hidden="1" outlineLevel="1" x14ac:dyDescent="0.2">
      <c r="A26" s="71" t="str">
        <f>Pricing!$A26</f>
        <v>#20151231</v>
      </c>
      <c r="B26" s="152" t="str">
        <f t="shared" si="1"/>
        <v>USD_CURVE_DEP1M_#20151231</v>
      </c>
      <c r="C26" s="153">
        <f>Pricing!$B26*100</f>
        <v>0.26033054803258954</v>
      </c>
      <c r="D26" s="153">
        <f>Pricing!$B26*100</f>
        <v>0.26033054803258954</v>
      </c>
      <c r="E26" s="154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2" t="str">
        <f t="shared" si="2"/>
        <v>USD_CURVEDEP3M_#20151231</v>
      </c>
      <c r="G26" s="153">
        <f>Pricing!$C26*100</f>
        <v>0.35129802239096625</v>
      </c>
      <c r="H26" s="153">
        <f>Pricing!$C26*100</f>
        <v>0.35129802239096625</v>
      </c>
      <c r="I26" s="154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2" t="str">
        <f t="shared" si="3"/>
        <v>USD_CURVEDEP6M_#20151231</v>
      </c>
      <c r="K26" s="153">
        <f>Pricing!$D26*100</f>
        <v>0.44184008788678225</v>
      </c>
      <c r="L26" s="153">
        <f>Pricing!$D26*100</f>
        <v>0.44184008788678225</v>
      </c>
      <c r="M26" s="154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2"/>
      <c r="O26" s="153">
        <f>Pricing!$E26*100</f>
        <v>0.6480613323274238</v>
      </c>
      <c r="P26" s="153">
        <f>Pricing!$E26*100</f>
        <v>0.6480613323274238</v>
      </c>
      <c r="Q26" s="154"/>
      <c r="R26" s="152"/>
      <c r="S26" s="153">
        <f>Pricing!$F26*100</f>
        <v>0.47350200443226048</v>
      </c>
      <c r="T26" s="153">
        <f>Pricing!$F26*100</f>
        <v>0.47350200443226048</v>
      </c>
      <c r="U26" s="154"/>
      <c r="V26" s="152"/>
      <c r="W26" s="153">
        <f>Pricing!$G26*100</f>
        <v>0.20435198150953252</v>
      </c>
      <c r="X26" s="153">
        <f>Pricing!$G26*100</f>
        <v>0.20435198150953252</v>
      </c>
      <c r="Y26" s="154" t="str">
        <f>IF(Contribute="abcd",IF($A$2&lt;&gt;-1,_xll.RtContribute(SourceAlias,V26,Fields,W26:X26,"SCOPE:SERVER"),_xll.RtContribute(SourceAlias,"DDS_INSERT_S",$A$2:$C$2,V26:X26,"SCOPE:SERVER FTC:ALL")),"stopped")</f>
        <v>stopped</v>
      </c>
      <c r="Z26" s="197"/>
      <c r="AA26" s="196"/>
      <c r="AB26" s="197"/>
      <c r="AC26" s="196"/>
      <c r="AD26" s="197"/>
      <c r="AE26" s="196"/>
      <c r="AF26" s="195"/>
      <c r="AG26" s="195"/>
      <c r="AH26" s="197"/>
      <c r="AI26" s="196"/>
      <c r="AJ26" s="195"/>
      <c r="AK26" s="196"/>
    </row>
    <row r="27" spans="1:37" hidden="1" outlineLevel="1" x14ac:dyDescent="0.2">
      <c r="A27" s="71" t="str">
        <f>Pricing!$A27</f>
        <v>#20160104</v>
      </c>
      <c r="B27" s="152" t="str">
        <f t="shared" si="1"/>
        <v>USD_CURVE_DEP1M_#20160104</v>
      </c>
      <c r="C27" s="153">
        <f>Pricing!$B27*100</f>
        <v>0.26323211687245995</v>
      </c>
      <c r="D27" s="153">
        <f>Pricing!$B27*100</f>
        <v>0.26323211687245995</v>
      </c>
      <c r="E27" s="154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2" t="str">
        <f t="shared" si="2"/>
        <v>USD_CURVEDEP3M_#20160104</v>
      </c>
      <c r="G27" s="153">
        <f>Pricing!$C27*100</f>
        <v>0.35447028340669134</v>
      </c>
      <c r="H27" s="153">
        <f>Pricing!$C27*100</f>
        <v>0.35447028340669134</v>
      </c>
      <c r="I27" s="154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2" t="str">
        <f t="shared" si="3"/>
        <v>USD_CURVEDEP6M_#20160104</v>
      </c>
      <c r="K27" s="153">
        <f>Pricing!$D27*100</f>
        <v>0.44524106518388123</v>
      </c>
      <c r="L27" s="153">
        <f>Pricing!$D27*100</f>
        <v>0.44524106518388123</v>
      </c>
      <c r="M27" s="154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2"/>
      <c r="O27" s="153">
        <f>Pricing!$E27*100</f>
        <v>0.65011545587314068</v>
      </c>
      <c r="P27" s="153">
        <f>Pricing!$E27*100</f>
        <v>0.65011545587314068</v>
      </c>
      <c r="Q27" s="154"/>
      <c r="R27" s="152"/>
      <c r="S27" s="153">
        <f>Pricing!$F27*100</f>
        <v>0.47515610192836166</v>
      </c>
      <c r="T27" s="153">
        <f>Pricing!$F27*100</f>
        <v>0.47515610192836166</v>
      </c>
      <c r="U27" s="154"/>
      <c r="V27" s="152"/>
      <c r="W27" s="153">
        <f>Pricing!$G27*100</f>
        <v>0.2073081699177925</v>
      </c>
      <c r="X27" s="153">
        <f>Pricing!$G27*100</f>
        <v>0.2073081699177925</v>
      </c>
      <c r="Y27" s="154" t="str">
        <f>IF(Contribute="abcd",IF($A$2&lt;&gt;-1,_xll.RtContribute(SourceAlias,V27,Fields,W27:X27,"SCOPE:SERVER"),_xll.RtContribute(SourceAlias,"DDS_INSERT_S",$A$2:$C$2,V27:X27,"SCOPE:SERVER FTC:ALL")),"stopped")</f>
        <v>stopped</v>
      </c>
      <c r="Z27" s="197"/>
      <c r="AA27" s="196"/>
      <c r="AB27" s="197"/>
      <c r="AC27" s="196"/>
      <c r="AD27" s="197"/>
      <c r="AE27" s="196"/>
      <c r="AF27" s="195"/>
      <c r="AG27" s="195"/>
      <c r="AH27" s="197"/>
      <c r="AI27" s="196"/>
      <c r="AJ27" s="195"/>
      <c r="AK27" s="196"/>
    </row>
    <row r="28" spans="1:37" hidden="1" outlineLevel="1" x14ac:dyDescent="0.2">
      <c r="A28" s="63" t="str">
        <f>Pricing!$A28</f>
        <v>#20160105</v>
      </c>
      <c r="B28" s="155" t="str">
        <f t="shared" si="1"/>
        <v>USD_CURVE_DEP1M_#20160105</v>
      </c>
      <c r="C28" s="156">
        <f>Pricing!$B28*100</f>
        <v>0.26396163751919655</v>
      </c>
      <c r="D28" s="156">
        <f>Pricing!$B28*100</f>
        <v>0.26396163751919655</v>
      </c>
      <c r="E28" s="157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5" t="str">
        <f t="shared" si="2"/>
        <v>USD_CURVEDEP3M_#20160105</v>
      </c>
      <c r="G28" s="156">
        <f>Pricing!$C28*100</f>
        <v>0.35526697100122673</v>
      </c>
      <c r="H28" s="156">
        <f>Pricing!$C28*100</f>
        <v>0.35526697100122673</v>
      </c>
      <c r="I28" s="157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5" t="str">
        <f t="shared" si="3"/>
        <v>USD_CURVEDEP6M_#20160105</v>
      </c>
      <c r="K28" s="156">
        <f>Pricing!$D28*100</f>
        <v>0.44609966602569895</v>
      </c>
      <c r="L28" s="156">
        <f>Pricing!$D28*100</f>
        <v>0.44609966602569895</v>
      </c>
      <c r="M28" s="157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5"/>
      <c r="O28" s="156">
        <f>Pricing!$E28*100</f>
        <v>0.65063555271119522</v>
      </c>
      <c r="P28" s="156">
        <f>Pricing!$E28*100</f>
        <v>0.65063555271119522</v>
      </c>
      <c r="Q28" s="157"/>
      <c r="R28" s="155"/>
      <c r="S28" s="156">
        <f>Pricing!$F28*100</f>
        <v>0.47556973113179313</v>
      </c>
      <c r="T28" s="156">
        <f>Pricing!$F28*100</f>
        <v>0.47556973113179313</v>
      </c>
      <c r="U28" s="157"/>
      <c r="V28" s="155"/>
      <c r="W28" s="156">
        <f>Pricing!$G28*100</f>
        <v>0.20805961470060078</v>
      </c>
      <c r="X28" s="156">
        <f>Pricing!$G28*100</f>
        <v>0.20805961470060078</v>
      </c>
      <c r="Y28" s="157" t="str">
        <f>IF(Contribute="abcd",IF($A$2&lt;&gt;-1,_xll.RtContribute(SourceAlias,V28,Fields,W28:X28,"SCOPE:SERVER"),_xll.RtContribute(SourceAlias,"DDS_INSERT_S",$A$2:$C$2,V28:X28,"SCOPE:SERVER FTC:ALL")),"stopped")</f>
        <v>stopped</v>
      </c>
      <c r="Z28" s="197"/>
      <c r="AA28" s="196"/>
      <c r="AB28" s="197"/>
      <c r="AC28" s="196"/>
      <c r="AD28" s="197"/>
      <c r="AE28" s="196"/>
      <c r="AF28" s="195"/>
      <c r="AG28" s="195"/>
      <c r="AH28" s="197"/>
      <c r="AI28" s="196"/>
      <c r="AJ28" s="195"/>
      <c r="AK28" s="196"/>
    </row>
    <row r="29" spans="1:37" hidden="1" outlineLevel="1" x14ac:dyDescent="0.2">
      <c r="A29" s="71" t="str">
        <f>Pricing!$A29</f>
        <v>#20161229</v>
      </c>
      <c r="B29" s="152" t="str">
        <f t="shared" si="1"/>
        <v>USD_CURVE_DEP1M_#20161229</v>
      </c>
      <c r="C29" s="153">
        <f>Pricing!$B29*100</f>
        <v>0.60890824010977562</v>
      </c>
      <c r="D29" s="153">
        <f>Pricing!$B29*100</f>
        <v>0.60890824010977562</v>
      </c>
      <c r="E29" s="154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2" t="str">
        <f t="shared" si="2"/>
        <v>USD_CURVEDEP3M_#20161229</v>
      </c>
      <c r="G29" s="153">
        <f>Pricing!$C29*100</f>
        <v>0.71929492758940738</v>
      </c>
      <c r="H29" s="153">
        <f>Pricing!$C29*100</f>
        <v>0.71929492758940738</v>
      </c>
      <c r="I29" s="154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2" t="str">
        <f t="shared" si="3"/>
        <v>USD_CURVEDEP6M_#20161229</v>
      </c>
      <c r="K29" s="153">
        <f>Pricing!$D29*100</f>
        <v>0.79744578934409993</v>
      </c>
      <c r="L29" s="153">
        <f>Pricing!$D29*100</f>
        <v>0.79744578934409993</v>
      </c>
      <c r="M29" s="154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2"/>
      <c r="O29" s="153">
        <f>Pricing!$E29*100</f>
        <v>0.97786884669506313</v>
      </c>
      <c r="P29" s="153">
        <f>Pricing!$E29*100</f>
        <v>0.97786884669506313</v>
      </c>
      <c r="Q29" s="154"/>
      <c r="R29" s="152"/>
      <c r="S29" s="153">
        <f>Pricing!$F29*100</f>
        <v>0.76454682797111995</v>
      </c>
      <c r="T29" s="153">
        <f>Pricing!$F29*100</f>
        <v>0.76454682797111995</v>
      </c>
      <c r="U29" s="154"/>
      <c r="V29" s="152"/>
      <c r="W29" s="153">
        <f>Pricing!$G29*100</f>
        <v>0.53444653749198301</v>
      </c>
      <c r="X29" s="153">
        <f>Pricing!$G29*100</f>
        <v>0.53444653749198301</v>
      </c>
      <c r="Y29" s="154" t="str">
        <f>IF(Contribute="abcd",IF($A$2&lt;&gt;-1,_xll.RtContribute(SourceAlias,V29,Fields,W29:X29,"SCOPE:SERVER"),_xll.RtContribute(SourceAlias,"DDS_INSERT_S",$A$2:$C$2,V29:X29,"SCOPE:SERVER FTC:ALL")),"stopped")</f>
        <v>stopped</v>
      </c>
      <c r="Z29" s="197"/>
      <c r="AA29" s="196"/>
      <c r="AB29" s="197"/>
      <c r="AC29" s="196"/>
      <c r="AD29" s="197"/>
      <c r="AE29" s="196"/>
      <c r="AF29" s="195"/>
      <c r="AG29" s="195"/>
      <c r="AH29" s="197"/>
      <c r="AI29" s="196"/>
      <c r="AJ29" s="195"/>
      <c r="AK29" s="196"/>
    </row>
    <row r="30" spans="1:37" hidden="1" outlineLevel="1" x14ac:dyDescent="0.2">
      <c r="A30" s="71" t="str">
        <f>Pricing!$A30</f>
        <v>#20161230</v>
      </c>
      <c r="B30" s="152" t="str">
        <f t="shared" si="1"/>
        <v>USD_CURVE_DEP1M_#20161230</v>
      </c>
      <c r="C30" s="153">
        <f>Pricing!$B30*100</f>
        <v>0.60999652070479848</v>
      </c>
      <c r="D30" s="153">
        <f>Pricing!$B30*100</f>
        <v>0.60999652070479848</v>
      </c>
      <c r="E30" s="154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2" t="str">
        <f t="shared" si="2"/>
        <v>USD_CURVEDEP3M_#20161230</v>
      </c>
      <c r="G30" s="153">
        <f>Pricing!$C30*100</f>
        <v>0.72044003178968619</v>
      </c>
      <c r="H30" s="153">
        <f>Pricing!$C30*100</f>
        <v>0.72044003178968619</v>
      </c>
      <c r="I30" s="154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2" t="str">
        <f t="shared" si="3"/>
        <v>USD_CURVEDEP6M_#20161230</v>
      </c>
      <c r="K30" s="153">
        <f>Pricing!$D30*100</f>
        <v>0.79858092723470064</v>
      </c>
      <c r="L30" s="153">
        <f>Pricing!$D30*100</f>
        <v>0.79858092723470064</v>
      </c>
      <c r="M30" s="154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2"/>
      <c r="O30" s="153">
        <f>Pricing!$E30*100</f>
        <v>0.97900170732445091</v>
      </c>
      <c r="P30" s="153">
        <f>Pricing!$E30*100</f>
        <v>0.97900170732445091</v>
      </c>
      <c r="Q30" s="154"/>
      <c r="R30" s="152"/>
      <c r="S30" s="153">
        <f>Pricing!$F30*100</f>
        <v>0.76562240345274557</v>
      </c>
      <c r="T30" s="153">
        <f>Pricing!$F30*100</f>
        <v>0.76562240345274557</v>
      </c>
      <c r="U30" s="154"/>
      <c r="V30" s="152"/>
      <c r="W30" s="153">
        <f>Pricing!$G30*100</f>
        <v>0.53549431229515421</v>
      </c>
      <c r="X30" s="153">
        <f>Pricing!$G30*100</f>
        <v>0.53549431229515421</v>
      </c>
      <c r="Y30" s="154" t="str">
        <f>IF(Contribute="abcd",IF($A$2&lt;&gt;-1,_xll.RtContribute(SourceAlias,V30,Fields,W30:X30,"SCOPE:SERVER"),_xll.RtContribute(SourceAlias,"DDS_INSERT_S",$A$2:$C$2,V30:X30,"SCOPE:SERVER FTC:ALL")),"stopped")</f>
        <v>stopped</v>
      </c>
      <c r="Z30" s="197"/>
      <c r="AA30" s="196"/>
      <c r="AB30" s="197"/>
      <c r="AC30" s="196"/>
      <c r="AD30" s="197"/>
      <c r="AE30" s="196"/>
      <c r="AF30" s="195"/>
      <c r="AG30" s="195"/>
      <c r="AH30" s="197"/>
      <c r="AI30" s="196"/>
      <c r="AJ30" s="195"/>
      <c r="AK30" s="196"/>
    </row>
    <row r="31" spans="1:37" hidden="1" outlineLevel="1" x14ac:dyDescent="0.2">
      <c r="A31" s="71" t="str">
        <f>Pricing!$A31</f>
        <v>#20170103</v>
      </c>
      <c r="B31" s="152" t="str">
        <f t="shared" si="1"/>
        <v>USD_CURVE_DEP1M_#20170103</v>
      </c>
      <c r="C31" s="153">
        <f>Pricing!$B31*100</f>
        <v>0.61434968431082648</v>
      </c>
      <c r="D31" s="153">
        <f>Pricing!$B31*100</f>
        <v>0.61434968431082648</v>
      </c>
      <c r="E31" s="154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2" t="str">
        <f t="shared" si="2"/>
        <v>USD_CURVEDEP3M_#20170103</v>
      </c>
      <c r="G31" s="153">
        <f>Pricing!$C31*100</f>
        <v>0.72502368302957088</v>
      </c>
      <c r="H31" s="153">
        <f>Pricing!$C31*100</f>
        <v>0.72502368302957088</v>
      </c>
      <c r="I31" s="154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2" t="str">
        <f t="shared" si="3"/>
        <v>USD_CURVEDEP6M_#20170103</v>
      </c>
      <c r="K31" s="153">
        <f>Pricing!$D31*100</f>
        <v>0.80313647808545763</v>
      </c>
      <c r="L31" s="153">
        <f>Pricing!$D31*100</f>
        <v>0.80313647808545763</v>
      </c>
      <c r="M31" s="154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2"/>
      <c r="O31" s="153">
        <f>Pricing!$E31*100</f>
        <v>0.98351785179811457</v>
      </c>
      <c r="P31" s="153">
        <f>Pricing!$E31*100</f>
        <v>0.98351785179811457</v>
      </c>
      <c r="Q31" s="154"/>
      <c r="R31" s="152"/>
      <c r="S31" s="153">
        <f>Pricing!$F31*100</f>
        <v>0.76992531670414077</v>
      </c>
      <c r="T31" s="153">
        <f>Pricing!$F31*100</f>
        <v>0.76992531670414077</v>
      </c>
      <c r="U31" s="154"/>
      <c r="V31" s="152"/>
      <c r="W31" s="153">
        <f>Pricing!$G31*100</f>
        <v>0.53969104518534206</v>
      </c>
      <c r="X31" s="153">
        <f>Pricing!$G31*100</f>
        <v>0.53969104518534206</v>
      </c>
      <c r="Y31" s="154" t="str">
        <f>IF(Contribute="abcd",IF($A$2&lt;&gt;-1,_xll.RtContribute(SourceAlias,V31,Fields,W31:X31,"SCOPE:SERVER"),_xll.RtContribute(SourceAlias,"DDS_INSERT_S",$A$2:$C$2,V31:X31,"SCOPE:SERVER FTC:ALL")),"stopped")</f>
        <v>stopped</v>
      </c>
      <c r="Z31" s="197"/>
      <c r="AA31" s="196"/>
      <c r="AB31" s="197"/>
      <c r="AC31" s="196"/>
      <c r="AD31" s="197"/>
      <c r="AE31" s="196"/>
      <c r="AF31" s="195"/>
      <c r="AG31" s="195"/>
      <c r="AH31" s="197"/>
      <c r="AI31" s="196"/>
      <c r="AJ31" s="195"/>
      <c r="AK31" s="196"/>
    </row>
    <row r="32" spans="1:37" hidden="1" outlineLevel="1" x14ac:dyDescent="0.2">
      <c r="A32" s="63" t="str">
        <f>Pricing!$A32</f>
        <v>#20170104</v>
      </c>
      <c r="B32" s="155" t="str">
        <f t="shared" si="1"/>
        <v>USD_CURVE_DEP1M_#20170104</v>
      </c>
      <c r="C32" s="156">
        <f>Pricing!$B32*100</f>
        <v>0.6154379701410746</v>
      </c>
      <c r="D32" s="156">
        <f>Pricing!$B32*100</f>
        <v>0.6154379701410746</v>
      </c>
      <c r="E32" s="157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5" t="str">
        <f t="shared" si="2"/>
        <v>USD_CURVEDEP3M_#20170104</v>
      </c>
      <c r="G32" s="156">
        <f>Pricing!$C32*100</f>
        <v>0.72617037610774704</v>
      </c>
      <c r="H32" s="156">
        <f>Pricing!$C32*100</f>
        <v>0.72617037610774704</v>
      </c>
      <c r="I32" s="157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5" t="str">
        <f t="shared" si="3"/>
        <v>USD_CURVEDEP6M_#20170104</v>
      </c>
      <c r="K32" s="156">
        <f>Pricing!$D32*100</f>
        <v>0.80427898207164594</v>
      </c>
      <c r="L32" s="156">
        <f>Pricing!$D32*100</f>
        <v>0.80427898207164594</v>
      </c>
      <c r="M32" s="157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5"/>
      <c r="O32" s="156">
        <f>Pricing!$E32*100</f>
        <v>0.98464255270736212</v>
      </c>
      <c r="P32" s="156">
        <f>Pricing!$E32*100</f>
        <v>0.98464255270736212</v>
      </c>
      <c r="Q32" s="157"/>
      <c r="R32" s="155"/>
      <c r="S32" s="156">
        <f>Pricing!$F32*100</f>
        <v>0.77100119840085413</v>
      </c>
      <c r="T32" s="156">
        <f>Pricing!$F32*100</f>
        <v>0.77100119840085413</v>
      </c>
      <c r="U32" s="157"/>
      <c r="V32" s="155"/>
      <c r="W32" s="156">
        <f>Pricing!$G32*100</f>
        <v>0.54074158508893733</v>
      </c>
      <c r="X32" s="156">
        <f>Pricing!$G32*100</f>
        <v>0.54074158508893733</v>
      </c>
      <c r="Y32" s="157" t="str">
        <f>IF(Contribute="abcd",IF($A$2&lt;&gt;-1,_xll.RtContribute(SourceAlias,V32,Fields,W32:X32,"SCOPE:SERVER"),_xll.RtContribute(SourceAlias,"DDS_INSERT_S",$A$2:$C$2,V32:X32,"SCOPE:SERVER FTC:ALL")),"stopped")</f>
        <v>stopped</v>
      </c>
      <c r="Z32" s="197"/>
      <c r="AA32" s="196"/>
      <c r="AB32" s="197"/>
      <c r="AC32" s="196"/>
      <c r="AD32" s="197"/>
      <c r="AE32" s="196"/>
      <c r="AF32" s="195"/>
      <c r="AG32" s="195"/>
      <c r="AH32" s="197"/>
      <c r="AI32" s="196"/>
      <c r="AJ32" s="195"/>
      <c r="AK32" s="196"/>
    </row>
    <row r="33" spans="1:37" collapsed="1" x14ac:dyDescent="0.2">
      <c r="A33" s="54" t="str">
        <f>Pricing!$A33</f>
        <v>K5</v>
      </c>
      <c r="B33" s="149" t="str">
        <f>"USD_CURVE_FUT"&amp;B$3&amp;"M_"&amp;$A33</f>
        <v>USD_CURVE_FUT1M_K5</v>
      </c>
      <c r="C33" s="150">
        <f>Pricing!$B33</f>
        <v>99.809311299822383</v>
      </c>
      <c r="D33" s="150">
        <f>Pricing!$B33</f>
        <v>99.809311299822383</v>
      </c>
      <c r="E33" s="151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49" t="str">
        <f>"USD_CURVE_FUT"&amp;F$3&amp;"M_"&amp;$A33</f>
        <v>USD_CURVE_FUT3M_K5</v>
      </c>
      <c r="G33" s="150">
        <f>Pricing!$C33</f>
        <v>99.721300995951566</v>
      </c>
      <c r="H33" s="150">
        <f>Pricing!$C33</f>
        <v>99.721300995951566</v>
      </c>
      <c r="I33" s="151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49" t="str">
        <f>"USD_CURVE_FUT"&amp;J$3&amp;"M_"&amp;$A33</f>
        <v>USD_CURVE_FUT6M_K5</v>
      </c>
      <c r="K33" s="150">
        <f>Pricing!$D33</f>
        <v>99.609818483057879</v>
      </c>
      <c r="L33" s="150">
        <f>Pricing!$D33</f>
        <v>99.609818483057879</v>
      </c>
      <c r="M33" s="151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49" t="str">
        <f>"USD_CURVE_FUT"&amp;N$3&amp;"M_"&amp;$A33</f>
        <v>USD_CURVE_FUT12M_K5</v>
      </c>
      <c r="O33" s="150">
        <f>Pricing!E33</f>
        <v>99.395671927898832</v>
      </c>
      <c r="P33" s="150">
        <f>Pricing!E33</f>
        <v>99.395671927898832</v>
      </c>
      <c r="Q33" s="151"/>
      <c r="R33" s="149"/>
      <c r="S33" s="150">
        <f>Pricing!$F33</f>
        <v>99.708459169808137</v>
      </c>
      <c r="T33" s="150">
        <f>Pricing!$F33</f>
        <v>99.708459169808137</v>
      </c>
      <c r="U33" s="151"/>
      <c r="V33" s="149"/>
      <c r="W33" s="150">
        <f>Pricing!$G33</f>
        <v>99.858029835537948</v>
      </c>
      <c r="X33" s="150">
        <f>Pricing!$G33</f>
        <v>99.858029835537948</v>
      </c>
      <c r="Y33" s="151" t="str">
        <f>IF(Contribute="abcd",IF($A$2&lt;&gt;-1,_xll.RtContribute(SourceAlias,V33,Fields,W33:X33,"SCOPE:SERVER"),_xll.RtContribute(SourceAlias,"DDS_INSERT_S",$A$2:$C$2,V33:X33,"SCOPE:SERVER FTC:ALL")),"stopped")</f>
        <v>stopped</v>
      </c>
      <c r="Z33" s="197" t="e">
        <f>ABS(_xll.RtGet(SourceAlias,$B33,"BID")-C33)</f>
        <v>#VALUE!</v>
      </c>
      <c r="AA33" s="196" t="e">
        <f>ABS(_xll.RtGet(SourceAlias,$B33,"ASK")-D33)</f>
        <v>#VALUE!</v>
      </c>
      <c r="AB33" s="197" t="e">
        <f>ABS(_xll.RtGet(SourceAlias,$F33,"BID")-G33)</f>
        <v>#VALUE!</v>
      </c>
      <c r="AC33" s="196" t="e">
        <f>ABS(_xll.RtGet(SourceAlias,$F33,"ASK")-H33)</f>
        <v>#VALUE!</v>
      </c>
      <c r="AD33" s="197" t="e">
        <f>ABS(_xll.RtGet(SourceAlias,$J33,"BID")-K33)</f>
        <v>#VALUE!</v>
      </c>
      <c r="AE33" s="196" t="e">
        <f>ABS(_xll.RtGet(SourceAlias,$J33,"ASK")-L33)</f>
        <v>#VALUE!</v>
      </c>
      <c r="AF33" s="195"/>
      <c r="AG33" s="195"/>
      <c r="AH33" s="197"/>
      <c r="AI33" s="196"/>
      <c r="AJ33" s="195"/>
      <c r="AK33" s="196"/>
    </row>
    <row r="34" spans="1:37" x14ac:dyDescent="0.2">
      <c r="A34" s="71" t="str">
        <f>Pricing!$A34</f>
        <v>M5</v>
      </c>
      <c r="B34" s="152" t="str">
        <f t="shared" ref="B34:B52" si="4">"USD_CURVE_FUT"&amp;B$3&amp;"M_"&amp;$A34</f>
        <v>USD_CURVE_FUT1M_M5</v>
      </c>
      <c r="C34" s="153">
        <f>Pricing!$B34</f>
        <v>99.795165154888593</v>
      </c>
      <c r="D34" s="153">
        <f>Pricing!$B34</f>
        <v>99.795165154888593</v>
      </c>
      <c r="E34" s="154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2" t="str">
        <f t="shared" ref="F34:F52" si="5">"USD_CURVE_FUT"&amp;F$3&amp;"M_"&amp;$A34</f>
        <v>USD_CURVE_FUT3M_M5</v>
      </c>
      <c r="G34" s="153">
        <f>Pricing!$C34</f>
        <v>99.70776246708958</v>
      </c>
      <c r="H34" s="153">
        <f>Pricing!$C34</f>
        <v>99.70776246708958</v>
      </c>
      <c r="I34" s="154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2" t="str">
        <f t="shared" ref="J34:J52" si="6">"USD_CURVE_FUT"&amp;J$3&amp;"M_"&amp;$A34</f>
        <v>USD_CURVE_FUT6M_M5</v>
      </c>
      <c r="K34" s="153">
        <f>Pricing!$D34</f>
        <v>99.616427648463699</v>
      </c>
      <c r="L34" s="153">
        <f>Pricing!$D34</f>
        <v>99.616427648463699</v>
      </c>
      <c r="M34" s="154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2" t="str">
        <f t="shared" ref="N34:N52" si="7">"USD_CURVE_FUT"&amp;N$3&amp;"M_"&amp;$A34</f>
        <v>USD_CURVE_FUT12M_M5</v>
      </c>
      <c r="O34" s="153">
        <f>Pricing!E34</f>
        <v>99.394294754138841</v>
      </c>
      <c r="P34" s="153">
        <f>Pricing!E34</f>
        <v>99.394294754138841</v>
      </c>
      <c r="Q34" s="154"/>
      <c r="R34" s="152"/>
      <c r="S34" s="153">
        <f>Pricing!$F34</f>
        <v>99.6239747737486</v>
      </c>
      <c r="T34" s="153">
        <f>Pricing!$F34</f>
        <v>99.6239747737486</v>
      </c>
      <c r="U34" s="154"/>
      <c r="V34" s="152"/>
      <c r="W34" s="153">
        <f>Pricing!$G34</f>
        <v>99.847308697523445</v>
      </c>
      <c r="X34" s="153">
        <f>Pricing!$G34</f>
        <v>99.847308697523445</v>
      </c>
      <c r="Y34" s="154" t="str">
        <f>IF(Contribute="abcd",IF($A$2&lt;&gt;-1,_xll.RtContribute(SourceAlias,V34,Fields,W34:X34,"SCOPE:SERVER"),_xll.RtContribute(SourceAlias,"DDS_INSERT_S",$A$2:$C$2,V34:X34,"SCOPE:SERVER FTC:ALL")),"stopped")</f>
        <v>stopped</v>
      </c>
      <c r="Z34" s="197">
        <f>ABS(_xll.RtGet(SourceAlias,$B34,"BID")-C34)</f>
        <v>9.1114173983442015E-9</v>
      </c>
      <c r="AA34" s="196">
        <f>ABS(_xll.RtGet(SourceAlias,$B34,"ASK")-D34)</f>
        <v>9.1114173983442015E-9</v>
      </c>
      <c r="AB34" s="197">
        <f>ABS(_xll.RtGet(SourceAlias,$F34,"BID")-G34)</f>
        <v>8.9571017269918229E-11</v>
      </c>
      <c r="AC34" s="196">
        <f>ABS(_xll.RtGet(SourceAlias,$F34,"ASK")-H34)</f>
        <v>8.9571017269918229E-11</v>
      </c>
      <c r="AD34" s="197">
        <f>ABS(_xll.RtGet(SourceAlias,$J34,"BID")-K34)</f>
        <v>9.463690275879344E-9</v>
      </c>
      <c r="AE34" s="196">
        <f>ABS(_xll.RtGet(SourceAlias,$J34,"ASK")-L34)</f>
        <v>9.463690275879344E-9</v>
      </c>
      <c r="AF34" s="195"/>
      <c r="AG34" s="195"/>
      <c r="AH34" s="197"/>
      <c r="AI34" s="196"/>
      <c r="AJ34" s="195"/>
      <c r="AK34" s="196"/>
    </row>
    <row r="35" spans="1:37" x14ac:dyDescent="0.2">
      <c r="A35" s="71" t="str">
        <f>Pricing!$A35</f>
        <v>N5</v>
      </c>
      <c r="B35" s="152" t="str">
        <f t="shared" si="4"/>
        <v>USD_CURVE_FUT1M_N5</v>
      </c>
      <c r="C35" s="153">
        <f>Pricing!$B35</f>
        <v>99.76958946386037</v>
      </c>
      <c r="D35" s="153">
        <f>Pricing!$B35</f>
        <v>99.76958946386037</v>
      </c>
      <c r="E35" s="154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2" t="str">
        <f t="shared" si="5"/>
        <v>USD_CURVE_FUT3M_N5</v>
      </c>
      <c r="G35" s="153">
        <f>Pricing!$C35</f>
        <v>99.683069003393143</v>
      </c>
      <c r="H35" s="153">
        <f>Pricing!$C35</f>
        <v>99.683069003393143</v>
      </c>
      <c r="I35" s="154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2" t="str">
        <f t="shared" si="6"/>
        <v>USD_CURVE_FUT6M_N5</v>
      </c>
      <c r="K35" s="153">
        <f>Pricing!$D35</f>
        <v>99.597675378759533</v>
      </c>
      <c r="L35" s="153">
        <f>Pricing!$D35</f>
        <v>99.597675378759533</v>
      </c>
      <c r="M35" s="154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2" t="str">
        <f t="shared" si="7"/>
        <v>USD_CURVE_FUT12M_N5</v>
      </c>
      <c r="O35" s="153">
        <f>Pricing!E35</f>
        <v>99.375369057652165</v>
      </c>
      <c r="P35" s="153">
        <f>Pricing!E35</f>
        <v>99.375369057652165</v>
      </c>
      <c r="Q35" s="154"/>
      <c r="R35" s="152"/>
      <c r="S35" s="153">
        <f>Pricing!$F35</f>
        <v>99.538676151861267</v>
      </c>
      <c r="T35" s="153">
        <f>Pricing!$F35</f>
        <v>99.538676151861267</v>
      </c>
      <c r="U35" s="154"/>
      <c r="V35" s="152"/>
      <c r="W35" s="153">
        <f>Pricing!$G35</f>
        <v>99.819017467024096</v>
      </c>
      <c r="X35" s="153">
        <f>Pricing!$G35</f>
        <v>99.819017467024096</v>
      </c>
      <c r="Y35" s="154" t="str">
        <f>IF(Contribute="abcd",IF($A$2&lt;&gt;-1,_xll.RtContribute(SourceAlias,V35,Fields,W35:X35,"SCOPE:SERVER"),_xll.RtContribute(SourceAlias,"DDS_INSERT_S",$A$2:$C$2,V35:X35,"SCOPE:SERVER FTC:ALL")),"stopped")</f>
        <v>stopped</v>
      </c>
      <c r="Z35" s="197" t="e">
        <f>ABS(_xll.RtGet(SourceAlias,$B35,"BID")-C35)</f>
        <v>#VALUE!</v>
      </c>
      <c r="AA35" s="196" t="e">
        <f>ABS(_xll.RtGet(SourceAlias,$B35,"ASK")-D35)</f>
        <v>#VALUE!</v>
      </c>
      <c r="AB35" s="197" t="e">
        <f>ABS(_xll.RtGet(SourceAlias,$F35,"BID")-G35)</f>
        <v>#VALUE!</v>
      </c>
      <c r="AC35" s="196" t="e">
        <f>ABS(_xll.RtGet(SourceAlias,$F35,"ASK")-H35)</f>
        <v>#VALUE!</v>
      </c>
      <c r="AD35" s="197" t="e">
        <f>ABS(_xll.RtGet(SourceAlias,$J35,"BID")-K35)</f>
        <v>#VALUE!</v>
      </c>
      <c r="AE35" s="196" t="e">
        <f>ABS(_xll.RtGet(SourceAlias,$J35,"ASK")-L35)</f>
        <v>#VALUE!</v>
      </c>
      <c r="AF35" s="195"/>
      <c r="AG35" s="195"/>
      <c r="AH35" s="197"/>
      <c r="AI35" s="196"/>
      <c r="AJ35" s="195"/>
      <c r="AK35" s="196"/>
    </row>
    <row r="36" spans="1:37" x14ac:dyDescent="0.2">
      <c r="A36" s="71" t="str">
        <f>Pricing!$A36</f>
        <v>Q5</v>
      </c>
      <c r="B36" s="152" t="str">
        <f t="shared" si="4"/>
        <v>USD_CURVE_FUT1M_Q5</v>
      </c>
      <c r="C36" s="153">
        <f>Pricing!$B36</f>
        <v>99.724321289244074</v>
      </c>
      <c r="D36" s="153">
        <f>Pricing!$B36</f>
        <v>99.724321289244074</v>
      </c>
      <c r="E36" s="154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2" t="str">
        <f t="shared" si="5"/>
        <v>USD_CURVE_FUT3M_Q5</v>
      </c>
      <c r="G36" s="153">
        <f>Pricing!$C36</f>
        <v>99.636234631423406</v>
      </c>
      <c r="H36" s="153">
        <f>Pricing!$C36</f>
        <v>99.636234631423406</v>
      </c>
      <c r="I36" s="154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2" t="str">
        <f t="shared" si="6"/>
        <v>USD_CURVE_FUT6M_Q5</v>
      </c>
      <c r="K36" s="153">
        <f>Pricing!$D36</f>
        <v>99.559293679306322</v>
      </c>
      <c r="L36" s="153">
        <f>Pricing!$D36</f>
        <v>99.559293679306322</v>
      </c>
      <c r="M36" s="154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2" t="str">
        <f t="shared" si="7"/>
        <v>USD_CURVE_FUT12M_Q5</v>
      </c>
      <c r="O36" s="153">
        <f>Pricing!E36</f>
        <v>99.345893637666791</v>
      </c>
      <c r="P36" s="153">
        <f>Pricing!E36</f>
        <v>99.345893637666791</v>
      </c>
      <c r="Q36" s="154"/>
      <c r="R36" s="152"/>
      <c r="S36" s="153">
        <f>Pricing!$F36</f>
        <v>99.43576300979025</v>
      </c>
      <c r="T36" s="153">
        <f>Pricing!$F36</f>
        <v>99.43576300979025</v>
      </c>
      <c r="U36" s="154"/>
      <c r="V36" s="152"/>
      <c r="W36" s="153">
        <f>Pricing!$G36</f>
        <v>99.778630787781822</v>
      </c>
      <c r="X36" s="153">
        <f>Pricing!$G36</f>
        <v>99.778630787781822</v>
      </c>
      <c r="Y36" s="154" t="str">
        <f>IF(Contribute="abcd",IF($A$2&lt;&gt;-1,_xll.RtContribute(SourceAlias,V36,Fields,W36:X36,"SCOPE:SERVER"),_xll.RtContribute(SourceAlias,"DDS_INSERT_S",$A$2:$C$2,V36:X36,"SCOPE:SERVER FTC:ALL")),"stopped")</f>
        <v>stopped</v>
      </c>
      <c r="Z36" s="197" t="e">
        <f>ABS(_xll.RtGet(SourceAlias,$B36,"BID")-C36)</f>
        <v>#VALUE!</v>
      </c>
      <c r="AA36" s="196" t="e">
        <f>ABS(_xll.RtGet(SourceAlias,$B36,"ASK")-D36)</f>
        <v>#VALUE!</v>
      </c>
      <c r="AB36" s="197" t="e">
        <f>ABS(_xll.RtGet(SourceAlias,$F36,"BID")-G36)</f>
        <v>#VALUE!</v>
      </c>
      <c r="AC36" s="196" t="e">
        <f>ABS(_xll.RtGet(SourceAlias,$F36,"ASK")-H36)</f>
        <v>#VALUE!</v>
      </c>
      <c r="AD36" s="197" t="e">
        <f>ABS(_xll.RtGet(SourceAlias,$J36,"BID")-K36)</f>
        <v>#VALUE!</v>
      </c>
      <c r="AE36" s="196" t="e">
        <f>ABS(_xll.RtGet(SourceAlias,$J36,"ASK")-L36)</f>
        <v>#VALUE!</v>
      </c>
      <c r="AF36" s="195"/>
      <c r="AG36" s="195"/>
      <c r="AH36" s="197"/>
      <c r="AI36" s="196"/>
      <c r="AJ36" s="195"/>
      <c r="AK36" s="196"/>
    </row>
    <row r="37" spans="1:37" x14ac:dyDescent="0.2">
      <c r="A37" s="71" t="str">
        <f>Pricing!$A37</f>
        <v>U5</v>
      </c>
      <c r="B37" s="152" t="str">
        <f t="shared" si="4"/>
        <v>USD_CURVE_FUT1M_U5</v>
      </c>
      <c r="C37" s="153">
        <f>Pricing!$B37</f>
        <v>99.681201204589783</v>
      </c>
      <c r="D37" s="153">
        <f>Pricing!$B37</f>
        <v>99.681201204589783</v>
      </c>
      <c r="E37" s="154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2" t="str">
        <f t="shared" si="5"/>
        <v>USD_CURVE_FUT3M_U5</v>
      </c>
      <c r="G37" s="153">
        <f>Pricing!$C37</f>
        <v>99.583792402548013</v>
      </c>
      <c r="H37" s="153">
        <f>Pricing!$C37</f>
        <v>99.583792402548013</v>
      </c>
      <c r="I37" s="154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2" t="str">
        <f t="shared" si="6"/>
        <v>USD_CURVE_FUT6M_U5</v>
      </c>
      <c r="K37" s="153">
        <f>Pricing!$D37</f>
        <v>99.515293055352601</v>
      </c>
      <c r="L37" s="153">
        <f>Pricing!$D37</f>
        <v>99.515293055352601</v>
      </c>
      <c r="M37" s="154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2" t="str">
        <f t="shared" si="7"/>
        <v>USD_CURVE_FUT12M_U5</v>
      </c>
      <c r="O37" s="153">
        <f>Pricing!E37</f>
        <v>99.312398406386819</v>
      </c>
      <c r="P37" s="153">
        <f>Pricing!E37</f>
        <v>99.312398406386819</v>
      </c>
      <c r="Q37" s="154"/>
      <c r="R37" s="152"/>
      <c r="S37" s="153">
        <f>Pricing!$F37</f>
        <v>99.336588002496626</v>
      </c>
      <c r="T37" s="153">
        <f>Pricing!$F37</f>
        <v>99.336588002496626</v>
      </c>
      <c r="U37" s="154"/>
      <c r="V37" s="152"/>
      <c r="W37" s="153">
        <f>Pricing!$G37</f>
        <v>99.740780215171469</v>
      </c>
      <c r="X37" s="153">
        <f>Pricing!$G37</f>
        <v>99.740780215171469</v>
      </c>
      <c r="Y37" s="154" t="str">
        <f>IF(Contribute="abcd",IF($A$2&lt;&gt;-1,_xll.RtContribute(SourceAlias,V37,Fields,W37:X37,"SCOPE:SERVER"),_xll.RtContribute(SourceAlias,"DDS_INSERT_S",$A$2:$C$2,V37:X37,"SCOPE:SERVER FTC:ALL")),"stopped")</f>
        <v>stopped</v>
      </c>
      <c r="Z37" s="197" t="e">
        <f>ABS(_xll.RtGet(SourceAlias,$B37,"BID")-C37)</f>
        <v>#VALUE!</v>
      </c>
      <c r="AA37" s="196" t="e">
        <f>ABS(_xll.RtGet(SourceAlias,$B37,"ASK")-D37)</f>
        <v>#VALUE!</v>
      </c>
      <c r="AB37" s="197" t="e">
        <f>ABS(_xll.RtGet(SourceAlias,$F37,"BID")-G37)</f>
        <v>#VALUE!</v>
      </c>
      <c r="AC37" s="196" t="e">
        <f>ABS(_xll.RtGet(SourceAlias,$F37,"ASK")-H37)</f>
        <v>#VALUE!</v>
      </c>
      <c r="AD37" s="197" t="e">
        <f>ABS(_xll.RtGet(SourceAlias,$J37,"BID")-K37)</f>
        <v>#VALUE!</v>
      </c>
      <c r="AE37" s="196" t="e">
        <f>ABS(_xll.RtGet(SourceAlias,$J37,"ASK")-L37)</f>
        <v>#VALUE!</v>
      </c>
      <c r="AF37" s="195"/>
      <c r="AG37" s="195"/>
      <c r="AH37" s="197"/>
      <c r="AI37" s="196"/>
      <c r="AJ37" s="195"/>
      <c r="AK37" s="196"/>
    </row>
    <row r="38" spans="1:37" x14ac:dyDescent="0.2">
      <c r="A38" s="71" t="str">
        <f>Pricing!$A38</f>
        <v>V5</v>
      </c>
      <c r="B38" s="152" t="str">
        <f t="shared" si="4"/>
        <v>USD_CURVE_FUT1M_V5</v>
      </c>
      <c r="C38" s="153">
        <f>Pricing!$B38</f>
        <v>99.619148950676319</v>
      </c>
      <c r="D38" s="153">
        <f>Pricing!$B38</f>
        <v>99.619148950676319</v>
      </c>
      <c r="E38" s="154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2" t="str">
        <f t="shared" si="5"/>
        <v>USD_CURVE_FUT3M_V5</v>
      </c>
      <c r="G38" s="153">
        <f>Pricing!$C38</f>
        <v>99.514271222714129</v>
      </c>
      <c r="H38" s="153">
        <f>Pricing!$C38</f>
        <v>99.514271222714129</v>
      </c>
      <c r="I38" s="154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2" t="str">
        <f t="shared" si="6"/>
        <v>USD_CURVE_FUT6M_V5</v>
      </c>
      <c r="K38" s="153">
        <f>Pricing!$D38</f>
        <v>99.443028499063942</v>
      </c>
      <c r="L38" s="153">
        <f>Pricing!$D38</f>
        <v>99.443028499063942</v>
      </c>
      <c r="M38" s="154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2" t="str">
        <f t="shared" si="7"/>
        <v>USD_CURVE_FUT12M_V5</v>
      </c>
      <c r="O38" s="153">
        <f>Pricing!E38</f>
        <v>99.272479476920381</v>
      </c>
      <c r="P38" s="153">
        <f>Pricing!E38</f>
        <v>99.272479476920381</v>
      </c>
      <c r="Q38" s="154"/>
      <c r="R38" s="152"/>
      <c r="S38" s="153">
        <f>Pricing!$F38</f>
        <v>99.334163469683844</v>
      </c>
      <c r="T38" s="153">
        <f>Pricing!$F38</f>
        <v>99.334163469683844</v>
      </c>
      <c r="U38" s="154"/>
      <c r="V38" s="152"/>
      <c r="W38" s="153">
        <f>Pricing!$G38</f>
        <v>99.684678571869483</v>
      </c>
      <c r="X38" s="153">
        <f>Pricing!$G38</f>
        <v>99.684678571869483</v>
      </c>
      <c r="Y38" s="154" t="str">
        <f>IF(Contribute="abcd",IF($A$2&lt;&gt;-1,_xll.RtContribute(SourceAlias,V38,Fields,W38:X38,"SCOPE:SERVER"),_xll.RtContribute(SourceAlias,"DDS_INSERT_S",$A$2:$C$2,V38:X38,"SCOPE:SERVER FTC:ALL")),"stopped")</f>
        <v>stopped</v>
      </c>
      <c r="Z38" s="197" t="e">
        <f>ABS(_xll.RtGet(SourceAlias,$B38,"BID")-C38)</f>
        <v>#VALUE!</v>
      </c>
      <c r="AA38" s="196" t="e">
        <f>ABS(_xll.RtGet(SourceAlias,$B38,"ASK")-D38)</f>
        <v>#VALUE!</v>
      </c>
      <c r="AB38" s="197" t="e">
        <f>ABS(_xll.RtGet(SourceAlias,$F38,"BID")-G38)</f>
        <v>#VALUE!</v>
      </c>
      <c r="AC38" s="196" t="e">
        <f>ABS(_xll.RtGet(SourceAlias,$F38,"ASK")-H38)</f>
        <v>#VALUE!</v>
      </c>
      <c r="AD38" s="197" t="e">
        <f>ABS(_xll.RtGet(SourceAlias,$J38,"BID")-K38)</f>
        <v>#VALUE!</v>
      </c>
      <c r="AE38" s="196" t="e">
        <f>ABS(_xll.RtGet(SourceAlias,$J38,"ASK")-L38)</f>
        <v>#VALUE!</v>
      </c>
      <c r="AF38" s="195"/>
      <c r="AG38" s="195"/>
      <c r="AH38" s="197"/>
      <c r="AI38" s="196"/>
      <c r="AJ38" s="195"/>
      <c r="AK38" s="196"/>
    </row>
    <row r="39" spans="1:37" x14ac:dyDescent="0.2">
      <c r="A39" s="71" t="str">
        <f>Pricing!$A39</f>
        <v>X5</v>
      </c>
      <c r="B39" s="152" t="str">
        <f t="shared" si="4"/>
        <v>USD_CURVE_FUT1M_X5</v>
      </c>
      <c r="C39" s="153">
        <f>Pricing!$B39</f>
        <v>99.567967767921175</v>
      </c>
      <c r="D39" s="153">
        <f>Pricing!$B39</f>
        <v>99.567967767921175</v>
      </c>
      <c r="E39" s="154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2" t="str">
        <f t="shared" si="5"/>
        <v>USD_CURVE_FUT3M_X5</v>
      </c>
      <c r="G39" s="153">
        <f>Pricing!$C39</f>
        <v>99.460048228394513</v>
      </c>
      <c r="H39" s="153">
        <f>Pricing!$C39</f>
        <v>99.460048228394513</v>
      </c>
      <c r="I39" s="154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2" t="str">
        <f t="shared" si="6"/>
        <v>USD_CURVE_FUT6M_X5</v>
      </c>
      <c r="K39" s="153">
        <f>Pricing!$D39</f>
        <v>99.381618009606228</v>
      </c>
      <c r="L39" s="153">
        <f>Pricing!$D39</f>
        <v>99.381618009606228</v>
      </c>
      <c r="M39" s="154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2" t="str">
        <f t="shared" si="7"/>
        <v>USD_CURVE_FUT12M_X5</v>
      </c>
      <c r="O39" s="153">
        <f>Pricing!E39</f>
        <v>99.230264739989224</v>
      </c>
      <c r="P39" s="153">
        <f>Pricing!E39</f>
        <v>99.230264739989224</v>
      </c>
      <c r="Q39" s="154"/>
      <c r="R39" s="152"/>
      <c r="S39" s="153">
        <f>Pricing!$F39</f>
        <v>99.352838355998315</v>
      </c>
      <c r="T39" s="153">
        <f>Pricing!$F39</f>
        <v>99.352838355998315</v>
      </c>
      <c r="U39" s="154"/>
      <c r="V39" s="152"/>
      <c r="W39" s="153">
        <f>Pricing!$G39</f>
        <v>99.633587959046579</v>
      </c>
      <c r="X39" s="153">
        <f>Pricing!$G39</f>
        <v>99.633587959046579</v>
      </c>
      <c r="Y39" s="154" t="str">
        <f>IF(Contribute="abcd",IF($A$2&lt;&gt;-1,_xll.RtContribute(SourceAlias,V39,Fields,W39:X39,"SCOPE:SERVER"),_xll.RtContribute(SourceAlias,"DDS_INSERT_S",$A$2:$C$2,V39:X39,"SCOPE:SERVER FTC:ALL")),"stopped")</f>
        <v>stopped</v>
      </c>
      <c r="Z39" s="197" t="e">
        <f>ABS(_xll.RtGet(SourceAlias,$B39,"BID")-C39)</f>
        <v>#VALUE!</v>
      </c>
      <c r="AA39" s="196" t="e">
        <f>ABS(_xll.RtGet(SourceAlias,$B39,"ASK")-D39)</f>
        <v>#VALUE!</v>
      </c>
      <c r="AB39" s="197" t="e">
        <f>ABS(_xll.RtGet(SourceAlias,$F39,"BID")-G39)</f>
        <v>#VALUE!</v>
      </c>
      <c r="AC39" s="196" t="e">
        <f>ABS(_xll.RtGet(SourceAlias,$F39,"ASK")-H39)</f>
        <v>#VALUE!</v>
      </c>
      <c r="AD39" s="197" t="e">
        <f>ABS(_xll.RtGet(SourceAlias,$J39,"BID")-K39)</f>
        <v>#VALUE!</v>
      </c>
      <c r="AE39" s="196" t="e">
        <f>ABS(_xll.RtGet(SourceAlias,$J39,"ASK")-L39)</f>
        <v>#VALUE!</v>
      </c>
      <c r="AF39" s="195"/>
      <c r="AG39" s="195"/>
      <c r="AH39" s="197"/>
      <c r="AI39" s="196"/>
      <c r="AJ39" s="195"/>
      <c r="AK39" s="196"/>
    </row>
    <row r="40" spans="1:37" x14ac:dyDescent="0.2">
      <c r="A40" s="71" t="str">
        <f>Pricing!$A40</f>
        <v>Z5</v>
      </c>
      <c r="B40" s="152" t="str">
        <f t="shared" si="4"/>
        <v>USD_CURVE_FUT1M_Z5</v>
      </c>
      <c r="C40" s="153">
        <f>Pricing!$B40</f>
        <v>99.517211280357913</v>
      </c>
      <c r="D40" s="153">
        <f>Pricing!$B40</f>
        <v>99.517211280357913</v>
      </c>
      <c r="E40" s="154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2" t="str">
        <f t="shared" si="5"/>
        <v>USD_CURVE_FUT3M_Z5</v>
      </c>
      <c r="G40" s="153">
        <f>Pricing!$C40</f>
        <v>99.40535290078401</v>
      </c>
      <c r="H40" s="153">
        <f>Pricing!$C40</f>
        <v>99.40535290078401</v>
      </c>
      <c r="I40" s="154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2" t="str">
        <f t="shared" si="6"/>
        <v>USD_CURVE_FUT6M_Z5</v>
      </c>
      <c r="K40" s="153">
        <f>Pricing!$D40</f>
        <v>99.32188036314723</v>
      </c>
      <c r="L40" s="153">
        <f>Pricing!$D40</f>
        <v>99.32188036314723</v>
      </c>
      <c r="M40" s="154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2" t="str">
        <f t="shared" si="7"/>
        <v>USD_CURVE_FUT12M_Z5</v>
      </c>
      <c r="O40" s="153">
        <f>Pricing!E40</f>
        <v>99.184319744796397</v>
      </c>
      <c r="P40" s="153">
        <f>Pricing!E40</f>
        <v>99.184319744796397</v>
      </c>
      <c r="Q40" s="154"/>
      <c r="R40" s="152"/>
      <c r="S40" s="153">
        <f>Pricing!$F40</f>
        <v>99.40709999998198</v>
      </c>
      <c r="T40" s="153">
        <f>Pricing!$F40</f>
        <v>99.40709999998198</v>
      </c>
      <c r="U40" s="154"/>
      <c r="V40" s="152"/>
      <c r="W40" s="153">
        <f>Pricing!$G40</f>
        <v>99.585704758118794</v>
      </c>
      <c r="X40" s="153">
        <f>Pricing!$G40</f>
        <v>99.585704758118794</v>
      </c>
      <c r="Y40" s="154" t="str">
        <f>IF(Contribute="abcd",IF($A$2&lt;&gt;-1,_xll.RtContribute(SourceAlias,V40,Fields,W40:X40,"SCOPE:SERVER"),_xll.RtContribute(SourceAlias,"DDS_INSERT_S",$A$2:$C$2,V40:X40,"SCOPE:SERVER FTC:ALL")),"stopped")</f>
        <v>stopped</v>
      </c>
      <c r="Z40" s="197" t="e">
        <f>ABS(_xll.RtGet(SourceAlias,$B40,"BID")-C40)</f>
        <v>#VALUE!</v>
      </c>
      <c r="AA40" s="196" t="e">
        <f>ABS(_xll.RtGet(SourceAlias,$B40,"ASK")-D40)</f>
        <v>#VALUE!</v>
      </c>
      <c r="AB40" s="197" t="e">
        <f>ABS(_xll.RtGet(SourceAlias,$F40,"BID")-G40)</f>
        <v>#VALUE!</v>
      </c>
      <c r="AC40" s="196" t="e">
        <f>ABS(_xll.RtGet(SourceAlias,$F40,"ASK")-H40)</f>
        <v>#VALUE!</v>
      </c>
      <c r="AD40" s="197" t="e">
        <f>ABS(_xll.RtGet(SourceAlias,$J40,"BID")-K40)</f>
        <v>#VALUE!</v>
      </c>
      <c r="AE40" s="196" t="e">
        <f>ABS(_xll.RtGet(SourceAlias,$J40,"ASK")-L40)</f>
        <v>#VALUE!</v>
      </c>
      <c r="AF40" s="195"/>
      <c r="AG40" s="195"/>
      <c r="AH40" s="197"/>
      <c r="AI40" s="196"/>
      <c r="AJ40" s="195"/>
      <c r="AK40" s="196"/>
    </row>
    <row r="41" spans="1:37" x14ac:dyDescent="0.2">
      <c r="A41" s="71" t="str">
        <f>Pricing!$A41</f>
        <v>F6</v>
      </c>
      <c r="B41" s="152" t="str">
        <f t="shared" si="4"/>
        <v>USD_CURVE_FUT1M_F6</v>
      </c>
      <c r="C41" s="153">
        <f>Pricing!$B41</f>
        <v>99.449543148458659</v>
      </c>
      <c r="D41" s="153">
        <f>Pricing!$B41</f>
        <v>99.449543148458659</v>
      </c>
      <c r="E41" s="154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2" t="str">
        <f t="shared" si="5"/>
        <v>USD_CURVE_FUT3M_F6</v>
      </c>
      <c r="G41" s="153">
        <f>Pricing!$C41</f>
        <v>99.331408259600764</v>
      </c>
      <c r="H41" s="153">
        <f>Pricing!$C41</f>
        <v>99.331408259600764</v>
      </c>
      <c r="I41" s="154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2" t="str">
        <f t="shared" si="6"/>
        <v>USD_CURVE_FUT6M_F6</v>
      </c>
      <c r="K41" s="153">
        <f>Pricing!$D41</f>
        <v>99.257177191698759</v>
      </c>
      <c r="L41" s="153">
        <f>Pricing!$D41</f>
        <v>99.257177191698759</v>
      </c>
      <c r="M41" s="154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2" t="str">
        <f t="shared" si="7"/>
        <v>USD_CURVE_FUT12M_F6</v>
      </c>
      <c r="O41" s="153">
        <f>Pricing!E41</f>
        <v>99.125757399136461</v>
      </c>
      <c r="P41" s="153">
        <f>Pricing!E41</f>
        <v>99.125757399136461</v>
      </c>
      <c r="Q41" s="154"/>
      <c r="R41" s="152"/>
      <c r="S41" s="153">
        <f>Pricing!$F41</f>
        <v>99.336422886948242</v>
      </c>
      <c r="T41" s="153">
        <f>Pricing!$F41</f>
        <v>99.336422886948242</v>
      </c>
      <c r="U41" s="154"/>
      <c r="V41" s="152"/>
      <c r="W41" s="153">
        <f>Pricing!$G41</f>
        <v>99.511655674845571</v>
      </c>
      <c r="X41" s="153">
        <f>Pricing!$G41</f>
        <v>99.511655674845571</v>
      </c>
      <c r="Y41" s="154" t="str">
        <f>IF(Contribute="abcd",IF($A$2&lt;&gt;-1,_xll.RtContribute(SourceAlias,V41,Fields,W41:X41,"SCOPE:SERVER"),_xll.RtContribute(SourceAlias,"DDS_INSERT_S",$A$2:$C$2,V41:X41,"SCOPE:SERVER FTC:ALL")),"stopped")</f>
        <v>stopped</v>
      </c>
      <c r="Z41" s="197" t="e">
        <f>ABS(_xll.RtGet(SourceAlias,$B41,"BID")-C41)</f>
        <v>#VALUE!</v>
      </c>
      <c r="AA41" s="196" t="e">
        <f>ABS(_xll.RtGet(SourceAlias,$B41,"ASK")-D41)</f>
        <v>#VALUE!</v>
      </c>
      <c r="AB41" s="197" t="e">
        <f>ABS(_xll.RtGet(SourceAlias,$F41,"BID")-G41)</f>
        <v>#VALUE!</v>
      </c>
      <c r="AC41" s="196" t="e">
        <f>ABS(_xll.RtGet(SourceAlias,$F41,"ASK")-H41)</f>
        <v>#VALUE!</v>
      </c>
      <c r="AD41" s="197" t="e">
        <f>ABS(_xll.RtGet(SourceAlias,$J41,"BID")-K41)</f>
        <v>#VALUE!</v>
      </c>
      <c r="AE41" s="196" t="e">
        <f>ABS(_xll.RtGet(SourceAlias,$J41,"ASK")-L41)</f>
        <v>#VALUE!</v>
      </c>
      <c r="AF41" s="195"/>
      <c r="AG41" s="195"/>
      <c r="AH41" s="197"/>
      <c r="AI41" s="196"/>
      <c r="AJ41" s="195"/>
      <c r="AK41" s="196"/>
    </row>
    <row r="42" spans="1:37" x14ac:dyDescent="0.2">
      <c r="A42" s="71" t="str">
        <f>Pricing!$A42</f>
        <v>G6</v>
      </c>
      <c r="B42" s="152" t="str">
        <f t="shared" si="4"/>
        <v>USD_CURVE_FUT1M_G6</v>
      </c>
      <c r="C42" s="153">
        <f>Pricing!$B42</f>
        <v>99.391569385022478</v>
      </c>
      <c r="D42" s="153">
        <f>Pricing!$B42</f>
        <v>99.391569385022478</v>
      </c>
      <c r="E42" s="154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2" t="str">
        <f t="shared" si="5"/>
        <v>USD_CURVE_FUT3M_G6</v>
      </c>
      <c r="G42" s="153">
        <f>Pricing!$C42</f>
        <v>99.270024639995398</v>
      </c>
      <c r="H42" s="153">
        <f>Pricing!$C42</f>
        <v>99.270024639995398</v>
      </c>
      <c r="I42" s="154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2" t="str">
        <f t="shared" si="6"/>
        <v>USD_CURVE_FUT6M_G6</v>
      </c>
      <c r="K42" s="153">
        <f>Pricing!$D42</f>
        <v>99.20519430230668</v>
      </c>
      <c r="L42" s="153">
        <f>Pricing!$D42</f>
        <v>99.20519430230668</v>
      </c>
      <c r="M42" s="154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2" t="str">
        <f t="shared" si="7"/>
        <v>USD_CURVE_FUT12M_G6</v>
      </c>
      <c r="O42" s="153">
        <f>Pricing!E42</f>
        <v>99.083793064471863</v>
      </c>
      <c r="P42" s="153">
        <f>Pricing!E42</f>
        <v>99.083793064471863</v>
      </c>
      <c r="Q42" s="154"/>
      <c r="R42" s="152"/>
      <c r="S42" s="153">
        <f>Pricing!$F42</f>
        <v>99.274794180067886</v>
      </c>
      <c r="T42" s="153">
        <f>Pricing!$F42</f>
        <v>99.274794180067886</v>
      </c>
      <c r="U42" s="154"/>
      <c r="V42" s="152"/>
      <c r="W42" s="153">
        <f>Pricing!$G42</f>
        <v>99.456023769366638</v>
      </c>
      <c r="X42" s="153">
        <f>Pricing!$G42</f>
        <v>99.456023769366638</v>
      </c>
      <c r="Y42" s="154" t="str">
        <f>IF(Contribute="abcd",IF($A$2&lt;&gt;-1,_xll.RtContribute(SourceAlias,V42,Fields,W42:X42,"SCOPE:SERVER"),_xll.RtContribute(SourceAlias,"DDS_INSERT_S",$A$2:$C$2,V42:X42,"SCOPE:SERVER FTC:ALL")),"stopped")</f>
        <v>stopped</v>
      </c>
      <c r="Z42" s="197" t="e">
        <f>ABS(_xll.RtGet(SourceAlias,$B42,"BID")-C42)</f>
        <v>#VALUE!</v>
      </c>
      <c r="AA42" s="196" t="e">
        <f>ABS(_xll.RtGet(SourceAlias,$B42,"ASK")-D42)</f>
        <v>#VALUE!</v>
      </c>
      <c r="AB42" s="197" t="e">
        <f>ABS(_xll.RtGet(SourceAlias,$F42,"BID")-G42)</f>
        <v>#VALUE!</v>
      </c>
      <c r="AC42" s="196" t="e">
        <f>ABS(_xll.RtGet(SourceAlias,$F42,"ASK")-H42)</f>
        <v>#VALUE!</v>
      </c>
      <c r="AD42" s="197" t="e">
        <f>ABS(_xll.RtGet(SourceAlias,$J42,"BID")-K42)</f>
        <v>#VALUE!</v>
      </c>
      <c r="AE42" s="196" t="e">
        <f>ABS(_xll.RtGet(SourceAlias,$J42,"ASK")-L42)</f>
        <v>#VALUE!</v>
      </c>
      <c r="AF42" s="195"/>
      <c r="AG42" s="195"/>
      <c r="AH42" s="197"/>
      <c r="AI42" s="196"/>
      <c r="AJ42" s="195"/>
      <c r="AK42" s="196"/>
    </row>
    <row r="43" spans="1:37" x14ac:dyDescent="0.2">
      <c r="A43" s="71" t="str">
        <f>Pricing!$A43</f>
        <v>H6</v>
      </c>
      <c r="B43" s="152" t="str">
        <f t="shared" si="4"/>
        <v>USD_CURVE_FUT1M_H6</v>
      </c>
      <c r="C43" s="153">
        <f>Pricing!$B43</f>
        <v>99.324201020305949</v>
      </c>
      <c r="D43" s="153">
        <f>Pricing!$B43</f>
        <v>99.324201020305949</v>
      </c>
      <c r="E43" s="154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2" t="str">
        <f t="shared" si="5"/>
        <v>USD_CURVE_FUT3M_H6</v>
      </c>
      <c r="G43" s="153">
        <f>Pricing!$C43</f>
        <v>99.202450403617817</v>
      </c>
      <c r="H43" s="153">
        <f>Pricing!$C43</f>
        <v>99.202450403617817</v>
      </c>
      <c r="I43" s="154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2" t="str">
        <f t="shared" si="6"/>
        <v>USD_CURVE_FUT6M_H6</v>
      </c>
      <c r="K43" s="153">
        <f>Pricing!$D43</f>
        <v>99.141696858562455</v>
      </c>
      <c r="L43" s="153">
        <f>Pricing!$D43</f>
        <v>99.141696858562455</v>
      </c>
      <c r="M43" s="154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2" t="str">
        <f t="shared" si="7"/>
        <v>USD_CURVE_FUT12M_H6</v>
      </c>
      <c r="O43" s="153">
        <f>Pricing!E43</f>
        <v>99.032157875263337</v>
      </c>
      <c r="P43" s="153">
        <f>Pricing!E43</f>
        <v>99.032157875263337</v>
      </c>
      <c r="Q43" s="154"/>
      <c r="R43" s="152"/>
      <c r="S43" s="153">
        <f>Pricing!$F43</f>
        <v>99.20490000000008</v>
      </c>
      <c r="T43" s="153">
        <f>Pricing!$F43</f>
        <v>99.20490000000008</v>
      </c>
      <c r="U43" s="154"/>
      <c r="V43" s="152"/>
      <c r="W43" s="153">
        <f>Pricing!$G43</f>
        <v>99.383732473732636</v>
      </c>
      <c r="X43" s="153">
        <f>Pricing!$G43</f>
        <v>99.383732473732636</v>
      </c>
      <c r="Y43" s="154" t="str">
        <f>IF(Contribute="abcd",IF($A$2&lt;&gt;-1,_xll.RtContribute(SourceAlias,V43,Fields,W43:X43,"SCOPE:SERVER"),_xll.RtContribute(SourceAlias,"DDS_INSERT_S",$A$2:$C$2,V43:X43,"SCOPE:SERVER FTC:ALL")),"stopped")</f>
        <v>stopped</v>
      </c>
      <c r="Z43" s="197" t="e">
        <f>ABS(_xll.RtGet(SourceAlias,$B43,"BID")-C43)</f>
        <v>#VALUE!</v>
      </c>
      <c r="AA43" s="196" t="e">
        <f>ABS(_xll.RtGet(SourceAlias,$B43,"ASK")-D43)</f>
        <v>#VALUE!</v>
      </c>
      <c r="AB43" s="197" t="e">
        <f>ABS(_xll.RtGet(SourceAlias,$F43,"BID")-G43)</f>
        <v>#VALUE!</v>
      </c>
      <c r="AC43" s="196" t="e">
        <f>ABS(_xll.RtGet(SourceAlias,$F43,"ASK")-H43)</f>
        <v>#VALUE!</v>
      </c>
      <c r="AD43" s="197" t="e">
        <f>ABS(_xll.RtGet(SourceAlias,$J43,"BID")-K43)</f>
        <v>#VALUE!</v>
      </c>
      <c r="AE43" s="196" t="e">
        <f>ABS(_xll.RtGet(SourceAlias,$J43,"ASK")-L43)</f>
        <v>#VALUE!</v>
      </c>
      <c r="AF43" s="195"/>
      <c r="AG43" s="195"/>
      <c r="AH43" s="197"/>
      <c r="AI43" s="196"/>
      <c r="AJ43" s="195"/>
      <c r="AK43" s="196"/>
    </row>
    <row r="44" spans="1:37" x14ac:dyDescent="0.2">
      <c r="A44" s="71" t="str">
        <f>Pricing!$A44</f>
        <v>J6</v>
      </c>
      <c r="B44" s="152" t="str">
        <f t="shared" si="4"/>
        <v>USD_CURVE_FUT1M_J6</v>
      </c>
      <c r="C44" s="153">
        <f>Pricing!$B44</f>
        <v>99.239102236074146</v>
      </c>
      <c r="D44" s="153">
        <f>Pricing!$B44</f>
        <v>99.239102236074146</v>
      </c>
      <c r="E44" s="154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2" t="str">
        <f t="shared" si="5"/>
        <v>USD_CURVE_FUT3M_J6</v>
      </c>
      <c r="G44" s="153">
        <f>Pricing!$C44</f>
        <v>99.119211278569537</v>
      </c>
      <c r="H44" s="153">
        <f>Pricing!$C44</f>
        <v>99.119211278569537</v>
      </c>
      <c r="I44" s="154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2" t="str">
        <f t="shared" si="6"/>
        <v>USD_CURVE_FUT6M_J6</v>
      </c>
      <c r="K44" s="153">
        <f>Pricing!$D44</f>
        <v>99.051181323101105</v>
      </c>
      <c r="L44" s="153">
        <f>Pricing!$D44</f>
        <v>99.051181323101105</v>
      </c>
      <c r="M44" s="154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2" t="str">
        <f t="shared" si="7"/>
        <v>USD_CURVE_FUT12M_J6</v>
      </c>
      <c r="O44" s="153">
        <f>Pricing!E44</f>
        <v>98.921939342542771</v>
      </c>
      <c r="P44" s="153">
        <f>Pricing!E44</f>
        <v>98.921939342542771</v>
      </c>
      <c r="Q44" s="154"/>
      <c r="R44" s="152"/>
      <c r="S44" s="153">
        <f>Pricing!$F44</f>
        <v>99.124957113014872</v>
      </c>
      <c r="T44" s="153">
        <f>Pricing!$F44</f>
        <v>99.124957113014872</v>
      </c>
      <c r="U44" s="154"/>
      <c r="V44" s="152"/>
      <c r="W44" s="153">
        <f>Pricing!$G44</f>
        <v>99.31559616080466</v>
      </c>
      <c r="X44" s="153">
        <f>Pricing!$G44</f>
        <v>99.31559616080466</v>
      </c>
      <c r="Y44" s="154" t="str">
        <f>IF(Contribute="abcd",IF($A$2&lt;&gt;-1,_xll.RtContribute(SourceAlias,V44,Fields,W44:X44,"SCOPE:SERVER"),_xll.RtContribute(SourceAlias,"DDS_INSERT_S",$A$2:$C$2,V44:X44,"SCOPE:SERVER FTC:ALL")),"stopped")</f>
        <v>stopped</v>
      </c>
      <c r="Z44" s="197" t="e">
        <f>ABS(_xll.RtGet(SourceAlias,$B44,"BID")-C44)</f>
        <v>#VALUE!</v>
      </c>
      <c r="AA44" s="196" t="e">
        <f>ABS(_xll.RtGet(SourceAlias,$B44,"ASK")-D44)</f>
        <v>#VALUE!</v>
      </c>
      <c r="AB44" s="197" t="e">
        <f>ABS(_xll.RtGet(SourceAlias,$F44,"BID")-G44)</f>
        <v>#VALUE!</v>
      </c>
      <c r="AC44" s="196" t="e">
        <f>ABS(_xll.RtGet(SourceAlias,$F44,"ASK")-H44)</f>
        <v>#VALUE!</v>
      </c>
      <c r="AD44" s="197" t="e">
        <f>ABS(_xll.RtGet(SourceAlias,$J44,"BID")-K44)</f>
        <v>#VALUE!</v>
      </c>
      <c r="AE44" s="196" t="e">
        <f>ABS(_xll.RtGet(SourceAlias,$J44,"ASK")-L44)</f>
        <v>#VALUE!</v>
      </c>
      <c r="AF44" s="195"/>
      <c r="AG44" s="195"/>
      <c r="AH44" s="197"/>
      <c r="AI44" s="196"/>
      <c r="AJ44" s="195"/>
      <c r="AK44" s="196"/>
    </row>
    <row r="45" spans="1:37" x14ac:dyDescent="0.2">
      <c r="A45" s="71" t="str">
        <f>Pricing!$A45</f>
        <v>M6</v>
      </c>
      <c r="B45" s="152" t="str">
        <f t="shared" si="4"/>
        <v>USD_CURVE_FUT1M_M6</v>
      </c>
      <c r="C45" s="153">
        <f>Pricing!$B45</f>
        <v>99.09883065670347</v>
      </c>
      <c r="D45" s="153">
        <f>Pricing!$B45</f>
        <v>99.09883065670347</v>
      </c>
      <c r="E45" s="154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2" t="str">
        <f t="shared" si="5"/>
        <v>USD_CURVE_FUT3M_M6</v>
      </c>
      <c r="G45" s="153">
        <f>Pricing!$C45</f>
        <v>98.980040132382214</v>
      </c>
      <c r="H45" s="153">
        <f>Pricing!$C45</f>
        <v>98.980040132382214</v>
      </c>
      <c r="I45" s="154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2" t="str">
        <f t="shared" si="6"/>
        <v>USD_CURVE_FUT6M_M6</v>
      </c>
      <c r="K45" s="153">
        <f>Pricing!$D45</f>
        <v>98.899568422744338</v>
      </c>
      <c r="L45" s="153">
        <f>Pricing!$D45</f>
        <v>98.899568422744338</v>
      </c>
      <c r="M45" s="154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2" t="str">
        <f t="shared" si="7"/>
        <v>USD_CURVE_FUT12M_M6</v>
      </c>
      <c r="O45" s="153">
        <f>Pricing!E45</f>
        <v>98.714103655078858</v>
      </c>
      <c r="P45" s="153">
        <f>Pricing!E45</f>
        <v>98.714103655078858</v>
      </c>
      <c r="Q45" s="154"/>
      <c r="R45" s="152"/>
      <c r="S45" s="153">
        <f>Pricing!$F45</f>
        <v>98.983400000030827</v>
      </c>
      <c r="T45" s="153">
        <f>Pricing!$F45</f>
        <v>98.983400000030827</v>
      </c>
      <c r="U45" s="154"/>
      <c r="V45" s="152"/>
      <c r="W45" s="153">
        <f>Pricing!$G45</f>
        <v>99.193468750385875</v>
      </c>
      <c r="X45" s="153">
        <f>Pricing!$G45</f>
        <v>99.193468750385875</v>
      </c>
      <c r="Y45" s="154" t="str">
        <f>IF(Contribute="abcd",IF($A$2&lt;&gt;-1,_xll.RtContribute(SourceAlias,V45,Fields,W45:X45,"SCOPE:SERVER"),_xll.RtContribute(SourceAlias,"DDS_INSERT_S",$A$2:$C$2,V45:X45,"SCOPE:SERVER FTC:ALL")),"stopped")</f>
        <v>stopped</v>
      </c>
      <c r="Z45" s="197" t="e">
        <f>ABS(_xll.RtGet(SourceAlias,$B45,"BID")-C45)</f>
        <v>#VALUE!</v>
      </c>
      <c r="AA45" s="196" t="e">
        <f>ABS(_xll.RtGet(SourceAlias,$B45,"ASK")-D45)</f>
        <v>#VALUE!</v>
      </c>
      <c r="AB45" s="197" t="e">
        <f>ABS(_xll.RtGet(SourceAlias,$F45,"BID")-G45)</f>
        <v>#VALUE!</v>
      </c>
      <c r="AC45" s="196" t="e">
        <f>ABS(_xll.RtGet(SourceAlias,$F45,"ASK")-H45)</f>
        <v>#VALUE!</v>
      </c>
      <c r="AD45" s="197" t="e">
        <f>ABS(_xll.RtGet(SourceAlias,$J45,"BID")-K45)</f>
        <v>#VALUE!</v>
      </c>
      <c r="AE45" s="196" t="e">
        <f>ABS(_xll.RtGet(SourceAlias,$J45,"ASK")-L45)</f>
        <v>#VALUE!</v>
      </c>
      <c r="AF45" s="195"/>
      <c r="AG45" s="195"/>
      <c r="AH45" s="197"/>
      <c r="AI45" s="196"/>
      <c r="AJ45" s="195"/>
      <c r="AK45" s="196"/>
    </row>
    <row r="46" spans="1:37" x14ac:dyDescent="0.2">
      <c r="A46" s="71" t="str">
        <f>Pricing!$A46</f>
        <v>U6</v>
      </c>
      <c r="B46" s="152" t="str">
        <f t="shared" si="4"/>
        <v>USD_CURVE_FUT1M_U6</v>
      </c>
      <c r="C46" s="153">
        <f>Pricing!$B46</f>
        <v>98.871413041543576</v>
      </c>
      <c r="D46" s="153">
        <f>Pricing!$B46</f>
        <v>98.871413041543576</v>
      </c>
      <c r="E46" s="154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2" t="str">
        <f t="shared" si="5"/>
        <v>USD_CURVE_FUT3M_U6</v>
      </c>
      <c r="G46" s="153">
        <f>Pricing!$C46</f>
        <v>98.743351107709486</v>
      </c>
      <c r="H46" s="153">
        <f>Pricing!$C46</f>
        <v>98.743351107709486</v>
      </c>
      <c r="I46" s="154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2" t="str">
        <f t="shared" si="6"/>
        <v>USD_CURVE_FUT6M_U6</v>
      </c>
      <c r="K46" s="153">
        <f>Pricing!$D46</f>
        <v>98.687631847478343</v>
      </c>
      <c r="L46" s="153">
        <f>Pricing!$D46</f>
        <v>98.687631847478343</v>
      </c>
      <c r="M46" s="154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2" t="str">
        <f t="shared" si="7"/>
        <v>USD_CURVE_FUT12M_U6</v>
      </c>
      <c r="O46" s="153">
        <f>Pricing!E46</f>
        <v>98.488508774487343</v>
      </c>
      <c r="P46" s="153">
        <f>Pricing!E46</f>
        <v>98.488508774487343</v>
      </c>
      <c r="Q46" s="154"/>
      <c r="R46" s="152"/>
      <c r="S46" s="153">
        <f>Pricing!$F46</f>
        <v>98.747700000037327</v>
      </c>
      <c r="T46" s="153">
        <f>Pricing!$F46</f>
        <v>98.747700000037327</v>
      </c>
      <c r="U46" s="154"/>
      <c r="V46" s="152"/>
      <c r="W46" s="153">
        <f>Pricing!$G46</f>
        <v>98.983170741627319</v>
      </c>
      <c r="X46" s="153">
        <f>Pricing!$G46</f>
        <v>98.983170741627319</v>
      </c>
      <c r="Y46" s="154" t="str">
        <f>IF(Contribute="abcd",IF($A$2&lt;&gt;-1,_xll.RtContribute(SourceAlias,V46,Fields,W46:X46,"SCOPE:SERVER"),_xll.RtContribute(SourceAlias,"DDS_INSERT_S",$A$2:$C$2,V46:X46,"SCOPE:SERVER FTC:ALL")),"stopped")</f>
        <v>stopped</v>
      </c>
      <c r="Z46" s="197" t="e">
        <f>ABS(_xll.RtGet(SourceAlias,$B46,"BID")-C46)</f>
        <v>#VALUE!</v>
      </c>
      <c r="AA46" s="196" t="e">
        <f>ABS(_xll.RtGet(SourceAlias,$B46,"ASK")-D46)</f>
        <v>#VALUE!</v>
      </c>
      <c r="AB46" s="197" t="e">
        <f>ABS(_xll.RtGet(SourceAlias,$F46,"BID")-G46)</f>
        <v>#VALUE!</v>
      </c>
      <c r="AC46" s="196" t="e">
        <f>ABS(_xll.RtGet(SourceAlias,$F46,"ASK")-H46)</f>
        <v>#VALUE!</v>
      </c>
      <c r="AD46" s="197" t="e">
        <f>ABS(_xll.RtGet(SourceAlias,$J46,"BID")-K46)</f>
        <v>#VALUE!</v>
      </c>
      <c r="AE46" s="196" t="e">
        <f>ABS(_xll.RtGet(SourceAlias,$J46,"ASK")-L46)</f>
        <v>#VALUE!</v>
      </c>
      <c r="AF46" s="195"/>
      <c r="AG46" s="195"/>
      <c r="AH46" s="197"/>
      <c r="AI46" s="196"/>
      <c r="AJ46" s="195"/>
      <c r="AK46" s="196"/>
    </row>
    <row r="47" spans="1:37" x14ac:dyDescent="0.2">
      <c r="A47" s="71" t="str">
        <f>Pricing!$A47</f>
        <v>Z6</v>
      </c>
      <c r="B47" s="152" t="str">
        <f t="shared" si="4"/>
        <v>USD_CURVE_FUT1M_Z6</v>
      </c>
      <c r="C47" s="153">
        <f>Pricing!$B47</f>
        <v>98.67762391087993</v>
      </c>
      <c r="D47" s="153">
        <f>Pricing!$B47</f>
        <v>98.67762391087993</v>
      </c>
      <c r="E47" s="154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2" t="str">
        <f t="shared" si="5"/>
        <v>USD_CURVE_FUT3M_Z6</v>
      </c>
      <c r="G47" s="153">
        <f>Pricing!$C47</f>
        <v>98.52691488115903</v>
      </c>
      <c r="H47" s="153">
        <f>Pricing!$C47</f>
        <v>98.52691488115903</v>
      </c>
      <c r="I47" s="154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2" t="str">
        <f t="shared" si="6"/>
        <v>USD_CURVE_FUT6M_Z6</v>
      </c>
      <c r="K47" s="153">
        <f>Pricing!$D47</f>
        <v>98.441320906426284</v>
      </c>
      <c r="L47" s="153">
        <f>Pricing!$D47</f>
        <v>98.441320906426284</v>
      </c>
      <c r="M47" s="154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2" t="str">
        <f t="shared" si="7"/>
        <v>USD_CURVE_FUT12M_Z6</v>
      </c>
      <c r="O47" s="153">
        <f>Pricing!E47</f>
        <v>98.377151064604192</v>
      </c>
      <c r="P47" s="153">
        <f>Pricing!E47</f>
        <v>98.377151064604192</v>
      </c>
      <c r="Q47" s="154"/>
      <c r="R47" s="152"/>
      <c r="S47" s="153">
        <f>Pricing!$F47</f>
        <v>98.532400000510108</v>
      </c>
      <c r="T47" s="153">
        <f>Pricing!$F47</f>
        <v>98.532400000510108</v>
      </c>
      <c r="U47" s="154"/>
      <c r="V47" s="152"/>
      <c r="W47" s="153">
        <f>Pricing!$G47</f>
        <v>98.767204619149055</v>
      </c>
      <c r="X47" s="153">
        <f>Pricing!$G47</f>
        <v>98.767204619149055</v>
      </c>
      <c r="Y47" s="154" t="str">
        <f>IF(Contribute="abcd",IF($A$2&lt;&gt;-1,_xll.RtContribute(SourceAlias,V47,Fields,W47:X47,"SCOPE:SERVER"),_xll.RtContribute(SourceAlias,"DDS_INSERT_S",$A$2:$C$2,V47:X47,"SCOPE:SERVER FTC:ALL")),"stopped")</f>
        <v>stopped</v>
      </c>
      <c r="Z47" s="197" t="e">
        <f>ABS(_xll.RtGet(SourceAlias,$B47,"BID")-C47)</f>
        <v>#VALUE!</v>
      </c>
      <c r="AA47" s="196" t="e">
        <f>ABS(_xll.RtGet(SourceAlias,$B47,"ASK")-D47)</f>
        <v>#VALUE!</v>
      </c>
      <c r="AB47" s="197" t="e">
        <f>ABS(_xll.RtGet(SourceAlias,$F47,"BID")-G47)</f>
        <v>#VALUE!</v>
      </c>
      <c r="AC47" s="196" t="e">
        <f>ABS(_xll.RtGet(SourceAlias,$F47,"ASK")-H47)</f>
        <v>#VALUE!</v>
      </c>
      <c r="AD47" s="197" t="e">
        <f>ABS(_xll.RtGet(SourceAlias,$J47,"BID")-K47)</f>
        <v>#VALUE!</v>
      </c>
      <c r="AE47" s="196" t="e">
        <f>ABS(_xll.RtGet(SourceAlias,$J47,"ASK")-L47)</f>
        <v>#VALUE!</v>
      </c>
      <c r="AF47" s="195"/>
      <c r="AG47" s="195"/>
      <c r="AH47" s="197"/>
      <c r="AI47" s="196"/>
      <c r="AJ47" s="195"/>
      <c r="AK47" s="196"/>
    </row>
    <row r="48" spans="1:37" x14ac:dyDescent="0.2">
      <c r="A48" s="71" t="str">
        <f>Pricing!$A48</f>
        <v>H7</v>
      </c>
      <c r="B48" s="152" t="str">
        <f t="shared" si="4"/>
        <v>USD_CURVE_FUT1M_H7</v>
      </c>
      <c r="C48" s="153">
        <f>Pricing!$B48</f>
        <v>98.510771360095589</v>
      </c>
      <c r="D48" s="153">
        <f>Pricing!$B48</f>
        <v>98.510771360095589</v>
      </c>
      <c r="E48" s="154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2" t="str">
        <f t="shared" si="5"/>
        <v>USD_CURVE_FUT3M_H7</v>
      </c>
      <c r="G48" s="153">
        <f>Pricing!$C48</f>
        <v>98.345738179718069</v>
      </c>
      <c r="H48" s="153">
        <f>Pricing!$C48</f>
        <v>98.345738179718069</v>
      </c>
      <c r="I48" s="154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2" t="str">
        <f t="shared" si="6"/>
        <v>USD_CURVE_FUT6M_H7</v>
      </c>
      <c r="K48" s="153">
        <f>Pricing!$D48</f>
        <v>98.25673545637342</v>
      </c>
      <c r="L48" s="153">
        <f>Pricing!$D48</f>
        <v>98.25673545637342</v>
      </c>
      <c r="M48" s="154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2" t="str">
        <f t="shared" si="7"/>
        <v>USD_CURVE_FUT12M_H7</v>
      </c>
      <c r="O48" s="153">
        <f>Pricing!E48</f>
        <v>98.335753212265644</v>
      </c>
      <c r="P48" s="153">
        <f>Pricing!E48</f>
        <v>98.335753212265644</v>
      </c>
      <c r="Q48" s="154"/>
      <c r="R48" s="152"/>
      <c r="S48" s="153">
        <f>Pricing!$F48</f>
        <v>98.352300000071835</v>
      </c>
      <c r="T48" s="153">
        <f>Pricing!$F48</f>
        <v>98.352300000071835</v>
      </c>
      <c r="U48" s="154"/>
      <c r="V48" s="152"/>
      <c r="W48" s="153">
        <f>Pricing!$G48</f>
        <v>98.598509618543872</v>
      </c>
      <c r="X48" s="153">
        <f>Pricing!$G48</f>
        <v>98.598509618543872</v>
      </c>
      <c r="Y48" s="154" t="str">
        <f>IF(Contribute="abcd",IF($A$2&lt;&gt;-1,_xll.RtContribute(SourceAlias,V48,Fields,W48:X48,"SCOPE:SERVER"),_xll.RtContribute(SourceAlias,"DDS_INSERT_S",$A$2:$C$2,V48:X48,"SCOPE:SERVER FTC:ALL")),"stopped")</f>
        <v>stopped</v>
      </c>
      <c r="Z48" s="197" t="e">
        <f>ABS(_xll.RtGet(SourceAlias,$B48,"BID")-C48)</f>
        <v>#VALUE!</v>
      </c>
      <c r="AA48" s="196" t="e">
        <f>ABS(_xll.RtGet(SourceAlias,$B48,"ASK")-D48)</f>
        <v>#VALUE!</v>
      </c>
      <c r="AB48" s="197" t="e">
        <f>ABS(_xll.RtGet(SourceAlias,$F48,"BID")-G48)</f>
        <v>#VALUE!</v>
      </c>
      <c r="AC48" s="196" t="e">
        <f>ABS(_xll.RtGet(SourceAlias,$F48,"ASK")-H48)</f>
        <v>#VALUE!</v>
      </c>
      <c r="AD48" s="197" t="e">
        <f>ABS(_xll.RtGet(SourceAlias,$J48,"BID")-K48)</f>
        <v>#VALUE!</v>
      </c>
      <c r="AE48" s="196" t="e">
        <f>ABS(_xll.RtGet(SourceAlias,$J48,"ASK")-L48)</f>
        <v>#VALUE!</v>
      </c>
      <c r="AF48" s="195"/>
      <c r="AG48" s="195"/>
      <c r="AH48" s="197"/>
      <c r="AI48" s="196"/>
      <c r="AJ48" s="195"/>
      <c r="AK48" s="196"/>
    </row>
    <row r="49" spans="1:37" x14ac:dyDescent="0.2">
      <c r="A49" s="71" t="str">
        <f>Pricing!$A49</f>
        <v>M7</v>
      </c>
      <c r="B49" s="152" t="str">
        <f t="shared" si="4"/>
        <v>USD_CURVE_FUT1M_M7</v>
      </c>
      <c r="C49" s="153">
        <f>Pricing!$B49</f>
        <v>98.337458219982906</v>
      </c>
      <c r="D49" s="153">
        <f>Pricing!$B49</f>
        <v>98.337458219982906</v>
      </c>
      <c r="E49" s="154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2" t="str">
        <f t="shared" si="5"/>
        <v>USD_CURVE_FUT3M_M7</v>
      </c>
      <c r="G49" s="153">
        <f>Pricing!$C49</f>
        <v>98.188100656042792</v>
      </c>
      <c r="H49" s="153">
        <f>Pricing!$C49</f>
        <v>98.188100656042792</v>
      </c>
      <c r="I49" s="154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2" t="str">
        <f t="shared" si="6"/>
        <v>USD_CURVE_FUT6M_M7</v>
      </c>
      <c r="K49" s="153">
        <f>Pricing!$D49</f>
        <v>98.10986025329801</v>
      </c>
      <c r="L49" s="153">
        <f>Pricing!$D49</f>
        <v>98.10986025329801</v>
      </c>
      <c r="M49" s="154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2" t="str">
        <f t="shared" si="7"/>
        <v>USD_CURVE_FUT12M_M7</v>
      </c>
      <c r="O49" s="153">
        <f>Pricing!E49</f>
        <v>98.061102321918753</v>
      </c>
      <c r="P49" s="153">
        <f>Pricing!E49</f>
        <v>98.061102321918753</v>
      </c>
      <c r="Q49" s="154"/>
      <c r="R49" s="152"/>
      <c r="S49" s="153">
        <f>Pricing!$F49</f>
        <v>98.312131763423139</v>
      </c>
      <c r="T49" s="153">
        <f>Pricing!$F49</f>
        <v>98.312131763423139</v>
      </c>
      <c r="U49" s="154"/>
      <c r="V49" s="152"/>
      <c r="W49" s="153">
        <f>Pricing!$G49</f>
        <v>98.439016677957369</v>
      </c>
      <c r="X49" s="153">
        <f>Pricing!$G49</f>
        <v>98.439016677957369</v>
      </c>
      <c r="Y49" s="154"/>
      <c r="Z49" s="197" t="e">
        <f>ABS(_xll.RtGet(SourceAlias,$B49,"BID")-C49)</f>
        <v>#VALUE!</v>
      </c>
      <c r="AA49" s="196" t="e">
        <f>ABS(_xll.RtGet(SourceAlias,$B49,"ASK")-D49)</f>
        <v>#VALUE!</v>
      </c>
      <c r="AB49" s="197" t="e">
        <f>ABS(_xll.RtGet(SourceAlias,$F49,"BID")-G49)</f>
        <v>#VALUE!</v>
      </c>
      <c r="AC49" s="196" t="e">
        <f>ABS(_xll.RtGet(SourceAlias,$F49,"ASK")-H49)</f>
        <v>#VALUE!</v>
      </c>
      <c r="AD49" s="197" t="e">
        <f>ABS(_xll.RtGet(SourceAlias,$J49,"BID")-K49)</f>
        <v>#VALUE!</v>
      </c>
      <c r="AE49" s="196" t="e">
        <f>ABS(_xll.RtGet(SourceAlias,$J49,"ASK")-L49)</f>
        <v>#VALUE!</v>
      </c>
      <c r="AF49" s="195"/>
      <c r="AG49" s="195"/>
      <c r="AH49" s="197"/>
      <c r="AI49" s="196"/>
      <c r="AJ49" s="195"/>
      <c r="AK49" s="196"/>
    </row>
    <row r="50" spans="1:37" x14ac:dyDescent="0.2">
      <c r="A50" s="71" t="str">
        <f>Pricing!$A50</f>
        <v>U7</v>
      </c>
      <c r="B50" s="152" t="str">
        <f t="shared" si="4"/>
        <v>USD_CURVE_FUT1M_U7</v>
      </c>
      <c r="C50" s="153">
        <f>Pricing!$B50</f>
        <v>98.196532410924675</v>
      </c>
      <c r="D50" s="153">
        <f>Pricing!$B50</f>
        <v>98.196532410924675</v>
      </c>
      <c r="E50" s="154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2" t="str">
        <f t="shared" si="5"/>
        <v>USD_CURVE_FUT3M_U7</v>
      </c>
      <c r="G50" s="153">
        <f>Pricing!$C50</f>
        <v>98.061724405597943</v>
      </c>
      <c r="H50" s="153">
        <f>Pricing!$C50</f>
        <v>98.061724405597943</v>
      </c>
      <c r="I50" s="154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2" t="str">
        <f t="shared" si="6"/>
        <v>USD_CURVE_FUT6M_U7</v>
      </c>
      <c r="K50" s="153">
        <f>Pricing!$D50</f>
        <v>97.986743267928688</v>
      </c>
      <c r="L50" s="153">
        <f>Pricing!$D50</f>
        <v>97.986743267928688</v>
      </c>
      <c r="M50" s="154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2" t="str">
        <f t="shared" si="7"/>
        <v>USD_CURVE_FUT12M_U7</v>
      </c>
      <c r="O50" s="153">
        <f>Pricing!E50</f>
        <v>97.847223718461024</v>
      </c>
      <c r="P50" s="153">
        <f>Pricing!E50</f>
        <v>97.847223718461024</v>
      </c>
      <c r="Q50" s="154"/>
      <c r="R50" s="152"/>
      <c r="S50" s="153">
        <f>Pricing!$F50</f>
        <v>98.155447569930146</v>
      </c>
      <c r="T50" s="153">
        <f>Pricing!$F50</f>
        <v>98.155447569930146</v>
      </c>
      <c r="U50" s="154"/>
      <c r="V50" s="152"/>
      <c r="W50" s="153">
        <f>Pricing!$G50</f>
        <v>98.305996769674181</v>
      </c>
      <c r="X50" s="153">
        <f>Pricing!$G50</f>
        <v>98.305996769674181</v>
      </c>
      <c r="Y50" s="154"/>
      <c r="Z50" s="197" t="e">
        <f>ABS(_xll.RtGet(SourceAlias,$B50,"BID")-C50)</f>
        <v>#VALUE!</v>
      </c>
      <c r="AA50" s="196" t="e">
        <f>ABS(_xll.RtGet(SourceAlias,$B50,"ASK")-D50)</f>
        <v>#VALUE!</v>
      </c>
      <c r="AB50" s="197" t="e">
        <f>ABS(_xll.RtGet(SourceAlias,$F50,"BID")-G50)</f>
        <v>#VALUE!</v>
      </c>
      <c r="AC50" s="196" t="e">
        <f>ABS(_xll.RtGet(SourceAlias,$F50,"ASK")-H50)</f>
        <v>#VALUE!</v>
      </c>
      <c r="AD50" s="197" t="e">
        <f>ABS(_xll.RtGet(SourceAlias,$J50,"BID")-K50)</f>
        <v>#VALUE!</v>
      </c>
      <c r="AE50" s="196" t="e">
        <f>ABS(_xll.RtGet(SourceAlias,$J50,"ASK")-L50)</f>
        <v>#VALUE!</v>
      </c>
      <c r="AF50" s="195"/>
      <c r="AG50" s="195"/>
      <c r="AH50" s="197"/>
      <c r="AI50" s="196"/>
      <c r="AJ50" s="195"/>
      <c r="AK50" s="196"/>
    </row>
    <row r="51" spans="1:37" x14ac:dyDescent="0.2">
      <c r="A51" s="71" t="str">
        <f>Pricing!$A51</f>
        <v>Z7</v>
      </c>
      <c r="B51" s="152" t="str">
        <f t="shared" si="4"/>
        <v>USD_CURVE_FUT1M_Z7</v>
      </c>
      <c r="C51" s="153">
        <f>Pricing!$B51</f>
        <v>98.074051351848098</v>
      </c>
      <c r="D51" s="153">
        <f>Pricing!$B51</f>
        <v>98.074051351848098</v>
      </c>
      <c r="E51" s="154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2" t="str">
        <f t="shared" si="5"/>
        <v>USD_CURVE_FUT3M_Z7</v>
      </c>
      <c r="G51" s="153">
        <f>Pricing!$C51</f>
        <v>97.945420926354828</v>
      </c>
      <c r="H51" s="153">
        <f>Pricing!$C51</f>
        <v>97.945420926354828</v>
      </c>
      <c r="I51" s="154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2" t="str">
        <f t="shared" si="6"/>
        <v>USD_CURVE_FUT6M_Z7</v>
      </c>
      <c r="K51" s="153">
        <f>Pricing!$D51</f>
        <v>97.871666030539913</v>
      </c>
      <c r="L51" s="153">
        <f>Pricing!$D51</f>
        <v>97.871666030539913</v>
      </c>
      <c r="M51" s="154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2" t="str">
        <f t="shared" si="7"/>
        <v>USD_CURVE_FUT12M_Z7</v>
      </c>
      <c r="O51" s="153">
        <f>Pricing!E51</f>
        <v>97.695189347500218</v>
      </c>
      <c r="P51" s="153">
        <f>Pricing!E51</f>
        <v>97.695189347500218</v>
      </c>
      <c r="Q51" s="154"/>
      <c r="R51" s="152"/>
      <c r="S51" s="153">
        <f>Pricing!$F51</f>
        <v>97.998717576775533</v>
      </c>
      <c r="T51" s="153">
        <f>Pricing!$F51</f>
        <v>97.998717576775533</v>
      </c>
      <c r="U51" s="154"/>
      <c r="V51" s="152"/>
      <c r="W51" s="153">
        <f>Pricing!$G51</f>
        <v>98.185148196670553</v>
      </c>
      <c r="X51" s="153">
        <f>Pricing!$G51</f>
        <v>98.185148196670553</v>
      </c>
      <c r="Y51" s="154"/>
      <c r="Z51" s="197" t="e">
        <f>ABS(_xll.RtGet(SourceAlias,$B51,"BID")-C51)</f>
        <v>#VALUE!</v>
      </c>
      <c r="AA51" s="196" t="e">
        <f>ABS(_xll.RtGet(SourceAlias,$B51,"ASK")-D51)</f>
        <v>#VALUE!</v>
      </c>
      <c r="AB51" s="197" t="e">
        <f>ABS(_xll.RtGet(SourceAlias,$F51,"BID")-G51)</f>
        <v>#VALUE!</v>
      </c>
      <c r="AC51" s="196" t="e">
        <f>ABS(_xll.RtGet(SourceAlias,$F51,"ASK")-H51)</f>
        <v>#VALUE!</v>
      </c>
      <c r="AD51" s="197" t="e">
        <f>ABS(_xll.RtGet(SourceAlias,$J51,"BID")-K51)</f>
        <v>#VALUE!</v>
      </c>
      <c r="AE51" s="196" t="e">
        <f>ABS(_xll.RtGet(SourceAlias,$J51,"ASK")-L51)</f>
        <v>#VALUE!</v>
      </c>
      <c r="AF51" s="195"/>
      <c r="AG51" s="195"/>
      <c r="AH51" s="197"/>
      <c r="AI51" s="196"/>
      <c r="AJ51" s="195"/>
      <c r="AK51" s="196"/>
    </row>
    <row r="52" spans="1:37" x14ac:dyDescent="0.2">
      <c r="A52" s="63" t="str">
        <f>Pricing!$A52</f>
        <v>H8</v>
      </c>
      <c r="B52" s="152" t="str">
        <f t="shared" si="4"/>
        <v>USD_CURVE_FUT1M_H8</v>
      </c>
      <c r="C52" s="153">
        <f>Pricing!$B52</f>
        <v>97.968200835881618</v>
      </c>
      <c r="D52" s="153">
        <f>Pricing!$B52</f>
        <v>97.968200835881618</v>
      </c>
      <c r="E52" s="154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5" t="str">
        <f t="shared" si="5"/>
        <v>USD_CURVE_FUT3M_H8</v>
      </c>
      <c r="G52" s="156">
        <f>Pricing!$C52</f>
        <v>97.83733712450973</v>
      </c>
      <c r="H52" s="156">
        <f>Pricing!$C52</f>
        <v>97.83733712450973</v>
      </c>
      <c r="I52" s="157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2" t="str">
        <f t="shared" si="6"/>
        <v>USD_CURVE_FUT6M_H8</v>
      </c>
      <c r="K52" s="153">
        <f>Pricing!$D52</f>
        <v>97.762752047295976</v>
      </c>
      <c r="L52" s="153">
        <f>Pricing!$D52</f>
        <v>97.762752047295976</v>
      </c>
      <c r="M52" s="154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2" t="str">
        <f t="shared" si="7"/>
        <v>USD_CURVE_FUT12M_H8</v>
      </c>
      <c r="O52" s="156">
        <f>Pricing!E52</f>
        <v>97.603201399029359</v>
      </c>
      <c r="P52" s="156">
        <f>Pricing!E52</f>
        <v>97.603201399029359</v>
      </c>
      <c r="Q52" s="157"/>
      <c r="R52" s="155"/>
      <c r="S52" s="156">
        <f>Pricing!$F52</f>
        <v>97.883637036801744</v>
      </c>
      <c r="T52" s="156">
        <f>Pricing!$F52</f>
        <v>97.883637036801744</v>
      </c>
      <c r="U52" s="157"/>
      <c r="V52" s="155"/>
      <c r="W52" s="156">
        <f>Pricing!$G52</f>
        <v>98.074617939645066</v>
      </c>
      <c r="X52" s="156">
        <f>Pricing!$G52</f>
        <v>98.074617939645066</v>
      </c>
      <c r="Y52" s="157"/>
      <c r="Z52" s="197" t="e">
        <f>ABS(_xll.RtGet(SourceAlias,$B52,"BID")-C52)</f>
        <v>#VALUE!</v>
      </c>
      <c r="AA52" s="196" t="e">
        <f>ABS(_xll.RtGet(SourceAlias,$B52,"ASK")-D52)</f>
        <v>#VALUE!</v>
      </c>
      <c r="AB52" s="197" t="e">
        <f>ABS(_xll.RtGet(SourceAlias,$F52,"BID")-G52)</f>
        <v>#VALUE!</v>
      </c>
      <c r="AC52" s="196" t="e">
        <f>ABS(_xll.RtGet(SourceAlias,$F52,"ASK")-H52)</f>
        <v>#VALUE!</v>
      </c>
      <c r="AD52" s="197" t="e">
        <f>ABS(_xll.RtGet(SourceAlias,$J52,"BID")-K52)</f>
        <v>#VALUE!</v>
      </c>
      <c r="AE52" s="196" t="e">
        <f>ABS(_xll.RtGet(SourceAlias,$J52,"ASK")-L52)</f>
        <v>#VALUE!</v>
      </c>
      <c r="AF52" s="195"/>
      <c r="AG52" s="195"/>
      <c r="AH52" s="197"/>
      <c r="AI52" s="196"/>
      <c r="AJ52" s="195"/>
      <c r="AK52" s="196"/>
    </row>
    <row r="53" spans="1:37" hidden="1" outlineLevel="1" x14ac:dyDescent="0.2">
      <c r="A53" s="54" t="str">
        <f>Indexes!A53</f>
        <v>T</v>
      </c>
      <c r="B53" s="149"/>
      <c r="C53" s="150">
        <f>Pricing!$B53*100</f>
        <v>0.18560000000014676</v>
      </c>
      <c r="D53" s="150">
        <f>Pricing!$B53*100</f>
        <v>0.18560000000014676</v>
      </c>
      <c r="E53" s="151"/>
      <c r="F53" s="149" t="s">
        <v>194</v>
      </c>
      <c r="G53" s="150">
        <f>Pricing!$C53*100</f>
        <v>0.27607593488507642</v>
      </c>
      <c r="H53" s="150">
        <f>Pricing!$C53*100</f>
        <v>0.27607593488507642</v>
      </c>
      <c r="I53" s="151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49" t="s">
        <v>271</v>
      </c>
      <c r="K53" s="150">
        <f>Pricing!$D53*100</f>
        <v>0.41460000000002833</v>
      </c>
      <c r="L53" s="150">
        <f>Pricing!$D53*100</f>
        <v>0.41460000000002833</v>
      </c>
      <c r="M53" s="151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49"/>
      <c r="O53" s="150">
        <f>Pricing!$E53*100</f>
        <v>0.73459999999024772</v>
      </c>
      <c r="P53" s="150">
        <f>Pricing!$E53*100</f>
        <v>0.73459999999024772</v>
      </c>
      <c r="Q53" s="151"/>
      <c r="R53" s="149"/>
      <c r="S53" s="150">
        <f>Pricing!$F53*100</f>
        <v>0.27500000000006386</v>
      </c>
      <c r="T53" s="150">
        <f>Pricing!$F53*100</f>
        <v>0.27500000000006386</v>
      </c>
      <c r="U53" s="151"/>
      <c r="V53" s="149"/>
      <c r="W53" s="150">
        <f>Pricing!$G53*100</f>
        <v>0.28000000000183434</v>
      </c>
      <c r="X53" s="150">
        <f>Pricing!$G53*100</f>
        <v>0.28000000000183434</v>
      </c>
      <c r="Y53" s="151" t="str">
        <f>IF(Contribute="abcd",IF($A$2&lt;&gt;-1,_xll.RtContribute(SourceAlias,V53,Fields,W53:X53,"SCOPE:SERVER"),_xll.RtContribute(SourceAlias,"DDS_INSERT_S",$A$2:$C$2,V53:X53,"SCOPE:SERVER FTC:ALL")),"stopped")</f>
        <v>stopped</v>
      </c>
      <c r="Z53" s="197"/>
      <c r="AA53" s="196"/>
      <c r="AB53" s="197"/>
      <c r="AC53" s="196"/>
      <c r="AD53" s="197"/>
      <c r="AE53" s="196"/>
      <c r="AF53" s="195"/>
      <c r="AG53" s="195"/>
      <c r="AH53" s="197"/>
      <c r="AI53" s="196"/>
      <c r="AJ53" s="195"/>
      <c r="AK53" s="196"/>
    </row>
    <row r="54" spans="1:37" hidden="1" outlineLevel="1" x14ac:dyDescent="0.2">
      <c r="A54" s="63" t="str">
        <f>Indexes!A54</f>
        <v>TOM</v>
      </c>
      <c r="B54" s="155"/>
      <c r="C54" s="156">
        <f>Pricing!$B54*100</f>
        <v>0.1855609048306982</v>
      </c>
      <c r="D54" s="156">
        <f>Pricing!$B54*100</f>
        <v>0.1855609048306982</v>
      </c>
      <c r="E54" s="157"/>
      <c r="F54" s="155" t="s">
        <v>195</v>
      </c>
      <c r="G54" s="156">
        <f>Pricing!$C54*100</f>
        <v>0.27701457634988363</v>
      </c>
      <c r="H54" s="156">
        <f>Pricing!$C54*100</f>
        <v>0.27701457634988363</v>
      </c>
      <c r="I54" s="157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5" t="s">
        <v>272</v>
      </c>
      <c r="K54" s="156">
        <f>Pricing!$D54*100</f>
        <v>0.41459717091385467</v>
      </c>
      <c r="L54" s="156">
        <f>Pricing!$D54*100</f>
        <v>0.41459717091385467</v>
      </c>
      <c r="M54" s="157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5"/>
      <c r="O54" s="156">
        <f>Pricing!$E54*100</f>
        <v>0.73493520801285284</v>
      </c>
      <c r="P54" s="156">
        <f>Pricing!$E54*100</f>
        <v>0.73493520801285284</v>
      </c>
      <c r="Q54" s="157"/>
      <c r="R54" s="155"/>
      <c r="S54" s="156">
        <f>Pricing!$F54*100</f>
        <v>0.27935997113686389</v>
      </c>
      <c r="T54" s="156">
        <f>Pricing!$F54*100</f>
        <v>0.27935997113686389</v>
      </c>
      <c r="U54" s="157"/>
      <c r="V54" s="155"/>
      <c r="W54" s="156">
        <f>Pricing!$G54*100</f>
        <v>0.23914528885971009</v>
      </c>
      <c r="X54" s="156">
        <f>Pricing!$G54*100</f>
        <v>0.23914528885971009</v>
      </c>
      <c r="Y54" s="157" t="str">
        <f>IF(Contribute="abcd",IF($A$2&lt;&gt;-1,_xll.RtContribute(SourceAlias,V54,Fields,W54:X54,"SCOPE:SERVER"),_xll.RtContribute(SourceAlias,"DDS_INSERT_S",$A$2:$C$2,V54:X54,"SCOPE:SERVER FTC:ALL")),"stopped")</f>
        <v>stopped</v>
      </c>
      <c r="Z54" s="197"/>
      <c r="AA54" s="196"/>
      <c r="AB54" s="197"/>
      <c r="AC54" s="196"/>
      <c r="AD54" s="197"/>
      <c r="AE54" s="196"/>
      <c r="AF54" s="195"/>
      <c r="AG54" s="195"/>
      <c r="AH54" s="197"/>
      <c r="AI54" s="196"/>
      <c r="AJ54" s="195"/>
      <c r="AK54" s="196"/>
    </row>
    <row r="55" spans="1:37" hidden="1" outlineLevel="1" x14ac:dyDescent="0.2">
      <c r="A55" s="54">
        <f>Indexes!A55</f>
        <v>1</v>
      </c>
      <c r="B55" s="149"/>
      <c r="C55" s="150">
        <f>Pricing!$B55*100</f>
        <v>0.18434884448064182</v>
      </c>
      <c r="D55" s="150">
        <f>Pricing!$B55*100</f>
        <v>0.18434884448064182</v>
      </c>
      <c r="E55" s="151"/>
      <c r="F55" s="149" t="s">
        <v>196</v>
      </c>
      <c r="G55" s="150">
        <f>Pricing!$C55*100</f>
        <v>0.29097413705917985</v>
      </c>
      <c r="H55" s="150">
        <f>Pricing!$C55*100</f>
        <v>0.29097413705917985</v>
      </c>
      <c r="I55" s="151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49" t="s">
        <v>273</v>
      </c>
      <c r="K55" s="150">
        <f>Pricing!$D55*100</f>
        <v>0.43299999989855509</v>
      </c>
      <c r="L55" s="150">
        <f>Pricing!$D55*100</f>
        <v>0.43299999989855509</v>
      </c>
      <c r="M55" s="151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49" t="s">
        <v>356</v>
      </c>
      <c r="O55" s="150">
        <f>Pricing!$E55*100</f>
        <v>0.76999999999178736</v>
      </c>
      <c r="P55" s="150">
        <f>Pricing!$E55*100</f>
        <v>0.76999999999178736</v>
      </c>
      <c r="Q55" s="151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49"/>
      <c r="S55" s="150">
        <f>Pricing!$F55*100</f>
        <v>0.37006894136365248</v>
      </c>
      <c r="T55" s="150">
        <f>Pricing!$F55*100</f>
        <v>0.37006894136365248</v>
      </c>
      <c r="U55" s="151"/>
      <c r="V55" s="149"/>
      <c r="W55" s="150">
        <f>Pricing!$G55*100</f>
        <v>0.13771863149880659</v>
      </c>
      <c r="X55" s="150">
        <f>Pricing!$G55*100</f>
        <v>0.13771863149880659</v>
      </c>
      <c r="Y55" s="151" t="str">
        <f>IF(Contribute="abcd",IF($A$2&lt;&gt;-1,_xll.RtContribute(SourceAlias,V55,Fields,W55:X55,"SCOPE:SERVER"),_xll.RtContribute(SourceAlias,"DDS_INSERT_S",$A$2:$C$2,V55:X55,"SCOPE:SERVER FTC:ALL")),"stopped")</f>
        <v>stopped</v>
      </c>
      <c r="Z55" s="197"/>
      <c r="AA55" s="196"/>
      <c r="AB55" s="197"/>
      <c r="AC55" s="196"/>
      <c r="AD55" s="197"/>
      <c r="AE55" s="196"/>
      <c r="AF55" s="195"/>
      <c r="AG55" s="195"/>
      <c r="AH55" s="197"/>
      <c r="AI55" s="196"/>
      <c r="AJ55" s="195"/>
      <c r="AK55" s="196"/>
    </row>
    <row r="56" spans="1:37" hidden="1" outlineLevel="1" x14ac:dyDescent="0.2">
      <c r="A56" s="71">
        <f>Indexes!A56</f>
        <v>2</v>
      </c>
      <c r="B56" s="152"/>
      <c r="C56" s="153">
        <f>Pricing!$B56*100</f>
        <v>0.19689903398392447</v>
      </c>
      <c r="D56" s="153">
        <f>Pricing!$B56*100</f>
        <v>0.19689903398392447</v>
      </c>
      <c r="E56" s="154"/>
      <c r="F56" s="152" t="s">
        <v>197</v>
      </c>
      <c r="G56" s="153">
        <f>Pricing!$C56*100</f>
        <v>0.31586679221945713</v>
      </c>
      <c r="H56" s="153">
        <f>Pricing!$C56*100</f>
        <v>0.31586679221945713</v>
      </c>
      <c r="I56" s="154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2" t="s">
        <v>274</v>
      </c>
      <c r="K56" s="153">
        <f>Pricing!$D56*100</f>
        <v>0.47199999987583746</v>
      </c>
      <c r="L56" s="153">
        <f>Pricing!$D56*100</f>
        <v>0.47199999987583746</v>
      </c>
      <c r="M56" s="154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2" t="s">
        <v>357</v>
      </c>
      <c r="O56" s="153">
        <f>Pricing!$E56*100</f>
        <v>0.81799999997619754</v>
      </c>
      <c r="P56" s="153">
        <f>Pricing!$E56*100</f>
        <v>0.81799999997619754</v>
      </c>
      <c r="Q56" s="154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2"/>
      <c r="S56" s="153">
        <f>Pricing!$F56*100</f>
        <v>0.45841507397772197</v>
      </c>
      <c r="T56" s="153">
        <f>Pricing!$F56*100</f>
        <v>0.45841507397772197</v>
      </c>
      <c r="U56" s="154"/>
      <c r="V56" s="152"/>
      <c r="W56" s="153">
        <f>Pricing!$G56*100</f>
        <v>0.14363887660362451</v>
      </c>
      <c r="X56" s="153">
        <f>Pricing!$G56*100</f>
        <v>0.14363887660362451</v>
      </c>
      <c r="Y56" s="154" t="str">
        <f>IF(Contribute="abcd",IF($A$2&lt;&gt;-1,_xll.RtContribute(SourceAlias,V56,Fields,W56:X56,"SCOPE:SERVER"),_xll.RtContribute(SourceAlias,"DDS_INSERT_S",$A$2:$C$2,V56:X56,"SCOPE:SERVER FTC:ALL")),"stopped")</f>
        <v>stopped</v>
      </c>
      <c r="Z56" s="197"/>
      <c r="AA56" s="196"/>
      <c r="AB56" s="197"/>
      <c r="AC56" s="196"/>
      <c r="AD56" s="197"/>
      <c r="AE56" s="196"/>
      <c r="AF56" s="195"/>
      <c r="AG56" s="195"/>
      <c r="AH56" s="197"/>
      <c r="AI56" s="196"/>
      <c r="AJ56" s="195"/>
      <c r="AK56" s="196"/>
    </row>
    <row r="57" spans="1:37" hidden="1" outlineLevel="1" x14ac:dyDescent="0.2">
      <c r="A57" s="71">
        <f>Indexes!A57</f>
        <v>3</v>
      </c>
      <c r="B57" s="152"/>
      <c r="C57" s="153">
        <f>Pricing!$B57*100</f>
        <v>0.22649235248519264</v>
      </c>
      <c r="D57" s="153">
        <f>Pricing!$B57*100</f>
        <v>0.22649235248519264</v>
      </c>
      <c r="E57" s="154"/>
      <c r="F57" s="152" t="s">
        <v>198</v>
      </c>
      <c r="G57" s="153">
        <f>Pricing!$C57*100</f>
        <v>0.35757209248069077</v>
      </c>
      <c r="H57" s="153">
        <f>Pricing!$C57*100</f>
        <v>0.35757209248069077</v>
      </c>
      <c r="I57" s="154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2" t="s">
        <v>275</v>
      </c>
      <c r="K57" s="153">
        <f>Pricing!$D57*100</f>
        <v>0.52399999994091939</v>
      </c>
      <c r="L57" s="153">
        <f>Pricing!$D57*100</f>
        <v>0.52399999994091939</v>
      </c>
      <c r="M57" s="154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2" t="s">
        <v>358</v>
      </c>
      <c r="O57" s="153">
        <f>Pricing!$E57*100</f>
        <v>0.87499999994018807</v>
      </c>
      <c r="P57" s="153">
        <f>Pricing!$E57*100</f>
        <v>0.87499999994018807</v>
      </c>
      <c r="Q57" s="154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2"/>
      <c r="S57" s="153">
        <f>Pricing!$F57*100</f>
        <v>0.55074380056517103</v>
      </c>
      <c r="T57" s="153">
        <f>Pricing!$F57*100</f>
        <v>0.55074380056517103</v>
      </c>
      <c r="U57" s="154"/>
      <c r="V57" s="152"/>
      <c r="W57" s="153">
        <f>Pricing!$G57*100</f>
        <v>0.15174217815872026</v>
      </c>
      <c r="X57" s="153">
        <f>Pricing!$G57*100</f>
        <v>0.15174217815872026</v>
      </c>
      <c r="Y57" s="154" t="str">
        <f>IF(Contribute="abcd",IF($A$2&lt;&gt;-1,_xll.RtContribute(SourceAlias,V57,Fields,W57:X57,"SCOPE:SERVER"),_xll.RtContribute(SourceAlias,"DDS_INSERT_S",$A$2:$C$2,V57:X57,"SCOPE:SERVER FTC:ALL")),"stopped")</f>
        <v>stopped</v>
      </c>
      <c r="Z57" s="197"/>
      <c r="AA57" s="196"/>
      <c r="AB57" s="197"/>
      <c r="AC57" s="196"/>
      <c r="AD57" s="197"/>
      <c r="AE57" s="196"/>
      <c r="AF57" s="195"/>
      <c r="AG57" s="195"/>
      <c r="AH57" s="197"/>
      <c r="AI57" s="196"/>
      <c r="AJ57" s="195"/>
      <c r="AK57" s="196"/>
    </row>
    <row r="58" spans="1:37" hidden="1" outlineLevel="1" x14ac:dyDescent="0.2">
      <c r="A58" s="71">
        <f>Indexes!A58</f>
        <v>4</v>
      </c>
      <c r="B58" s="152"/>
      <c r="C58" s="153">
        <f>Pricing!$B58*100</f>
        <v>0.26559476311502905</v>
      </c>
      <c r="D58" s="153">
        <f>Pricing!$B58*100</f>
        <v>0.26559476311502905</v>
      </c>
      <c r="E58" s="154"/>
      <c r="F58" s="152" t="s">
        <v>199</v>
      </c>
      <c r="G58" s="153">
        <f>Pricing!$C58*100</f>
        <v>0.41219593050820696</v>
      </c>
      <c r="H58" s="153">
        <f>Pricing!$C58*100</f>
        <v>0.41219593050820696</v>
      </c>
      <c r="I58" s="154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2" t="s">
        <v>276</v>
      </c>
      <c r="K58" s="153">
        <f>Pricing!$D58*100</f>
        <v>0.57799999999823504</v>
      </c>
      <c r="L58" s="153">
        <f>Pricing!$D58*100</f>
        <v>0.57799999999823504</v>
      </c>
      <c r="M58" s="154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2" t="s">
        <v>359</v>
      </c>
      <c r="O58" s="153">
        <f>Pricing!$E58*100</f>
        <v>0.93999999991870897</v>
      </c>
      <c r="P58" s="153">
        <f>Pricing!$E58*100</f>
        <v>0.93999999991870897</v>
      </c>
      <c r="Q58" s="154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2"/>
      <c r="S58" s="153">
        <f>Pricing!$F58*100</f>
        <v>0.65603921330623072</v>
      </c>
      <c r="T58" s="153">
        <f>Pricing!$F58*100</f>
        <v>0.65603921330623072</v>
      </c>
      <c r="U58" s="154"/>
      <c r="V58" s="152"/>
      <c r="W58" s="153">
        <f>Pricing!$G58*100</f>
        <v>0.18071881661541056</v>
      </c>
      <c r="X58" s="153">
        <f>Pricing!$G58*100</f>
        <v>0.18071881661541056</v>
      </c>
      <c r="Y58" s="154" t="str">
        <f>IF(Contribute="abcd",IF($A$2&lt;&gt;-1,_xll.RtContribute(SourceAlias,V58,Fields,W58:X58,"SCOPE:SERVER"),_xll.RtContribute(SourceAlias,"DDS_INSERT_S",$A$2:$C$2,V58:X58,"SCOPE:SERVER FTC:ALL")),"stopped")</f>
        <v>stopped</v>
      </c>
      <c r="Z58" s="197"/>
      <c r="AA58" s="196"/>
      <c r="AB58" s="197"/>
      <c r="AC58" s="196"/>
      <c r="AD58" s="197"/>
      <c r="AE58" s="196"/>
      <c r="AF58" s="195"/>
      <c r="AG58" s="195"/>
      <c r="AH58" s="197"/>
      <c r="AI58" s="196"/>
      <c r="AJ58" s="195"/>
      <c r="AK58" s="196"/>
    </row>
    <row r="59" spans="1:37" hidden="1" outlineLevel="1" x14ac:dyDescent="0.2">
      <c r="A59" s="71">
        <f>Indexes!A59</f>
        <v>5</v>
      </c>
      <c r="B59" s="152"/>
      <c r="C59" s="153">
        <f>Pricing!$B59*100</f>
        <v>0.31479426698992213</v>
      </c>
      <c r="D59" s="153">
        <f>Pricing!$B59*100</f>
        <v>0.31479426698992213</v>
      </c>
      <c r="E59" s="154"/>
      <c r="F59" s="152" t="s">
        <v>200</v>
      </c>
      <c r="G59" s="153">
        <f>Pricing!$C59*100</f>
        <v>0.47218765645194188</v>
      </c>
      <c r="H59" s="153">
        <f>Pricing!$C59*100</f>
        <v>0.47218765645194188</v>
      </c>
      <c r="I59" s="154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2" t="s">
        <v>277</v>
      </c>
      <c r="K59" s="153">
        <f>Pricing!$D59*100</f>
        <v>0.63699999999682821</v>
      </c>
      <c r="L59" s="153">
        <f>Pricing!$D59*100</f>
        <v>0.63699999999682821</v>
      </c>
      <c r="M59" s="154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2" t="s">
        <v>360</v>
      </c>
      <c r="O59" s="153">
        <f>Pricing!$E59*100</f>
        <v>1.0069999999239025</v>
      </c>
      <c r="P59" s="153">
        <f>Pricing!$E59*100</f>
        <v>1.0069999999239025</v>
      </c>
      <c r="Q59" s="154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2"/>
      <c r="S59" s="153">
        <f>Pricing!$F59*100</f>
        <v>0.66740383387622537</v>
      </c>
      <c r="T59" s="153">
        <f>Pricing!$F59*100</f>
        <v>0.66740383387622537</v>
      </c>
      <c r="U59" s="154"/>
      <c r="V59" s="152"/>
      <c r="W59" s="153">
        <f>Pricing!$G59*100</f>
        <v>0.24728981106436621</v>
      </c>
      <c r="X59" s="153">
        <f>Pricing!$G59*100</f>
        <v>0.24728981106436621</v>
      </c>
      <c r="Y59" s="154" t="str">
        <f>IF(Contribute="abcd",IF($A$2&lt;&gt;-1,_xll.RtContribute(SourceAlias,V59,Fields,W59:X59,"SCOPE:SERVER"),_xll.RtContribute(SourceAlias,"DDS_INSERT_S",$A$2:$C$2,V59:X59,"SCOPE:SERVER FTC:ALL")),"stopped")</f>
        <v>stopped</v>
      </c>
      <c r="Z59" s="197"/>
      <c r="AA59" s="196"/>
      <c r="AB59" s="197"/>
      <c r="AC59" s="196"/>
      <c r="AD59" s="197"/>
      <c r="AE59" s="196"/>
      <c r="AF59" s="195"/>
      <c r="AG59" s="195"/>
      <c r="AH59" s="197"/>
      <c r="AI59" s="196"/>
      <c r="AJ59" s="195"/>
      <c r="AK59" s="196"/>
    </row>
    <row r="60" spans="1:37" hidden="1" outlineLevel="1" x14ac:dyDescent="0.2">
      <c r="A60" s="71">
        <f>Indexes!A60</f>
        <v>6</v>
      </c>
      <c r="B60" s="152"/>
      <c r="C60" s="153">
        <f>Pricing!$B60*100</f>
        <v>0.37131830218051221</v>
      </c>
      <c r="D60" s="153">
        <f>Pricing!$B60*100</f>
        <v>0.37131830218051221</v>
      </c>
      <c r="E60" s="154"/>
      <c r="F60" s="152" t="s">
        <v>201</v>
      </c>
      <c r="G60" s="153">
        <f>Pricing!$C60*100</f>
        <v>0.53605063357390881</v>
      </c>
      <c r="H60" s="153">
        <f>Pricing!$C60*100</f>
        <v>0.53605063357390881</v>
      </c>
      <c r="I60" s="154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2" t="s">
        <v>278</v>
      </c>
      <c r="K60" s="153">
        <f>Pricing!$D60*100</f>
        <v>0.70299999999999829</v>
      </c>
      <c r="L60" s="153">
        <f>Pricing!$D60*100</f>
        <v>0.70299999999999829</v>
      </c>
      <c r="M60" s="154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2" t="s">
        <v>361</v>
      </c>
      <c r="O60" s="153">
        <f>Pricing!$E60*100</f>
        <v>1.0789999999087627</v>
      </c>
      <c r="P60" s="153">
        <f>Pricing!$E60*100</f>
        <v>1.0789999999087627</v>
      </c>
      <c r="Q60" s="154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2"/>
      <c r="S60" s="153">
        <f>Pricing!$F60*100</f>
        <v>0.65013939228840834</v>
      </c>
      <c r="T60" s="153">
        <f>Pricing!$F60*100</f>
        <v>0.65013939228840834</v>
      </c>
      <c r="U60" s="154"/>
      <c r="V60" s="152"/>
      <c r="W60" s="153">
        <f>Pricing!$G60*100</f>
        <v>0.26390504471329734</v>
      </c>
      <c r="X60" s="153">
        <f>Pricing!$G60*100</f>
        <v>0.26390504471329734</v>
      </c>
      <c r="Y60" s="154" t="str">
        <f>IF(Contribute="abcd",IF($A$2&lt;&gt;-1,_xll.RtContribute(SourceAlias,V60,Fields,W60:X60,"SCOPE:SERVER"),_xll.RtContribute(SourceAlias,"DDS_INSERT_S",$A$2:$C$2,V60:X60,"SCOPE:SERVER FTC:ALL")),"stopped")</f>
        <v>stopped</v>
      </c>
      <c r="Z60" s="197"/>
      <c r="AA60" s="196"/>
      <c r="AB60" s="197"/>
      <c r="AC60" s="196"/>
      <c r="AD60" s="197"/>
      <c r="AE60" s="196"/>
      <c r="AF60" s="195"/>
      <c r="AG60" s="195"/>
      <c r="AH60" s="197"/>
      <c r="AI60" s="196"/>
      <c r="AJ60" s="195"/>
      <c r="AK60" s="196"/>
    </row>
    <row r="61" spans="1:37" hidden="1" outlineLevel="1" x14ac:dyDescent="0.2">
      <c r="A61" s="71">
        <f>Indexes!A61</f>
        <v>7</v>
      </c>
      <c r="B61" s="152"/>
      <c r="C61" s="153">
        <f>Pricing!$B61*100</f>
        <v>0.42371860718003151</v>
      </c>
      <c r="D61" s="153">
        <f>Pricing!$B61*100</f>
        <v>0.42371860718003151</v>
      </c>
      <c r="E61" s="154"/>
      <c r="F61" s="152"/>
      <c r="G61" s="153">
        <f>Pricing!$C61*100</f>
        <v>0.59057751370679079</v>
      </c>
      <c r="H61" s="153">
        <f>Pricing!$C61*100</f>
        <v>0.59057751370679079</v>
      </c>
      <c r="I61" s="154"/>
      <c r="J61" s="152" t="s">
        <v>279</v>
      </c>
      <c r="K61" s="153">
        <f>Pricing!$D61*100</f>
        <v>0.76499999999510715</v>
      </c>
      <c r="L61" s="153">
        <f>Pricing!$D61*100</f>
        <v>0.76499999999510715</v>
      </c>
      <c r="M61" s="154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2" t="s">
        <v>362</v>
      </c>
      <c r="O61" s="153">
        <f>Pricing!$E61*100</f>
        <v>1.1440914378475571</v>
      </c>
      <c r="P61" s="153">
        <f>Pricing!$E61*100</f>
        <v>1.1440914378475571</v>
      </c>
      <c r="Q61" s="154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2"/>
      <c r="S61" s="153">
        <f>Pricing!$F61*100</f>
        <v>0.59756865296480199</v>
      </c>
      <c r="T61" s="153">
        <f>Pricing!$F61*100</f>
        <v>0.59756865296480199</v>
      </c>
      <c r="U61" s="154"/>
      <c r="V61" s="152"/>
      <c r="W61" s="153">
        <f>Pricing!$G61*100</f>
        <v>0.30839218751488318</v>
      </c>
      <c r="X61" s="153">
        <f>Pricing!$G61*100</f>
        <v>0.30839218751488318</v>
      </c>
      <c r="Y61" s="154" t="str">
        <f>IF(Contribute="abcd",IF($A$2&lt;&gt;-1,_xll.RtContribute(SourceAlias,V61,Fields,W61:X61,"SCOPE:SERVER"),_xll.RtContribute(SourceAlias,"DDS_INSERT_S",$A$2:$C$2,V61:X61,"SCOPE:SERVER FTC:ALL")),"stopped")</f>
        <v>stopped</v>
      </c>
      <c r="Z61" s="197"/>
      <c r="AA61" s="196"/>
      <c r="AB61" s="197"/>
      <c r="AC61" s="196"/>
      <c r="AD61" s="197"/>
      <c r="AE61" s="196"/>
      <c r="AF61" s="195"/>
      <c r="AG61" s="195"/>
      <c r="AH61" s="197"/>
      <c r="AI61" s="196"/>
      <c r="AJ61" s="195"/>
      <c r="AK61" s="196"/>
    </row>
    <row r="62" spans="1:37" hidden="1" outlineLevel="1" x14ac:dyDescent="0.2">
      <c r="A62" s="71">
        <f>Indexes!A62</f>
        <v>8</v>
      </c>
      <c r="B62" s="152"/>
      <c r="C62" s="153">
        <f>Pricing!$B62*100</f>
        <v>0.48226366593978104</v>
      </c>
      <c r="D62" s="153">
        <f>Pricing!$B62*100</f>
        <v>0.48226366593978104</v>
      </c>
      <c r="E62" s="154"/>
      <c r="F62" s="152"/>
      <c r="G62" s="153">
        <f>Pricing!$C62*100</f>
        <v>0.65556370359796257</v>
      </c>
      <c r="H62" s="153">
        <f>Pricing!$C62*100</f>
        <v>0.65556370359796257</v>
      </c>
      <c r="I62" s="154"/>
      <c r="J62" s="152" t="s">
        <v>280</v>
      </c>
      <c r="K62" s="153">
        <f>Pricing!$D62*100</f>
        <v>0.83299999987374274</v>
      </c>
      <c r="L62" s="153">
        <f>Pricing!$D62*100</f>
        <v>0.83299999987374274</v>
      </c>
      <c r="M62" s="154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2" t="s">
        <v>363</v>
      </c>
      <c r="O62" s="153">
        <f>Pricing!$E62*100</f>
        <v>1.2217503925501441</v>
      </c>
      <c r="P62" s="153">
        <f>Pricing!$E62*100</f>
        <v>1.2217503925501441</v>
      </c>
      <c r="Q62" s="154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2"/>
      <c r="S62" s="153">
        <f>Pricing!$F62*100</f>
        <v>0.6508568306331679</v>
      </c>
      <c r="T62" s="153">
        <f>Pricing!$F62*100</f>
        <v>0.6508568306331679</v>
      </c>
      <c r="U62" s="154"/>
      <c r="V62" s="152"/>
      <c r="W62" s="153">
        <f>Pricing!$G62*100</f>
        <v>0.40355995801899525</v>
      </c>
      <c r="X62" s="153">
        <f>Pricing!$G62*100</f>
        <v>0.40355995801899525</v>
      </c>
      <c r="Y62" s="154" t="str">
        <f>IF(Contribute="abcd",IF($A$2&lt;&gt;-1,_xll.RtContribute(SourceAlias,V62,Fields,W62:X62,"SCOPE:SERVER"),_xll.RtContribute(SourceAlias,"DDS_INSERT_S",$A$2:$C$2,V62:X62,"SCOPE:SERVER FTC:ALL")),"stopped")</f>
        <v>stopped</v>
      </c>
      <c r="Z62" s="197"/>
      <c r="AA62" s="196"/>
      <c r="AB62" s="197"/>
      <c r="AC62" s="196"/>
      <c r="AD62" s="197"/>
      <c r="AE62" s="196"/>
      <c r="AF62" s="195"/>
      <c r="AG62" s="195"/>
      <c r="AH62" s="197"/>
      <c r="AI62" s="196"/>
      <c r="AJ62" s="195"/>
      <c r="AK62" s="196"/>
    </row>
    <row r="63" spans="1:37" hidden="1" outlineLevel="1" x14ac:dyDescent="0.2">
      <c r="A63" s="71">
        <f>Indexes!A63</f>
        <v>9</v>
      </c>
      <c r="B63" s="152"/>
      <c r="C63" s="153">
        <f>Pricing!$B63*100</f>
        <v>0.5400136640188361</v>
      </c>
      <c r="D63" s="153">
        <f>Pricing!$B63*100</f>
        <v>0.5400136640188361</v>
      </c>
      <c r="E63" s="154"/>
      <c r="F63" s="152"/>
      <c r="G63" s="153">
        <f>Pricing!$C63*100</f>
        <v>0.7276953376135431</v>
      </c>
      <c r="H63" s="153">
        <f>Pricing!$C63*100</f>
        <v>0.7276953376135431</v>
      </c>
      <c r="I63" s="154"/>
      <c r="J63" s="152" t="s">
        <v>281</v>
      </c>
      <c r="K63" s="153">
        <f>Pricing!$D63*100</f>
        <v>0.90999999996656467</v>
      </c>
      <c r="L63" s="153">
        <f>Pricing!$D63*100</f>
        <v>0.90999999996656467</v>
      </c>
      <c r="M63" s="154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2" t="s">
        <v>364</v>
      </c>
      <c r="O63" s="153">
        <f>Pricing!$E63*100</f>
        <v>1.2930000000260589</v>
      </c>
      <c r="P63" s="153">
        <f>Pricing!$E63*100</f>
        <v>1.2930000000260589</v>
      </c>
      <c r="Q63" s="154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2"/>
      <c r="S63" s="153">
        <f>Pricing!$F63*100</f>
        <v>0.72286420784015704</v>
      </c>
      <c r="T63" s="153">
        <f>Pricing!$F63*100</f>
        <v>0.72286420784015704</v>
      </c>
      <c r="U63" s="154"/>
      <c r="V63" s="152"/>
      <c r="W63" s="153">
        <f>Pricing!$G63*100</f>
        <v>0.42847807701917873</v>
      </c>
      <c r="X63" s="153">
        <f>Pricing!$G63*100</f>
        <v>0.42847807701917873</v>
      </c>
      <c r="Y63" s="154" t="str">
        <f>IF(Contribute="abcd",IF($A$2&lt;&gt;-1,_xll.RtContribute(SourceAlias,V63,Fields,W63:X63,"SCOPE:SERVER"),_xll.RtContribute(SourceAlias,"DDS_INSERT_S",$A$2:$C$2,V63:X63,"SCOPE:SERVER FTC:ALL")),"stopped")</f>
        <v>stopped</v>
      </c>
      <c r="Z63" s="197"/>
      <c r="AA63" s="196"/>
      <c r="AB63" s="197"/>
      <c r="AC63" s="196"/>
      <c r="AD63" s="197"/>
      <c r="AE63" s="196"/>
      <c r="AF63" s="195"/>
      <c r="AG63" s="195"/>
      <c r="AH63" s="197"/>
      <c r="AI63" s="196"/>
      <c r="AJ63" s="195"/>
      <c r="AK63" s="196"/>
    </row>
    <row r="64" spans="1:37" hidden="1" outlineLevel="1" x14ac:dyDescent="0.2">
      <c r="A64" s="71">
        <f>Indexes!A64</f>
        <v>10</v>
      </c>
      <c r="B64" s="152"/>
      <c r="C64" s="153">
        <f>Pricing!$B64*100</f>
        <v>0.5979395319447901</v>
      </c>
      <c r="D64" s="153">
        <f>Pricing!$B64*100</f>
        <v>0.5979395319447901</v>
      </c>
      <c r="E64" s="154"/>
      <c r="F64" s="152"/>
      <c r="G64" s="153">
        <f>Pricing!$C64*100</f>
        <v>0.79281114314961498</v>
      </c>
      <c r="H64" s="153">
        <f>Pricing!$C64*100</f>
        <v>0.79281114314961498</v>
      </c>
      <c r="I64" s="154"/>
      <c r="J64" s="152" t="s">
        <v>282</v>
      </c>
      <c r="K64" s="153">
        <f>Pricing!$D64*100</f>
        <v>0.97699999999800724</v>
      </c>
      <c r="L64" s="153">
        <f>Pricing!$D64*100</f>
        <v>0.97699999999800724</v>
      </c>
      <c r="M64" s="154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2" t="s">
        <v>365</v>
      </c>
      <c r="O64" s="153">
        <f>Pricing!$E64*100</f>
        <v>1.3470431504877898</v>
      </c>
      <c r="P64" s="153">
        <f>Pricing!$E64*100</f>
        <v>1.3470431504877898</v>
      </c>
      <c r="Q64" s="154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2"/>
      <c r="S64" s="153">
        <f>Pricing!$F64*100</f>
        <v>0.79007679455928259</v>
      </c>
      <c r="T64" s="153">
        <f>Pricing!$F64*100</f>
        <v>0.79007679455928259</v>
      </c>
      <c r="U64" s="154"/>
      <c r="V64" s="152"/>
      <c r="W64" s="153">
        <f>Pricing!$G64*100</f>
        <v>0.47394389771948653</v>
      </c>
      <c r="X64" s="153">
        <f>Pricing!$G64*100</f>
        <v>0.47394389771948653</v>
      </c>
      <c r="Y64" s="154" t="str">
        <f>IF(Contribute="abcd",IF($A$2&lt;&gt;-1,_xll.RtContribute(SourceAlias,V64,Fields,W64:X64,"SCOPE:SERVER"),_xll.RtContribute(SourceAlias,"DDS_INSERT_S",$A$2:$C$2,V64:X64,"SCOPE:SERVER FTC:ALL")),"stopped")</f>
        <v>stopped</v>
      </c>
      <c r="Z64" s="197"/>
      <c r="AA64" s="196"/>
      <c r="AB64" s="197"/>
      <c r="AC64" s="196"/>
      <c r="AD64" s="197"/>
      <c r="AE64" s="196"/>
      <c r="AF64" s="195"/>
      <c r="AG64" s="195"/>
      <c r="AH64" s="197"/>
      <c r="AI64" s="196"/>
      <c r="AJ64" s="195"/>
      <c r="AK64" s="196"/>
    </row>
    <row r="65" spans="1:37" hidden="1" outlineLevel="1" x14ac:dyDescent="0.2">
      <c r="A65" s="71">
        <f>Indexes!A65</f>
        <v>11</v>
      </c>
      <c r="B65" s="152"/>
      <c r="C65" s="153">
        <f>Pricing!$B65*100</f>
        <v>0.67093157673714376</v>
      </c>
      <c r="D65" s="153">
        <f>Pricing!$B65*100</f>
        <v>0.67093157673714376</v>
      </c>
      <c r="E65" s="154"/>
      <c r="F65" s="152"/>
      <c r="G65" s="153">
        <f>Pricing!$C65*100</f>
        <v>0.86613642285373349</v>
      </c>
      <c r="H65" s="153">
        <f>Pricing!$C65*100</f>
        <v>0.86613642285373349</v>
      </c>
      <c r="I65" s="154"/>
      <c r="J65" s="152" t="s">
        <v>283</v>
      </c>
      <c r="K65" s="153">
        <f>Pricing!$D65*100</f>
        <v>1.0486233912257474</v>
      </c>
      <c r="L65" s="153">
        <f>Pricing!$D65*100</f>
        <v>1.0486233912257474</v>
      </c>
      <c r="M65" s="154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2" t="s">
        <v>366</v>
      </c>
      <c r="O65" s="153">
        <f>Pricing!$E65*100</f>
        <v>1.4084745314727396</v>
      </c>
      <c r="P65" s="153">
        <f>Pricing!$E65*100</f>
        <v>1.4084745314727396</v>
      </c>
      <c r="Q65" s="154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2"/>
      <c r="S65" s="153">
        <f>Pricing!$F65*100</f>
        <v>0.86072463910284469</v>
      </c>
      <c r="T65" s="153">
        <f>Pricing!$F65*100</f>
        <v>0.86072463910284469</v>
      </c>
      <c r="U65" s="154"/>
      <c r="V65" s="152"/>
      <c r="W65" s="153">
        <f>Pricing!$G65*100</f>
        <v>0.59246607818153052</v>
      </c>
      <c r="X65" s="153">
        <f>Pricing!$G65*100</f>
        <v>0.59246607818153052</v>
      </c>
      <c r="Y65" s="154" t="str">
        <f>IF(Contribute="abcd",IF($A$2&lt;&gt;-1,_xll.RtContribute(SourceAlias,V65,Fields,W65:X65,"SCOPE:SERVER"),_xll.RtContribute(SourceAlias,"DDS_INSERT_S",$A$2:$C$2,V65:X65,"SCOPE:SERVER FTC:ALL")),"stopped")</f>
        <v>stopped</v>
      </c>
      <c r="Z65" s="197"/>
      <c r="AA65" s="196"/>
      <c r="AB65" s="197"/>
      <c r="AC65" s="196"/>
      <c r="AD65" s="197"/>
      <c r="AE65" s="196"/>
      <c r="AF65" s="195"/>
      <c r="AG65" s="195"/>
      <c r="AH65" s="197"/>
      <c r="AI65" s="196"/>
      <c r="AJ65" s="195"/>
      <c r="AK65" s="196"/>
    </row>
    <row r="66" spans="1:37" hidden="1" outlineLevel="1" x14ac:dyDescent="0.2">
      <c r="A66" s="71">
        <f>Indexes!A66</f>
        <v>12</v>
      </c>
      <c r="B66" s="152"/>
      <c r="C66" s="153">
        <f>Pricing!$B66*100</f>
        <v>0.75051548417316749</v>
      </c>
      <c r="D66" s="153">
        <f>Pricing!$B66*100</f>
        <v>0.75051548417316749</v>
      </c>
      <c r="E66" s="154"/>
      <c r="F66" s="152"/>
      <c r="G66" s="153">
        <f>Pricing!$C66*100</f>
        <v>0.94599281259311541</v>
      </c>
      <c r="H66" s="153">
        <f>Pricing!$C66*100</f>
        <v>0.94599281259311541</v>
      </c>
      <c r="I66" s="154"/>
      <c r="J66" s="152" t="s">
        <v>284</v>
      </c>
      <c r="K66" s="153">
        <f>Pricing!$D66*100</f>
        <v>1.1280000000000132</v>
      </c>
      <c r="L66" s="153">
        <f>Pricing!$D66*100</f>
        <v>1.1280000000000132</v>
      </c>
      <c r="M66" s="154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2" t="s">
        <v>367</v>
      </c>
      <c r="O66" s="153">
        <f>Pricing!$E66*100</f>
        <v>1.4675839228136653</v>
      </c>
      <c r="P66" s="153">
        <f>Pricing!$E66*100</f>
        <v>1.4675839228136653</v>
      </c>
      <c r="Q66" s="154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2"/>
      <c r="S66" s="153">
        <f>Pricing!$F66*100</f>
        <v>0.93993610674634487</v>
      </c>
      <c r="T66" s="153">
        <f>Pricing!$F66*100</f>
        <v>0.93993610674634487</v>
      </c>
      <c r="U66" s="154"/>
      <c r="V66" s="152"/>
      <c r="W66" s="153">
        <f>Pricing!$G66*100</f>
        <v>0.62559862855682269</v>
      </c>
      <c r="X66" s="153">
        <f>Pricing!$G66*100</f>
        <v>0.62559862855682269</v>
      </c>
      <c r="Y66" s="154" t="str">
        <f>IF(Contribute="abcd",IF($A$2&lt;&gt;-1,_xll.RtContribute(SourceAlias,V66,Fields,W66:X66,"SCOPE:SERVER"),_xll.RtContribute(SourceAlias,"DDS_INSERT_S",$A$2:$C$2,V66:X66,"SCOPE:SERVER FTC:ALL")),"stopped")</f>
        <v>stopped</v>
      </c>
      <c r="Z66" s="197"/>
      <c r="AA66" s="196"/>
      <c r="AB66" s="197"/>
      <c r="AC66" s="196"/>
      <c r="AD66" s="197"/>
      <c r="AE66" s="196"/>
      <c r="AF66" s="195"/>
      <c r="AG66" s="195"/>
      <c r="AH66" s="197"/>
      <c r="AI66" s="196"/>
      <c r="AJ66" s="195"/>
      <c r="AK66" s="196"/>
    </row>
    <row r="67" spans="1:37" hidden="1" outlineLevel="1" x14ac:dyDescent="0.2">
      <c r="A67" s="71">
        <f>Indexes!A67</f>
        <v>13</v>
      </c>
      <c r="B67" s="152"/>
      <c r="C67" s="153">
        <f>Pricing!$B67*100</f>
        <v>0.82238533425309512</v>
      </c>
      <c r="D67" s="153">
        <f>Pricing!$B67*100</f>
        <v>0.82238533425309512</v>
      </c>
      <c r="E67" s="154"/>
      <c r="F67" s="152"/>
      <c r="G67" s="153">
        <f>Pricing!$C67*100</f>
        <v>1.0175028349150175</v>
      </c>
      <c r="H67" s="153">
        <f>Pricing!$C67*100</f>
        <v>1.0175028349150175</v>
      </c>
      <c r="I67" s="154"/>
      <c r="J67" s="152" t="s">
        <v>285</v>
      </c>
      <c r="K67" s="153">
        <f>Pricing!$D67*100</f>
        <v>1.198000000000025</v>
      </c>
      <c r="L67" s="153">
        <f>Pricing!$D67*100</f>
        <v>1.198000000000025</v>
      </c>
      <c r="M67" s="154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2" t="s">
        <v>368</v>
      </c>
      <c r="O67" s="153">
        <f>Pricing!$E67*100</f>
        <v>1.5252628477750618</v>
      </c>
      <c r="P67" s="153">
        <f>Pricing!$E67*100</f>
        <v>1.5252628477750618</v>
      </c>
      <c r="Q67" s="154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2"/>
      <c r="S67" s="153">
        <f>Pricing!$F67*100</f>
        <v>1.0139867905098248</v>
      </c>
      <c r="T67" s="153">
        <f>Pricing!$F67*100</f>
        <v>1.0139867905098248</v>
      </c>
      <c r="U67" s="154"/>
      <c r="V67" s="152"/>
      <c r="W67" s="153">
        <f>Pricing!$G67*100</f>
        <v>0.7010474082900231</v>
      </c>
      <c r="X67" s="153">
        <f>Pricing!$G67*100</f>
        <v>0.7010474082900231</v>
      </c>
      <c r="Y67" s="154" t="str">
        <f>IF(Contribute="abcd",IF($A$2&lt;&gt;-1,_xll.RtContribute(SourceAlias,V67,Fields,W67:X67,"SCOPE:SERVER"),_xll.RtContribute(SourceAlias,"DDS_INSERT_S",$A$2:$C$2,V67:X67,"SCOPE:SERVER FTC:ALL")),"stopped")</f>
        <v>stopped</v>
      </c>
      <c r="Z67" s="197"/>
      <c r="AA67" s="196"/>
      <c r="AB67" s="197"/>
      <c r="AC67" s="196"/>
      <c r="AD67" s="197"/>
      <c r="AE67" s="196"/>
      <c r="AF67" s="195"/>
      <c r="AG67" s="195"/>
      <c r="AH67" s="197"/>
      <c r="AI67" s="196"/>
      <c r="AJ67" s="195"/>
      <c r="AK67" s="196"/>
    </row>
    <row r="68" spans="1:37" hidden="1" outlineLevel="1" x14ac:dyDescent="0.2">
      <c r="A68" s="71">
        <f>Indexes!A68</f>
        <v>14</v>
      </c>
      <c r="B68" s="152"/>
      <c r="C68" s="153">
        <f>Pricing!$B68*100</f>
        <v>0.89869722826516063</v>
      </c>
      <c r="D68" s="153">
        <f>Pricing!$B68*100</f>
        <v>0.89869722826516063</v>
      </c>
      <c r="E68" s="154"/>
      <c r="F68" s="152"/>
      <c r="G68" s="153">
        <f>Pricing!$C68*100</f>
        <v>1.0908075892051778</v>
      </c>
      <c r="H68" s="153">
        <f>Pricing!$C68*100</f>
        <v>1.0908075892051778</v>
      </c>
      <c r="I68" s="154"/>
      <c r="J68" s="152" t="s">
        <v>286</v>
      </c>
      <c r="K68" s="153">
        <f>Pricing!$D68*100</f>
        <v>1.2727660811638248</v>
      </c>
      <c r="L68" s="153">
        <f>Pricing!$D68*100</f>
        <v>1.2727660811638248</v>
      </c>
      <c r="M68" s="154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2" t="s">
        <v>369</v>
      </c>
      <c r="O68" s="153">
        <f>Pricing!$E68*100</f>
        <v>1.5777824458454632</v>
      </c>
      <c r="P68" s="153">
        <f>Pricing!$E68*100</f>
        <v>1.5777824458454632</v>
      </c>
      <c r="Q68" s="154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2"/>
      <c r="S68" s="153">
        <f>Pricing!$F68*100</f>
        <v>1.0860330378893881</v>
      </c>
      <c r="T68" s="153">
        <f>Pricing!$F68*100</f>
        <v>1.0860330378893881</v>
      </c>
      <c r="U68" s="154"/>
      <c r="V68" s="152"/>
      <c r="W68" s="153">
        <f>Pricing!$G68*100</f>
        <v>0.77072729602445378</v>
      </c>
      <c r="X68" s="153">
        <f>Pricing!$G68*100</f>
        <v>0.77072729602445378</v>
      </c>
      <c r="Y68" s="154" t="str">
        <f>IF(Contribute="abcd",IF($A$2&lt;&gt;-1,_xll.RtContribute(SourceAlias,V68,Fields,W68:X68,"SCOPE:SERVER"),_xll.RtContribute(SourceAlias,"DDS_INSERT_S",$A$2:$C$2,V68:X68,"SCOPE:SERVER FTC:ALL")),"stopped")</f>
        <v>stopped</v>
      </c>
      <c r="Z68" s="197"/>
      <c r="AA68" s="196"/>
      <c r="AB68" s="197"/>
      <c r="AC68" s="196"/>
      <c r="AD68" s="197"/>
      <c r="AE68" s="196"/>
      <c r="AF68" s="195"/>
      <c r="AG68" s="195"/>
      <c r="AH68" s="197"/>
      <c r="AI68" s="196"/>
      <c r="AJ68" s="195"/>
      <c r="AK68" s="196"/>
    </row>
    <row r="69" spans="1:37" hidden="1" outlineLevel="1" x14ac:dyDescent="0.2">
      <c r="A69" s="71">
        <f>Indexes!A69</f>
        <v>15</v>
      </c>
      <c r="B69" s="152"/>
      <c r="C69" s="153">
        <f>Pricing!$B69*100</f>
        <v>0.97422008836318474</v>
      </c>
      <c r="D69" s="153">
        <f>Pricing!$B69*100</f>
        <v>0.97422008836318474</v>
      </c>
      <c r="E69" s="154"/>
      <c r="F69" s="152"/>
      <c r="G69" s="153">
        <f>Pricing!$C69*100</f>
        <v>1.1683727910078605</v>
      </c>
      <c r="H69" s="153">
        <f>Pricing!$C69*100</f>
        <v>1.1683727910078605</v>
      </c>
      <c r="I69" s="154"/>
      <c r="J69" s="152" t="s">
        <v>287</v>
      </c>
      <c r="K69" s="153">
        <f>Pricing!$D69*100</f>
        <v>1.3464651518450146</v>
      </c>
      <c r="L69" s="153">
        <f>Pricing!$D69*100</f>
        <v>1.3464651518450146</v>
      </c>
      <c r="M69" s="154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2" t="s">
        <v>370</v>
      </c>
      <c r="O69" s="153">
        <f>Pricing!$E69*100</f>
        <v>1.6362767879984692</v>
      </c>
      <c r="P69" s="153">
        <f>Pricing!$E69*100</f>
        <v>1.6362767879984692</v>
      </c>
      <c r="Q69" s="154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2"/>
      <c r="S69" s="153">
        <f>Pricing!$F69*100</f>
        <v>1.1638214685127162</v>
      </c>
      <c r="T69" s="153">
        <f>Pricing!$F69*100</f>
        <v>1.1638214685127162</v>
      </c>
      <c r="U69" s="154"/>
      <c r="V69" s="152"/>
      <c r="W69" s="153">
        <f>Pricing!$G69*100</f>
        <v>0.82959981349350898</v>
      </c>
      <c r="X69" s="153">
        <f>Pricing!$G69*100</f>
        <v>0.82959981349350898</v>
      </c>
      <c r="Y69" s="154" t="str">
        <f>IF(Contribute="abcd",IF($A$2&lt;&gt;-1,_xll.RtContribute(SourceAlias,V69,Fields,W69:X69,"SCOPE:SERVER"),_xll.RtContribute(SourceAlias,"DDS_INSERT_S",$A$2:$C$2,V69:X69,"SCOPE:SERVER FTC:ALL")),"stopped")</f>
        <v>stopped</v>
      </c>
      <c r="Z69" s="197"/>
      <c r="AA69" s="196"/>
      <c r="AB69" s="197"/>
      <c r="AC69" s="196"/>
      <c r="AD69" s="197"/>
      <c r="AE69" s="196"/>
      <c r="AF69" s="195"/>
      <c r="AG69" s="195"/>
      <c r="AH69" s="197"/>
      <c r="AI69" s="196"/>
      <c r="AJ69" s="195"/>
      <c r="AK69" s="196"/>
    </row>
    <row r="70" spans="1:37" hidden="1" outlineLevel="1" x14ac:dyDescent="0.2">
      <c r="A70" s="71">
        <f>Indexes!A70</f>
        <v>16</v>
      </c>
      <c r="B70" s="152"/>
      <c r="C70" s="153">
        <f>Pricing!$B70*100</f>
        <v>1.0431115365938659</v>
      </c>
      <c r="D70" s="153">
        <f>Pricing!$B70*100</f>
        <v>1.0431115365938659</v>
      </c>
      <c r="E70" s="154"/>
      <c r="F70" s="152"/>
      <c r="G70" s="153">
        <f>Pricing!$C70*100</f>
        <v>1.239697889604177</v>
      </c>
      <c r="H70" s="153">
        <f>Pricing!$C70*100</f>
        <v>1.239697889604177</v>
      </c>
      <c r="I70" s="154"/>
      <c r="J70" s="152" t="s">
        <v>288</v>
      </c>
      <c r="K70" s="153">
        <f>Pricing!$D70*100</f>
        <v>1.4193654971018943</v>
      </c>
      <c r="L70" s="153">
        <f>Pricing!$D70*100</f>
        <v>1.4193654971018943</v>
      </c>
      <c r="M70" s="154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2" t="s">
        <v>371</v>
      </c>
      <c r="O70" s="153">
        <f>Pricing!$E70*100</f>
        <v>1.6878950826648613</v>
      </c>
      <c r="P70" s="153">
        <f>Pricing!$E70*100</f>
        <v>1.6878950826648613</v>
      </c>
      <c r="Q70" s="154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2"/>
      <c r="S70" s="153">
        <f>Pricing!$F70*100</f>
        <v>1.2376653169041367</v>
      </c>
      <c r="T70" s="153">
        <f>Pricing!$F70*100</f>
        <v>1.2376653169041367</v>
      </c>
      <c r="U70" s="154"/>
      <c r="V70" s="152"/>
      <c r="W70" s="153">
        <f>Pricing!$G70*100</f>
        <v>0.89051620444902113</v>
      </c>
      <c r="X70" s="153">
        <f>Pricing!$G70*100</f>
        <v>0.89051620444902113</v>
      </c>
      <c r="Y70" s="154" t="str">
        <f>IF(Contribute="abcd",IF($A$2&lt;&gt;-1,_xll.RtContribute(SourceAlias,V70,Fields,W70:X70,"SCOPE:SERVER"),_xll.RtContribute(SourceAlias,"DDS_INSERT_S",$A$2:$C$2,V70:X70,"SCOPE:SERVER FTC:ALL")),"stopped")</f>
        <v>stopped</v>
      </c>
      <c r="Z70" s="197"/>
      <c r="AA70" s="196"/>
      <c r="AB70" s="197"/>
      <c r="AC70" s="196"/>
      <c r="AD70" s="197"/>
      <c r="AE70" s="196"/>
      <c r="AF70" s="195"/>
      <c r="AG70" s="195"/>
      <c r="AH70" s="197"/>
      <c r="AI70" s="196"/>
      <c r="AJ70" s="195"/>
      <c r="AK70" s="196"/>
    </row>
    <row r="71" spans="1:37" hidden="1" outlineLevel="1" x14ac:dyDescent="0.2">
      <c r="A71" s="71">
        <f>Indexes!A71</f>
        <v>17</v>
      </c>
      <c r="B71" s="152"/>
      <c r="C71" s="153">
        <f>Pricing!$B71*100</f>
        <v>1.1124951991971195</v>
      </c>
      <c r="D71" s="153">
        <f>Pricing!$B71*100</f>
        <v>1.1124951991971195</v>
      </c>
      <c r="E71" s="154"/>
      <c r="F71" s="152"/>
      <c r="G71" s="153">
        <f>Pricing!$C71*100</f>
        <v>1.3173128324408603</v>
      </c>
      <c r="H71" s="153">
        <f>Pricing!$C71*100</f>
        <v>1.3173128324408603</v>
      </c>
      <c r="I71" s="154"/>
      <c r="J71" s="152" t="s">
        <v>289</v>
      </c>
      <c r="K71" s="153">
        <f>Pricing!$D71*100</f>
        <v>1.5024309056739882</v>
      </c>
      <c r="L71" s="153">
        <f>Pricing!$D71*100</f>
        <v>1.5024309056739882</v>
      </c>
      <c r="M71" s="154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2" t="s">
        <v>372</v>
      </c>
      <c r="O71" s="153">
        <f>Pricing!$E71*100</f>
        <v>1.7403440462505484</v>
      </c>
      <c r="P71" s="153">
        <f>Pricing!$E71*100</f>
        <v>1.7403440462505484</v>
      </c>
      <c r="Q71" s="154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2"/>
      <c r="S71" s="153">
        <f>Pricing!$F71*100</f>
        <v>1.311264332234654</v>
      </c>
      <c r="T71" s="153">
        <f>Pricing!$F71*100</f>
        <v>1.311264332234654</v>
      </c>
      <c r="U71" s="154"/>
      <c r="V71" s="152"/>
      <c r="W71" s="153">
        <f>Pricing!$G71*100</f>
        <v>0.95577637519639325</v>
      </c>
      <c r="X71" s="153">
        <f>Pricing!$G71*100</f>
        <v>0.95577637519639325</v>
      </c>
      <c r="Y71" s="154" t="str">
        <f>IF(Contribute="abcd",IF($A$2&lt;&gt;-1,_xll.RtContribute(SourceAlias,V71,Fields,W71:X71,"SCOPE:SERVER"),_xll.RtContribute(SourceAlias,"DDS_INSERT_S",$A$2:$C$2,V71:X71,"SCOPE:SERVER FTC:ALL")),"stopped")</f>
        <v>stopped</v>
      </c>
      <c r="Z71" s="197"/>
      <c r="AA71" s="196"/>
      <c r="AB71" s="197"/>
      <c r="AC71" s="196"/>
      <c r="AD71" s="197"/>
      <c r="AE71" s="196"/>
      <c r="AF71" s="195"/>
      <c r="AG71" s="195"/>
      <c r="AH71" s="197"/>
      <c r="AI71" s="196"/>
      <c r="AJ71" s="195"/>
      <c r="AK71" s="196"/>
    </row>
    <row r="72" spans="1:37" hidden="1" outlineLevel="1" x14ac:dyDescent="0.2">
      <c r="A72" s="63">
        <f>Indexes!A72</f>
        <v>18</v>
      </c>
      <c r="B72" s="155"/>
      <c r="C72" s="156">
        <f>Pricing!$B72*100</f>
        <v>1.1799601407278537</v>
      </c>
      <c r="D72" s="156">
        <f>Pricing!$B72*100</f>
        <v>1.1799601407278537</v>
      </c>
      <c r="E72" s="157"/>
      <c r="F72" s="155"/>
      <c r="G72" s="153">
        <f>Pricing!$C72*100</f>
        <v>1.3882660921245307</v>
      </c>
      <c r="H72" s="153">
        <f>Pricing!$C72*100</f>
        <v>1.3882660921245307</v>
      </c>
      <c r="I72" s="157"/>
      <c r="J72" s="155" t="s">
        <v>290</v>
      </c>
      <c r="K72" s="156">
        <f>Pricing!$D72*100</f>
        <v>1.5743861948655191</v>
      </c>
      <c r="L72" s="156">
        <f>Pricing!$D72*100</f>
        <v>1.5743861948655191</v>
      </c>
      <c r="M72" s="157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5" t="s">
        <v>373</v>
      </c>
      <c r="O72" s="156">
        <f>Pricing!$E72*100</f>
        <v>1.7958896864661364</v>
      </c>
      <c r="P72" s="156">
        <f>Pricing!$E72*100</f>
        <v>1.7958896864661364</v>
      </c>
      <c r="Q72" s="157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5"/>
      <c r="S72" s="156">
        <f>Pricing!$F72*100</f>
        <v>1.3808330595863618</v>
      </c>
      <c r="T72" s="156">
        <f>Pricing!$F72*100</f>
        <v>1.3808330595863618</v>
      </c>
      <c r="U72" s="157"/>
      <c r="V72" s="155"/>
      <c r="W72" s="156">
        <f>Pricing!$G72*100</f>
        <v>1.0238948314800211</v>
      </c>
      <c r="X72" s="156">
        <f>Pricing!$G72*100</f>
        <v>1.0238948314800211</v>
      </c>
      <c r="Y72" s="157" t="str">
        <f>IF(Contribute="abcd",IF($A$2&lt;&gt;-1,_xll.RtContribute(SourceAlias,V72,Fields,W72:X72,"SCOPE:SERVER"),_xll.RtContribute(SourceAlias,"DDS_INSERT_S",$A$2:$C$2,V72:X72,"SCOPE:SERVER FTC:ALL")),"stopped")</f>
        <v>stopped</v>
      </c>
      <c r="Z72" s="197"/>
      <c r="AA72" s="196"/>
      <c r="AB72" s="197"/>
      <c r="AC72" s="196"/>
      <c r="AD72" s="197"/>
      <c r="AE72" s="196"/>
      <c r="AF72" s="195"/>
      <c r="AG72" s="195"/>
      <c r="AH72" s="197"/>
      <c r="AI72" s="196"/>
      <c r="AJ72" s="195"/>
      <c r="AK72" s="196"/>
    </row>
    <row r="73" spans="1:37" collapsed="1" x14ac:dyDescent="0.2">
      <c r="A73" s="71" t="str">
        <f>Pricing!$A73</f>
        <v>1Y</v>
      </c>
      <c r="B73" s="149" t="s">
        <v>125</v>
      </c>
      <c r="C73" s="150">
        <f>Pricing!$B73*100</f>
        <v>0.37200000000256517</v>
      </c>
      <c r="D73" s="150">
        <f>Pricing!$B73*100</f>
        <v>0.37200000000256517</v>
      </c>
      <c r="E73" s="154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49" t="s">
        <v>202</v>
      </c>
      <c r="G73" s="150">
        <f>Pricing!$C73*100</f>
        <v>0.47265383952800749</v>
      </c>
      <c r="H73" s="150">
        <f>Pricing!$C73*100</f>
        <v>0.47265383952800749</v>
      </c>
      <c r="I73" s="154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49" t="s">
        <v>291</v>
      </c>
      <c r="K73" s="153">
        <f>Pricing!$D73*100</f>
        <v>0.55768567772722122</v>
      </c>
      <c r="L73" s="153">
        <f>Pricing!$D73*100</f>
        <v>0.55768567772722122</v>
      </c>
      <c r="M73" s="154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49" t="s">
        <v>374</v>
      </c>
      <c r="O73" s="153">
        <f>Pricing!$E73*100</f>
        <v>0.73460000000000003</v>
      </c>
      <c r="P73" s="153">
        <f>Pricing!$E73*100</f>
        <v>0.73460000000000003</v>
      </c>
      <c r="Q73" s="154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49" t="str">
        <f t="shared" ref="R73:R104" si="8">"USD_CURVE_STD_"&amp;A73</f>
        <v>USD_CURVE_STD_1Y</v>
      </c>
      <c r="S73" s="150">
        <f>Pricing!$F73*100</f>
        <v>0.54987140963467185</v>
      </c>
      <c r="T73" s="150">
        <f>Pricing!$F73*100</f>
        <v>0.54987140963467185</v>
      </c>
      <c r="U73" s="154" t="str">
        <f>IF(Contribute="abcd",IF($A$2&lt;&gt;-1,_xll.RtContribute(SourceAlias,R73,Fields,S73:T73,"SCOPE:SERVER"),_xll.RtContribute(SourceAlias,"DDS_INSERT_S",$A$2:$C$2,R73:T73,"SCOPE:SERVER FTC:ALL")),"stopped")</f>
        <v>stopped</v>
      </c>
      <c r="V73" s="149" t="s">
        <v>589</v>
      </c>
      <c r="W73" s="150">
        <f>Pricing!$G73*100</f>
        <v>0.31399999992330685</v>
      </c>
      <c r="X73" s="150">
        <f>Pricing!$G73*100</f>
        <v>0.31399999992330685</v>
      </c>
      <c r="Y73" s="154" t="str">
        <f>IF(Contribute="abcd",IF($A$2&lt;&gt;-1,_xll.RtContribute(SourceAlias,V73,Fields,W73:X73,"SCOPE:SERVER"),_xll.RtContribute(SourceAlias,"DDS_INSERT_S",$A$2:$C$2,V73:X73,"SCOPE:SERVER FTC:ALL")),"stopped")</f>
        <v>stopped</v>
      </c>
      <c r="Z73" s="197">
        <f>ABS(_xll.RtGet(SourceAlias,$B73,"BID")-C73)</f>
        <v>2.5651702983964242E-12</v>
      </c>
      <c r="AA73" s="196">
        <f>ABS(_xll.RtGet(SourceAlias,$B73,"ASK")-D73)</f>
        <v>2.5651702983964242E-12</v>
      </c>
      <c r="AB73" s="197">
        <f>ABS(_xll.RtGet(SourceAlias,$F73,"BID")-G73)</f>
        <v>3.2528007454235564E-8</v>
      </c>
      <c r="AC73" s="196">
        <f>ABS(_xll.RtGet(SourceAlias,$F73,"ASK")-H73)</f>
        <v>3.2528007454235564E-8</v>
      </c>
      <c r="AD73" s="197">
        <f>ABS(_xll.RtGet(SourceAlias,$J73,"BID")-K73)</f>
        <v>2.3727221187819225E-8</v>
      </c>
      <c r="AE73" s="196">
        <f>ABS(_xll.RtGet(SourceAlias,$J73,"ASK")-L73)</f>
        <v>2.3727221187819225E-8</v>
      </c>
      <c r="AF73" s="195">
        <f>ABS(_xll.RtGet(SourceAlias,$N73,"BID")-O73)</f>
        <v>0</v>
      </c>
      <c r="AG73" s="195">
        <f>ABS(_xll.RtGet(SourceAlias,$N73,"ASK")-P73)</f>
        <v>0</v>
      </c>
      <c r="AH73" s="197">
        <f>ABS(_xll.RtGet(SourceAlias,$R73,"BID")-S73)</f>
        <v>3.6532821212631461E-10</v>
      </c>
      <c r="AI73" s="196">
        <f>ABS(_xll.RtGet(SourceAlias,$R73,"ASK")-T73)</f>
        <v>3.6532821212631461E-10</v>
      </c>
      <c r="AJ73" s="195">
        <f>ABS(_xll.RtGet(SourceAlias,$V73,"BID")-W73)</f>
        <v>7.669315182923242E-11</v>
      </c>
      <c r="AK73" s="196">
        <f>ABS(_xll.RtGet(SourceAlias,$V73,"ASK")-X73)</f>
        <v>7.669315182923242E-11</v>
      </c>
    </row>
    <row r="74" spans="1:37" hidden="1" outlineLevel="1" x14ac:dyDescent="0.2">
      <c r="A74" s="71" t="str">
        <f>Pricing!$A74</f>
        <v>1Y3M</v>
      </c>
      <c r="B74" s="152" t="s">
        <v>126</v>
      </c>
      <c r="C74" s="153">
        <f>Pricing!$B74*100</f>
        <v>0.46213297289976601</v>
      </c>
      <c r="D74" s="153">
        <f>Pricing!$B74*100</f>
        <v>0.46213297289976601</v>
      </c>
      <c r="E74" s="154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2" t="s">
        <v>203</v>
      </c>
      <c r="G74" s="153">
        <f>Pricing!$C74*100</f>
        <v>0.56642355651119869</v>
      </c>
      <c r="H74" s="153">
        <f>Pricing!$C74*100</f>
        <v>0.56642355651119869</v>
      </c>
      <c r="I74" s="154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2"/>
      <c r="K74" s="153">
        <f>Pricing!$D74*100</f>
        <v>0.65424709648466528</v>
      </c>
      <c r="L74" s="153">
        <f>Pricing!$D74*100</f>
        <v>0.65424709648466528</v>
      </c>
      <c r="M74" s="154"/>
      <c r="N74" s="152"/>
      <c r="O74" s="153">
        <f>Pricing!$E74*100</f>
        <v>0.84675249204265379</v>
      </c>
      <c r="P74" s="153">
        <f>Pricing!$E74*100</f>
        <v>0.84675249204265379</v>
      </c>
      <c r="Q74" s="154"/>
      <c r="R74" s="152" t="str">
        <f t="shared" si="8"/>
        <v>USD_CURVE_STD_1Y3M</v>
      </c>
      <c r="S74" s="153">
        <f>Pricing!$F74*100</f>
        <v>0.62710042154841672</v>
      </c>
      <c r="T74" s="153">
        <f>Pricing!$F74*100</f>
        <v>0.62710042154841672</v>
      </c>
      <c r="U74" s="154" t="str">
        <f>IF(Contribute="abcd",IF($A$2&lt;&gt;-1,_xll.RtContribute(SourceAlias,R74,Fields,S74:T74,"SCOPE:SERVER"),_xll.RtContribute(SourceAlias,"DDS_INSERT_S",$A$2:$C$2,R74:T74,"SCOPE:SERVER FTC:ALL")),"stopped")</f>
        <v>stopped</v>
      </c>
      <c r="V74" s="152" t="s">
        <v>654</v>
      </c>
      <c r="W74" s="153">
        <f>Pricing!$G74*100</f>
        <v>0.39900000000005792</v>
      </c>
      <c r="X74" s="153">
        <f>Pricing!$G74*100</f>
        <v>0.39900000000005792</v>
      </c>
      <c r="Y74" s="154"/>
      <c r="Z74" s="197"/>
      <c r="AA74" s="196"/>
      <c r="AB74" s="197"/>
      <c r="AC74" s="196"/>
      <c r="AD74" s="197"/>
      <c r="AE74" s="196"/>
      <c r="AF74" s="195"/>
      <c r="AG74" s="195"/>
      <c r="AH74" s="197"/>
      <c r="AI74" s="196"/>
      <c r="AJ74" s="195"/>
      <c r="AK74" s="196"/>
    </row>
    <row r="75" spans="1:37" hidden="1" outlineLevel="1" x14ac:dyDescent="0.2">
      <c r="A75" s="71" t="str">
        <f>Pricing!$A75</f>
        <v>1Y6M</v>
      </c>
      <c r="B75" s="152" t="s">
        <v>127</v>
      </c>
      <c r="C75" s="153">
        <f>Pricing!$B75*100</f>
        <v>0.55852315736215197</v>
      </c>
      <c r="D75" s="153">
        <f>Pricing!$B75*100</f>
        <v>0.55852315736215197</v>
      </c>
      <c r="E75" s="154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2" t="s">
        <v>204</v>
      </c>
      <c r="G75" s="153">
        <f>Pricing!$C75*100</f>
        <v>0.66590733375169764</v>
      </c>
      <c r="H75" s="153">
        <f>Pricing!$C75*100</f>
        <v>0.66590733375169764</v>
      </c>
      <c r="I75" s="154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2" t="s">
        <v>292</v>
      </c>
      <c r="K75" s="153">
        <f>Pricing!$D75*100</f>
        <v>0.74558506459008167</v>
      </c>
      <c r="L75" s="153">
        <f>Pricing!$D75*100</f>
        <v>0.74558506459008167</v>
      </c>
      <c r="M75" s="154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2"/>
      <c r="O75" s="153">
        <f>Pricing!$E75*100</f>
        <v>0.96043259969414341</v>
      </c>
      <c r="P75" s="153">
        <f>Pricing!$E75*100</f>
        <v>0.96043259969414341</v>
      </c>
      <c r="Q75" s="154"/>
      <c r="R75" s="152" t="str">
        <f t="shared" si="8"/>
        <v>USD_CURVE_STD_1Y6M</v>
      </c>
      <c r="S75" s="153">
        <f>Pricing!$F75*100</f>
        <v>0.71587971589693267</v>
      </c>
      <c r="T75" s="153">
        <f>Pricing!$F75*100</f>
        <v>0.71587971589693267</v>
      </c>
      <c r="U75" s="154" t="str">
        <f>IF(Contribute="abcd",IF($A$2&lt;&gt;-1,_xll.RtContribute(SourceAlias,R75,Fields,S75:T75,"SCOPE:SERVER"),_xll.RtContribute(SourceAlias,"DDS_INSERT_S",$A$2:$C$2,R75:T75,"SCOPE:SERVER FTC:ALL")),"stopped")</f>
        <v>stopped</v>
      </c>
      <c r="V75" s="152" t="s">
        <v>655</v>
      </c>
      <c r="W75" s="153">
        <f>Pricing!$G75*100</f>
        <v>0.48699999999999949</v>
      </c>
      <c r="X75" s="153">
        <f>Pricing!$G75*100</f>
        <v>0.48699999999999949</v>
      </c>
      <c r="Y75" s="154" t="str">
        <f>IF(Contribute="abcd",IF($A$2&lt;&gt;-1,_xll.RtContribute(SourceAlias,V75,Fields,W75:X75,"SCOPE:SERVER"),_xll.RtContribute(SourceAlias,"DDS_INSERT_S",$A$2:$C$2,V75:X75,"SCOPE:SERVER FTC:ALL")),"stopped")</f>
        <v>stopped</v>
      </c>
      <c r="Z75" s="197"/>
      <c r="AA75" s="196"/>
      <c r="AB75" s="197"/>
      <c r="AC75" s="196"/>
      <c r="AD75" s="197"/>
      <c r="AE75" s="196"/>
      <c r="AF75" s="195"/>
      <c r="AG75" s="195"/>
      <c r="AH75" s="197"/>
      <c r="AI75" s="196"/>
      <c r="AJ75" s="195"/>
      <c r="AK75" s="196"/>
    </row>
    <row r="76" spans="1:37" hidden="1" outlineLevel="1" x14ac:dyDescent="0.2">
      <c r="A76" s="71" t="str">
        <f>Pricing!$A76</f>
        <v>1Y9M</v>
      </c>
      <c r="B76" s="152" t="s">
        <v>128</v>
      </c>
      <c r="C76" s="153">
        <f>Pricing!$B76*100</f>
        <v>0.6572500351634073</v>
      </c>
      <c r="D76" s="153">
        <f>Pricing!$B76*100</f>
        <v>0.6572500351634073</v>
      </c>
      <c r="E76" s="154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2" t="s">
        <v>205</v>
      </c>
      <c r="G76" s="153">
        <f>Pricing!$C76*100</f>
        <v>0.76952001661276614</v>
      </c>
      <c r="H76" s="153">
        <f>Pricing!$C76*100</f>
        <v>0.76952001661276614</v>
      </c>
      <c r="I76" s="154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2"/>
      <c r="K76" s="153">
        <f>Pricing!$D76*100</f>
        <v>0.85095136194311138</v>
      </c>
      <c r="L76" s="153">
        <f>Pricing!$D76*100</f>
        <v>0.85095136194311138</v>
      </c>
      <c r="M76" s="154"/>
      <c r="N76" s="152"/>
      <c r="O76" s="153">
        <f>Pricing!$E76*100</f>
        <v>1.049147667372458</v>
      </c>
      <c r="P76" s="153">
        <f>Pricing!$E76*100</f>
        <v>1.049147667372458</v>
      </c>
      <c r="Q76" s="154"/>
      <c r="R76" s="152" t="str">
        <f t="shared" si="8"/>
        <v>USD_CURVE_STD_1Y9M</v>
      </c>
      <c r="S76" s="153">
        <f>Pricing!$F76*100</f>
        <v>0.81141826952065099</v>
      </c>
      <c r="T76" s="153">
        <f>Pricing!$F76*100</f>
        <v>0.81141826952065099</v>
      </c>
      <c r="U76" s="154" t="str">
        <f>IF(Contribute="abcd",IF($A$2&lt;&gt;-1,_xll.RtContribute(SourceAlias,R76,Fields,S76:T76,"SCOPE:SERVER"),_xll.RtContribute(SourceAlias,"DDS_INSERT_S",$A$2:$C$2,R76:T76,"SCOPE:SERVER FTC:ALL")),"stopped")</f>
        <v>stopped</v>
      </c>
      <c r="V76" s="152" t="s">
        <v>656</v>
      </c>
      <c r="W76" s="153">
        <f>Pricing!$G76*100</f>
        <v>0.58200000000001206</v>
      </c>
      <c r="X76" s="153">
        <f>Pricing!$G76*100</f>
        <v>0.58200000000001206</v>
      </c>
      <c r="Y76" s="154"/>
      <c r="Z76" s="197"/>
      <c r="AA76" s="196"/>
      <c r="AB76" s="197"/>
      <c r="AC76" s="196"/>
      <c r="AD76" s="197"/>
      <c r="AE76" s="196"/>
      <c r="AF76" s="195"/>
      <c r="AG76" s="195"/>
      <c r="AH76" s="197"/>
      <c r="AI76" s="196"/>
      <c r="AJ76" s="195"/>
      <c r="AK76" s="196"/>
    </row>
    <row r="77" spans="1:37" collapsed="1" x14ac:dyDescent="0.2">
      <c r="A77" s="71" t="str">
        <f>Pricing!$A77</f>
        <v>2Y</v>
      </c>
      <c r="B77" s="152" t="s">
        <v>129</v>
      </c>
      <c r="C77" s="153">
        <f>Pricing!$B77*100</f>
        <v>0.75257056396000033</v>
      </c>
      <c r="D77" s="153">
        <f>Pricing!$B77*100</f>
        <v>0.75257056396000033</v>
      </c>
      <c r="E77" s="154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2" t="s">
        <v>206</v>
      </c>
      <c r="G77" s="153">
        <f>Pricing!$C77*100</f>
        <v>0.87112900943985427</v>
      </c>
      <c r="H77" s="153">
        <f>Pricing!$C77*100</f>
        <v>0.87112900943985427</v>
      </c>
      <c r="I77" s="154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2" t="s">
        <v>293</v>
      </c>
      <c r="K77" s="153">
        <f>Pricing!$D77*100</f>
        <v>0.95137705495004898</v>
      </c>
      <c r="L77" s="153">
        <f>Pricing!$D77*100</f>
        <v>0.95137705495004898</v>
      </c>
      <c r="M77" s="154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2" t="s">
        <v>375</v>
      </c>
      <c r="O77" s="153">
        <f>Pricing!$E77*100</f>
        <v>1.0968266374416924</v>
      </c>
      <c r="P77" s="153">
        <f>Pricing!$E77*100</f>
        <v>1.0968266374416924</v>
      </c>
      <c r="Q77" s="154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2" t="str">
        <f t="shared" si="8"/>
        <v>USD_CURVE_STD_2Y</v>
      </c>
      <c r="S77" s="153">
        <f>Pricing!$F77*100</f>
        <v>0.90667294021946154</v>
      </c>
      <c r="T77" s="153">
        <f>Pricing!$F77*100</f>
        <v>0.90667294021946154</v>
      </c>
      <c r="U77" s="154" t="str">
        <f>IF(Contribute="abcd",IF($A$2&lt;&gt;-1,_xll.RtContribute(SourceAlias,R77,Fields,S77:T77,"SCOPE:SERVER"),_xll.RtContribute(SourceAlias,"DDS_INSERT_S",$A$2:$C$2,R77:T77,"SCOPE:SERVER FTC:ALL")),"stopped")</f>
        <v>stopped</v>
      </c>
      <c r="V77" s="152" t="s">
        <v>590</v>
      </c>
      <c r="W77" s="153">
        <f>Pricing!$G77*100</f>
        <v>0.67600000000002425</v>
      </c>
      <c r="X77" s="153">
        <f>Pricing!$G77*100</f>
        <v>0.67600000000002425</v>
      </c>
      <c r="Y77" s="154" t="str">
        <f>IF(Contribute="abcd",IF($A$2&lt;&gt;-1,_xll.RtContribute(SourceAlias,V77,Fields,W77:X77,"SCOPE:SERVER"),_xll.RtContribute(SourceAlias,"DDS_INSERT_S",$A$2:$C$2,V77:X77,"SCOPE:SERVER FTC:ALL")),"stopped")</f>
        <v>stopped</v>
      </c>
      <c r="Z77" s="197">
        <f>ABS(_xll.RtGet(SourceAlias,$B77,"BID")-C77)</f>
        <v>1.7903999971480289E-7</v>
      </c>
      <c r="AA77" s="196">
        <f>ABS(_xll.RtGet(SourceAlias,$B77,"ASK")-D77)</f>
        <v>1.7903999971480289E-7</v>
      </c>
      <c r="AB77" s="197">
        <f>ABS(_xll.RtGet(SourceAlias,$F77,"BID")-G77)</f>
        <v>1.8044398542027551E-6</v>
      </c>
      <c r="AC77" s="196">
        <f>ABS(_xll.RtGet(SourceAlias,$F77,"ASK")-H77)</f>
        <v>1.8044398542027551E-6</v>
      </c>
      <c r="AD77" s="197">
        <f>ABS(_xll.RtGet(SourceAlias,$J77,"BID")-K77)</f>
        <v>1.9259500488866266E-6</v>
      </c>
      <c r="AE77" s="196">
        <f>ABS(_xll.RtGet(SourceAlias,$J77,"ASK")-L77)</f>
        <v>1.9259500488866266E-6</v>
      </c>
      <c r="AF77" s="195">
        <f>ABS(_xll.RtGet(SourceAlias,$N77,"BID")-O77)</f>
        <v>2.1454416923027964E-6</v>
      </c>
      <c r="AG77" s="195">
        <f>ABS(_xll.RtGet(SourceAlias,$N77,"ASK")-P77)</f>
        <v>2.1454416923027964E-6</v>
      </c>
      <c r="AH77" s="197">
        <f>ABS(_xll.RtGet(SourceAlias,$R77,"BID")-S77)</f>
        <v>2.1946156003593842E-10</v>
      </c>
      <c r="AI77" s="196">
        <f>ABS(_xll.RtGet(SourceAlias,$R77,"ASK")-T77)</f>
        <v>2.1946156003593842E-10</v>
      </c>
      <c r="AJ77" s="195">
        <f>ABS(_xll.RtGet(SourceAlias,$V77,"BID")-W77)</f>
        <v>2.4202861936828413E-14</v>
      </c>
      <c r="AK77" s="196">
        <f>ABS(_xll.RtGet(SourceAlias,$V77,"ASK")-X77)</f>
        <v>2.4202861936828413E-14</v>
      </c>
    </row>
    <row r="78" spans="1:37" hidden="1" outlineLevel="1" x14ac:dyDescent="0.2">
      <c r="A78" s="71" t="str">
        <f>Pricing!$A78</f>
        <v>2Y3M</v>
      </c>
      <c r="B78" s="152" t="s">
        <v>130</v>
      </c>
      <c r="C78" s="153">
        <f>Pricing!$B78*100</f>
        <v>0.84587395968218415</v>
      </c>
      <c r="D78" s="153">
        <f>Pricing!$B78*100</f>
        <v>0.84587395968218415</v>
      </c>
      <c r="E78" s="154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2" t="s">
        <v>207</v>
      </c>
      <c r="G78" s="153">
        <f>Pricing!$C78*100</f>
        <v>0.9687869692890273</v>
      </c>
      <c r="H78" s="153">
        <f>Pricing!$C78*100</f>
        <v>0.9687869692890273</v>
      </c>
      <c r="I78" s="154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2"/>
      <c r="K78" s="153">
        <f>Pricing!$D78*100</f>
        <v>1.051622974765454</v>
      </c>
      <c r="L78" s="153">
        <f>Pricing!$D78*100</f>
        <v>1.051622974765454</v>
      </c>
      <c r="M78" s="154"/>
      <c r="N78" s="152"/>
      <c r="O78" s="153">
        <f>Pricing!$E78*100</f>
        <v>1.1929137363812603</v>
      </c>
      <c r="P78" s="153">
        <f>Pricing!$E78*100</f>
        <v>1.1929137363812603</v>
      </c>
      <c r="Q78" s="154"/>
      <c r="R78" s="152" t="str">
        <f t="shared" si="8"/>
        <v>USD_CURVE_STD_2Y3M</v>
      </c>
      <c r="S78" s="153">
        <f>Pricing!$F78*100</f>
        <v>0.99086909921934585</v>
      </c>
      <c r="T78" s="153">
        <f>Pricing!$F78*100</f>
        <v>0.99086909921934585</v>
      </c>
      <c r="U78" s="154" t="str">
        <f>IF(Contribute="abcd",IF($A$2&lt;&gt;-1,_xll.RtContribute(SourceAlias,R78,Fields,S78:T78,"SCOPE:SERVER"),_xll.RtContribute(SourceAlias,"DDS_INSERT_S",$A$2:$C$2,R78:T78,"SCOPE:SERVER FTC:ALL")),"stopped")</f>
        <v>stopped</v>
      </c>
      <c r="V78" s="152" t="s">
        <v>651</v>
      </c>
      <c r="W78" s="153">
        <f>Pricing!$G78*100</f>
        <v>0.76709251811774515</v>
      </c>
      <c r="X78" s="153">
        <f>Pricing!$G78*100</f>
        <v>0.76709251811774515</v>
      </c>
      <c r="Y78" s="154"/>
      <c r="Z78" s="197"/>
      <c r="AA78" s="196"/>
      <c r="AB78" s="197"/>
      <c r="AC78" s="196"/>
      <c r="AD78" s="197"/>
      <c r="AE78" s="196"/>
      <c r="AF78" s="195"/>
      <c r="AG78" s="195"/>
      <c r="AH78" s="197"/>
      <c r="AI78" s="196"/>
      <c r="AJ78" s="195"/>
      <c r="AK78" s="196"/>
    </row>
    <row r="79" spans="1:37" hidden="1" outlineLevel="1" x14ac:dyDescent="0.2">
      <c r="A79" s="71" t="str">
        <f>Pricing!$A79</f>
        <v>2Y6M</v>
      </c>
      <c r="B79" s="152" t="s">
        <v>131</v>
      </c>
      <c r="C79" s="153">
        <f>Pricing!$B79*100</f>
        <v>0.9362341123574156</v>
      </c>
      <c r="D79" s="153">
        <f>Pricing!$B79*100</f>
        <v>0.9362341123574156</v>
      </c>
      <c r="E79" s="154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2" t="s">
        <v>208</v>
      </c>
      <c r="G79" s="153">
        <f>Pricing!$C79*100</f>
        <v>1.0609018128528074</v>
      </c>
      <c r="H79" s="153">
        <f>Pricing!$C79*100</f>
        <v>1.0609018128528074</v>
      </c>
      <c r="I79" s="154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2" t="s">
        <v>294</v>
      </c>
      <c r="K79" s="153">
        <f>Pricing!$D79*100</f>
        <v>1.1410000795900688</v>
      </c>
      <c r="L79" s="153">
        <f>Pricing!$D79*100</f>
        <v>1.1410000795900688</v>
      </c>
      <c r="M79" s="154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2"/>
      <c r="O79" s="153">
        <f>Pricing!$E79*100</f>
        <v>1.2904072463104805</v>
      </c>
      <c r="P79" s="153">
        <f>Pricing!$E79*100</f>
        <v>1.2904072463104805</v>
      </c>
      <c r="Q79" s="154"/>
      <c r="R79" s="152" t="str">
        <f t="shared" si="8"/>
        <v>USD_CURVE_STD_2Y6M</v>
      </c>
      <c r="S79" s="153">
        <f>Pricing!$F79*100</f>
        <v>1.0700338341378661</v>
      </c>
      <c r="T79" s="153">
        <f>Pricing!$F79*100</f>
        <v>1.0700338341378661</v>
      </c>
      <c r="U79" s="154" t="str">
        <f>IF(Contribute="abcd",IF($A$2&lt;&gt;-1,_xll.RtContribute(SourceAlias,R79,Fields,S79:T79,"SCOPE:SERVER"),_xll.RtContribute(SourceAlias,"DDS_INSERT_S",$A$2:$C$2,R79:T79,"SCOPE:SERVER FTC:ALL")),"stopped")</f>
        <v>stopped</v>
      </c>
      <c r="V79" s="152" t="s">
        <v>652</v>
      </c>
      <c r="W79" s="153">
        <f>Pricing!$G79*100</f>
        <v>0.85461142998052786</v>
      </c>
      <c r="X79" s="153">
        <f>Pricing!$G79*100</f>
        <v>0.85461142998052786</v>
      </c>
      <c r="Y79" s="154" t="str">
        <f>IF(Contribute="abcd",IF($A$2&lt;&gt;-1,_xll.RtContribute(SourceAlias,V79,Fields,W79:X79,"SCOPE:SERVER"),_xll.RtContribute(SourceAlias,"DDS_INSERT_S",$A$2:$C$2,V79:X79,"SCOPE:SERVER FTC:ALL")),"stopped")</f>
        <v>stopped</v>
      </c>
      <c r="Z79" s="197"/>
      <c r="AA79" s="196"/>
      <c r="AB79" s="197"/>
      <c r="AC79" s="196"/>
      <c r="AD79" s="197"/>
      <c r="AE79" s="196"/>
      <c r="AF79" s="195"/>
      <c r="AG79" s="195"/>
      <c r="AH79" s="197"/>
      <c r="AI79" s="196"/>
      <c r="AJ79" s="195"/>
      <c r="AK79" s="196"/>
    </row>
    <row r="80" spans="1:37" hidden="1" outlineLevel="1" x14ac:dyDescent="0.2">
      <c r="A80" s="71" t="str">
        <f>Pricing!$A80</f>
        <v>2Y9M</v>
      </c>
      <c r="B80" s="152" t="s">
        <v>132</v>
      </c>
      <c r="C80" s="153">
        <f>Pricing!$B80*100</f>
        <v>1.0220417529958417</v>
      </c>
      <c r="D80" s="153">
        <f>Pricing!$B80*100</f>
        <v>1.0220417529958417</v>
      </c>
      <c r="E80" s="154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2" t="s">
        <v>209</v>
      </c>
      <c r="G80" s="153">
        <f>Pricing!$C80*100</f>
        <v>1.1472904607209047</v>
      </c>
      <c r="H80" s="153">
        <f>Pricing!$C80*100</f>
        <v>1.1472904607209047</v>
      </c>
      <c r="I80" s="154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2"/>
      <c r="K80" s="153">
        <f>Pricing!$D80*100</f>
        <v>1.2289529948407882</v>
      </c>
      <c r="L80" s="153">
        <f>Pricing!$D80*100</f>
        <v>1.2289529948407882</v>
      </c>
      <c r="M80" s="154"/>
      <c r="N80" s="152"/>
      <c r="O80" s="153">
        <f>Pricing!$E80*100</f>
        <v>1.3755223454943029</v>
      </c>
      <c r="P80" s="153">
        <f>Pricing!$E80*100</f>
        <v>1.3755223454943029</v>
      </c>
      <c r="Q80" s="154"/>
      <c r="R80" s="152" t="str">
        <f t="shared" si="8"/>
        <v>USD_CURVE_STD_2Y9M</v>
      </c>
      <c r="S80" s="153">
        <f>Pricing!$F80*100</f>
        <v>1.1492968729008302</v>
      </c>
      <c r="T80" s="153">
        <f>Pricing!$F80*100</f>
        <v>1.1492968729008302</v>
      </c>
      <c r="U80" s="154" t="str">
        <f>IF(Contribute="abcd",IF($A$2&lt;&gt;-1,_xll.RtContribute(SourceAlias,R80,Fields,S80:T80,"SCOPE:SERVER"),_xll.RtContribute(SourceAlias,"DDS_INSERT_S",$A$2:$C$2,R80:T80,"SCOPE:SERVER FTC:ALL")),"stopped")</f>
        <v>stopped</v>
      </c>
      <c r="V80" s="152" t="s">
        <v>653</v>
      </c>
      <c r="W80" s="153">
        <f>Pricing!$G80*100</f>
        <v>0.93770838812470769</v>
      </c>
      <c r="X80" s="153">
        <f>Pricing!$G80*100</f>
        <v>0.93770838812470769</v>
      </c>
      <c r="Y80" s="154"/>
      <c r="Z80" s="197"/>
      <c r="AA80" s="196"/>
      <c r="AB80" s="197"/>
      <c r="AC80" s="196"/>
      <c r="AD80" s="197"/>
      <c r="AE80" s="196"/>
      <c r="AF80" s="195"/>
      <c r="AG80" s="195"/>
      <c r="AH80" s="197"/>
      <c r="AI80" s="196"/>
      <c r="AJ80" s="195"/>
      <c r="AK80" s="196"/>
    </row>
    <row r="81" spans="1:37" collapsed="1" x14ac:dyDescent="0.2">
      <c r="A81" s="71" t="str">
        <f>Pricing!$A81</f>
        <v>3Y</v>
      </c>
      <c r="B81" s="152" t="s">
        <v>133</v>
      </c>
      <c r="C81" s="153">
        <f>Pricing!$B81*100</f>
        <v>1.100348394066939</v>
      </c>
      <c r="D81" s="153">
        <f>Pricing!$B81*100</f>
        <v>1.100348394066939</v>
      </c>
      <c r="E81" s="154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2" t="s">
        <v>210</v>
      </c>
      <c r="G81" s="153">
        <f>Pricing!$C81*100</f>
        <v>1.2260000000405686</v>
      </c>
      <c r="H81" s="153">
        <f>Pricing!$C81*100</f>
        <v>1.2260000000405686</v>
      </c>
      <c r="I81" s="154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2" t="s">
        <v>295</v>
      </c>
      <c r="K81" s="153">
        <f>Pricing!$D81*100</f>
        <v>1.3053420993643274</v>
      </c>
      <c r="L81" s="153">
        <f>Pricing!$D81*100</f>
        <v>1.3053420993643274</v>
      </c>
      <c r="M81" s="154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2" t="s">
        <v>376</v>
      </c>
      <c r="O81" s="153">
        <f>Pricing!$E81*100</f>
        <v>1.4406756170935298</v>
      </c>
      <c r="P81" s="153">
        <f>Pricing!$E81*100</f>
        <v>1.4406756170935298</v>
      </c>
      <c r="Q81" s="154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2" t="str">
        <f t="shared" si="8"/>
        <v>USD_CURVE_STD_3Y</v>
      </c>
      <c r="S81" s="153">
        <f>Pricing!$F81*100</f>
        <v>1.2259999999999915</v>
      </c>
      <c r="T81" s="153">
        <f>Pricing!$F81*100</f>
        <v>1.2259999999999915</v>
      </c>
      <c r="U81" s="154" t="str">
        <f>IF(Contribute="abcd",IF($A$2&lt;&gt;-1,_xll.RtContribute(SourceAlias,R81,Fields,S81:T81,"SCOPE:SERVER"),_xll.RtContribute(SourceAlias,"DDS_INSERT_S",$A$2:$C$2,R81:T81,"SCOPE:SERVER FTC:ALL")),"stopped")</f>
        <v>stopped</v>
      </c>
      <c r="V81" s="152" t="s">
        <v>591</v>
      </c>
      <c r="W81" s="153">
        <f>Pricing!$G81*100</f>
        <v>1.0140000000000104</v>
      </c>
      <c r="X81" s="153">
        <f>Pricing!$G81*100</f>
        <v>1.0140000000000104</v>
      </c>
      <c r="Y81" s="154" t="str">
        <f>IF(Contribute="abcd",IF($A$2&lt;&gt;-1,_xll.RtContribute(SourceAlias,V81,Fields,W81:X81,"SCOPE:SERVER"),_xll.RtContribute(SourceAlias,"DDS_INSERT_S",$A$2:$C$2,V81:X81,"SCOPE:SERVER FTC:ALL")),"stopped")</f>
        <v>stopped</v>
      </c>
      <c r="Z81" s="197">
        <f>ABS(_xll.RtGet(SourceAlias,$B81,"BID")-C81)</f>
        <v>5.6306693885233017E-7</v>
      </c>
      <c r="AA81" s="196">
        <f>ABS(_xll.RtGet(SourceAlias,$B81,"ASK")-D81)</f>
        <v>5.6306693885233017E-7</v>
      </c>
      <c r="AB81" s="197">
        <f>ABS(_xll.RtGet(SourceAlias,$F81,"BID")-G81)</f>
        <v>4.0568659542827845E-11</v>
      </c>
      <c r="AC81" s="196">
        <f>ABS(_xll.RtGet(SourceAlias,$F81,"ASK")-H81)</f>
        <v>4.0568659542827845E-11</v>
      </c>
      <c r="AD81" s="197">
        <f>ABS(_xll.RtGet(SourceAlias,$J81,"BID")-K81)</f>
        <v>2.8663567275266644E-7</v>
      </c>
      <c r="AE81" s="196">
        <f>ABS(_xll.RtGet(SourceAlias,$J81,"ASK")-L81)</f>
        <v>2.8663567275266644E-7</v>
      </c>
      <c r="AF81" s="195">
        <f>ABS(_xll.RtGet(SourceAlias,$N81,"BID")-O81)</f>
        <v>7.7590647040715055E-7</v>
      </c>
      <c r="AG81" s="195">
        <f>ABS(_xll.RtGet(SourceAlias,$N81,"ASK")-P81)</f>
        <v>7.7590647040715055E-7</v>
      </c>
      <c r="AH81" s="197">
        <f>ABS(_xll.RtGet(SourceAlias,$R81,"BID")-S81)</f>
        <v>8.4376949871511897E-15</v>
      </c>
      <c r="AI81" s="196">
        <f>ABS(_xll.RtGet(SourceAlias,$R81,"ASK")-T81)</f>
        <v>8.4376949871511897E-15</v>
      </c>
      <c r="AJ81" s="195">
        <f>ABS(_xll.RtGet(SourceAlias,$V81,"BID")-W81)</f>
        <v>9.9999999998967581E-4</v>
      </c>
      <c r="AK81" s="196">
        <f>ABS(_xll.RtGet(SourceAlias,$V81,"ASK")-X81)</f>
        <v>9.9999999998967581E-4</v>
      </c>
    </row>
    <row r="82" spans="1:37" x14ac:dyDescent="0.2">
      <c r="A82" s="71" t="str">
        <f>Pricing!$A82</f>
        <v>4Y</v>
      </c>
      <c r="B82" s="152" t="s">
        <v>134</v>
      </c>
      <c r="C82" s="153">
        <f>Pricing!$B82*100</f>
        <v>1.3741724523840126</v>
      </c>
      <c r="D82" s="153">
        <f>Pricing!$B82*100</f>
        <v>1.3741724523840126</v>
      </c>
      <c r="E82" s="154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2" t="s">
        <v>211</v>
      </c>
      <c r="G82" s="153">
        <f>Pricing!$C82*100</f>
        <v>1.5040000000197602</v>
      </c>
      <c r="H82" s="153">
        <f>Pricing!$C82*100</f>
        <v>1.5040000000197602</v>
      </c>
      <c r="I82" s="154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2" t="s">
        <v>296</v>
      </c>
      <c r="K82" s="153">
        <f>Pricing!$D82*100</f>
        <v>1.5834191777427171</v>
      </c>
      <c r="L82" s="153">
        <f>Pricing!$D82*100</f>
        <v>1.5834191777427171</v>
      </c>
      <c r="M82" s="154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2" t="s">
        <v>377</v>
      </c>
      <c r="O82" s="153">
        <f>Pricing!$E82*100</f>
        <v>1.7100877400628631</v>
      </c>
      <c r="P82" s="153">
        <f>Pricing!$E82*100</f>
        <v>1.7100877400628631</v>
      </c>
      <c r="Q82" s="154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2" t="str">
        <f t="shared" si="8"/>
        <v>USD_CURVE_STD_4Y</v>
      </c>
      <c r="S82" s="153">
        <f>Pricing!$F82*100</f>
        <v>1.5039999999999882</v>
      </c>
      <c r="T82" s="153">
        <f>Pricing!$F82*100</f>
        <v>1.5039999999999882</v>
      </c>
      <c r="U82" s="154" t="str">
        <f>IF(Contribute="abcd",IF($A$2&lt;&gt;-1,_xll.RtContribute(SourceAlias,R82,Fields,S82:T82,"SCOPE:SERVER"),_xll.RtContribute(SourceAlias,"DDS_INSERT_S",$A$2:$C$2,R82:T82,"SCOPE:SERVER FTC:ALL")),"stopped")</f>
        <v>stopped</v>
      </c>
      <c r="V82" s="152" t="s">
        <v>592</v>
      </c>
      <c r="W82" s="153">
        <f>Pricing!$G82*100</f>
        <v>1.2860000000001997</v>
      </c>
      <c r="X82" s="153">
        <f>Pricing!$G82*100</f>
        <v>1.2860000000001997</v>
      </c>
      <c r="Y82" s="154" t="str">
        <f>IF(Contribute="abcd",IF($A$2&lt;&gt;-1,_xll.RtContribute(SourceAlias,V82,Fields,W82:X82,"SCOPE:SERVER"),_xll.RtContribute(SourceAlias,"DDS_INSERT_S",$A$2:$C$2,V82:X82,"SCOPE:SERVER FTC:ALL")),"stopped")</f>
        <v>stopped</v>
      </c>
      <c r="Z82" s="197">
        <f>ABS(_xll.RtGet(SourceAlias,$B82,"BID")-C82)</f>
        <v>6.0538401247534068E-7</v>
      </c>
      <c r="AA82" s="196">
        <f>ABS(_xll.RtGet(SourceAlias,$B82,"ASK")-D82)</f>
        <v>6.0538401247534068E-7</v>
      </c>
      <c r="AB82" s="197">
        <f>ABS(_xll.RtGet(SourceAlias,$F82,"BID")-G82)</f>
        <v>1.9760193481488386E-11</v>
      </c>
      <c r="AC82" s="196">
        <f>ABS(_xll.RtGet(SourceAlias,$F82,"ASK")-H82)</f>
        <v>1.9760193481488386E-11</v>
      </c>
      <c r="AD82" s="197">
        <f>ABS(_xll.RtGet(SourceAlias,$J82,"BID")-K82)</f>
        <v>3.0125728289753795E-7</v>
      </c>
      <c r="AE82" s="196">
        <f>ABS(_xll.RtGet(SourceAlias,$J82,"ASK")-L82)</f>
        <v>3.0125728289753795E-7</v>
      </c>
      <c r="AF82" s="195">
        <f>ABS(_xll.RtGet(SourceAlias,$N82,"BID")-O82)</f>
        <v>7.8193713703988976E-7</v>
      </c>
      <c r="AG82" s="195">
        <f>ABS(_xll.RtGet(SourceAlias,$N82,"ASK")-P82)</f>
        <v>7.8193713703988976E-7</v>
      </c>
      <c r="AH82" s="197">
        <f>ABS(_xll.RtGet(SourceAlias,$R82,"BID")-S82)</f>
        <v>1.1768364061026659E-14</v>
      </c>
      <c r="AI82" s="196">
        <f>ABS(_xll.RtGet(SourceAlias,$R82,"ASK")-T82)</f>
        <v>1.1768364061026659E-14</v>
      </c>
      <c r="AJ82" s="195">
        <f>ABS(_xll.RtGet(SourceAlias,$V82,"BID")-W82)</f>
        <v>9.9999999980027177E-4</v>
      </c>
      <c r="AK82" s="196">
        <f>ABS(_xll.RtGet(SourceAlias,$V82,"ASK")-X82)</f>
        <v>9.9999999980027177E-4</v>
      </c>
    </row>
    <row r="83" spans="1:37" x14ac:dyDescent="0.2">
      <c r="A83" s="71" t="str">
        <f>Pricing!$A83</f>
        <v>5Y</v>
      </c>
      <c r="B83" s="152" t="s">
        <v>135</v>
      </c>
      <c r="C83" s="153">
        <f>Pricing!$B83*100</f>
        <v>1.5920269590897489</v>
      </c>
      <c r="D83" s="153">
        <f>Pricing!$B83*100</f>
        <v>1.5920269590897489</v>
      </c>
      <c r="E83" s="154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2" t="s">
        <v>212</v>
      </c>
      <c r="G83" s="153">
        <f>Pricing!$C83*100</f>
        <v>1.7250000000185599</v>
      </c>
      <c r="H83" s="153">
        <f>Pricing!$C83*100</f>
        <v>1.7250000000185599</v>
      </c>
      <c r="I83" s="154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2" t="s">
        <v>297</v>
      </c>
      <c r="K83" s="153">
        <f>Pricing!$D83*100</f>
        <v>1.8054864979507483</v>
      </c>
      <c r="L83" s="153">
        <f>Pricing!$D83*100</f>
        <v>1.8054864979507483</v>
      </c>
      <c r="M83" s="154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2" t="s">
        <v>378</v>
      </c>
      <c r="O83" s="153">
        <f>Pricing!$E83*100</f>
        <v>1.9262162448493381</v>
      </c>
      <c r="P83" s="153">
        <f>Pricing!$E83*100</f>
        <v>1.9262162448493381</v>
      </c>
      <c r="Q83" s="154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2" t="str">
        <f t="shared" si="8"/>
        <v>USD_CURVE_STD_5Y</v>
      </c>
      <c r="S83" s="153">
        <f>Pricing!$F83*100</f>
        <v>1.7250000000000048</v>
      </c>
      <c r="T83" s="153">
        <f>Pricing!$F83*100</f>
        <v>1.7250000000000048</v>
      </c>
      <c r="U83" s="154" t="str">
        <f>IF(Contribute="abcd",IF($A$2&lt;&gt;-1,_xll.RtContribute(SourceAlias,R83,Fields,S83:T83,"SCOPE:SERVER"),_xll.RtContribute(SourceAlias,"DDS_INSERT_S",$A$2:$C$2,R83:T83,"SCOPE:SERVER FTC:ALL")),"stopped")</f>
        <v>stopped</v>
      </c>
      <c r="V83" s="152" t="s">
        <v>593</v>
      </c>
      <c r="W83" s="153">
        <f>Pricing!$G83*100</f>
        <v>1.5030000000001389</v>
      </c>
      <c r="X83" s="153">
        <f>Pricing!$G83*100</f>
        <v>1.5030000000001389</v>
      </c>
      <c r="Y83" s="154" t="str">
        <f>IF(Contribute="abcd",IF($A$2&lt;&gt;-1,_xll.RtContribute(SourceAlias,V83,Fields,W83:X83,"SCOPE:SERVER"),_xll.RtContribute(SourceAlias,"DDS_INSERT_S",$A$2:$C$2,V83:X83,"SCOPE:SERVER FTC:ALL")),"stopped")</f>
        <v>stopped</v>
      </c>
      <c r="Z83" s="197">
        <f>ABS(_xll.RtGet(SourceAlias,$B83,"BID")-C83)</f>
        <v>5.0003470897488356E-3</v>
      </c>
      <c r="AA83" s="196">
        <f>ABS(_xll.RtGet(SourceAlias,$B83,"ASK")-D83)</f>
        <v>5.0003470897488356E-3</v>
      </c>
      <c r="AB83" s="197">
        <f>ABS(_xll.RtGet(SourceAlias,$F83,"BID")-G83)</f>
        <v>1.8559820347263667E-11</v>
      </c>
      <c r="AC83" s="196">
        <f>ABS(_xll.RtGet(SourceAlias,$F83,"ASK")-H83)</f>
        <v>1.8559820347263667E-11</v>
      </c>
      <c r="AD83" s="197">
        <f>ABS(_xll.RtGet(SourceAlias,$J83,"BID")-K83)</f>
        <v>1.4904925182968043E-7</v>
      </c>
      <c r="AE83" s="196">
        <f>ABS(_xll.RtGet(SourceAlias,$J83,"ASK")-L83)</f>
        <v>1.4904925182968043E-7</v>
      </c>
      <c r="AF83" s="195">
        <f>ABS(_xll.RtGet(SourceAlias,$N83,"BID")-O83)</f>
        <v>3.7415066200807701E-7</v>
      </c>
      <c r="AG83" s="195">
        <f>ABS(_xll.RtGet(SourceAlias,$N83,"ASK")-P83)</f>
        <v>3.7415066200807701E-7</v>
      </c>
      <c r="AH83" s="197">
        <f>ABS(_xll.RtGet(SourceAlias,$R83,"BID")-S83)</f>
        <v>4.6629367034256575E-15</v>
      </c>
      <c r="AI83" s="196">
        <f>ABS(_xll.RtGet(SourceAlias,$R83,"ASK")-T83)</f>
        <v>4.6629367034256575E-15</v>
      </c>
      <c r="AJ83" s="195">
        <f>ABS(_xll.RtGet(SourceAlias,$V83,"BID")-W83)</f>
        <v>6.0000000001387832E-3</v>
      </c>
      <c r="AK83" s="196">
        <f>ABS(_xll.RtGet(SourceAlias,$V83,"ASK")-X83)</f>
        <v>6.0000000001387832E-3</v>
      </c>
    </row>
    <row r="84" spans="1:37" x14ac:dyDescent="0.2">
      <c r="A84" s="71" t="str">
        <f>Pricing!$A84</f>
        <v>6Y</v>
      </c>
      <c r="B84" s="152" t="s">
        <v>136</v>
      </c>
      <c r="C84" s="153">
        <f>Pricing!$B84*100</f>
        <v>1.7709255539862745</v>
      </c>
      <c r="D84" s="153">
        <f>Pricing!$B84*100</f>
        <v>1.7709255539862745</v>
      </c>
      <c r="E84" s="154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2" t="s">
        <v>213</v>
      </c>
      <c r="G84" s="153">
        <f>Pricing!$C84*100</f>
        <v>1.9040000000224784</v>
      </c>
      <c r="H84" s="153">
        <f>Pricing!$C84*100</f>
        <v>1.9040000000224784</v>
      </c>
      <c r="I84" s="154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2" t="s">
        <v>298</v>
      </c>
      <c r="K84" s="153">
        <f>Pricing!$D84*100</f>
        <v>1.9865497370242104</v>
      </c>
      <c r="L84" s="153">
        <f>Pricing!$D84*100</f>
        <v>1.9865497370242104</v>
      </c>
      <c r="M84" s="154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2" t="s">
        <v>379</v>
      </c>
      <c r="O84" s="153">
        <f>Pricing!$E84*100</f>
        <v>2.1065992021491202</v>
      </c>
      <c r="P84" s="153">
        <f>Pricing!$E84*100</f>
        <v>2.1065992021491202</v>
      </c>
      <c r="Q84" s="154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2" t="str">
        <f t="shared" si="8"/>
        <v>USD_CURVE_STD_6Y</v>
      </c>
      <c r="S84" s="153">
        <f>Pricing!$F84*100</f>
        <v>1.9039999999999973</v>
      </c>
      <c r="T84" s="153">
        <f>Pricing!$F84*100</f>
        <v>1.9039999999999973</v>
      </c>
      <c r="U84" s="154" t="str">
        <f>IF(Contribute="abcd",IF($A$2&lt;&gt;-1,_xll.RtContribute(SourceAlias,R84,Fields,S84:T84,"SCOPE:SERVER"),_xll.RtContribute(SourceAlias,"DDS_INSERT_S",$A$2:$C$2,R84:T84,"SCOPE:SERVER FTC:ALL")),"stopped")</f>
        <v>stopped</v>
      </c>
      <c r="V84" s="152" t="s">
        <v>594</v>
      </c>
      <c r="W84" s="153">
        <f>Pricing!$G84*100</f>
        <v>1.6780000000000013</v>
      </c>
      <c r="X84" s="153">
        <f>Pricing!$G84*100</f>
        <v>1.6780000000000013</v>
      </c>
      <c r="Y84" s="154" t="str">
        <f>IF(Contribute="abcd",IF($A$2&lt;&gt;-1,_xll.RtContribute(SourceAlias,V84,Fields,W84:X84,"SCOPE:SERVER"),_xll.RtContribute(SourceAlias,"DDS_INSERT_S",$A$2:$C$2,V84:X84,"SCOPE:SERVER FTC:ALL")),"stopped")</f>
        <v>stopped</v>
      </c>
      <c r="Z84" s="197">
        <f>ABS(_xll.RtGet(SourceAlias,$B84,"BID")-C84)</f>
        <v>6.2001372569397972E-7</v>
      </c>
      <c r="AA84" s="196">
        <f>ABS(_xll.RtGet(SourceAlias,$B84,"ASK")-D84)</f>
        <v>6.2001372569397972E-7</v>
      </c>
      <c r="AB84" s="197">
        <f>ABS(_xll.RtGet(SourceAlias,$F84,"BID")-G84)</f>
        <v>2.2478241490375694E-11</v>
      </c>
      <c r="AC84" s="196">
        <f>ABS(_xll.RtGet(SourceAlias,$F84,"ASK")-H84)</f>
        <v>2.2478241490375694E-11</v>
      </c>
      <c r="AD84" s="197">
        <f>ABS(_xll.RtGet(SourceAlias,$J84,"BID")-K84)</f>
        <v>3.1602421035614725E-7</v>
      </c>
      <c r="AE84" s="196">
        <f>ABS(_xll.RtGet(SourceAlias,$J84,"ASK")-L84)</f>
        <v>3.1602421035614725E-7</v>
      </c>
      <c r="AF84" s="195">
        <f>ABS(_xll.RtGet(SourceAlias,$N84,"BID")-O84)</f>
        <v>7.7414911991979807E-7</v>
      </c>
      <c r="AG84" s="195">
        <f>ABS(_xll.RtGet(SourceAlias,$N84,"ASK")-P84)</f>
        <v>7.7414911991979807E-7</v>
      </c>
      <c r="AH84" s="197">
        <f>ABS(_xll.RtGet(SourceAlias,$R84,"BID")-S84)</f>
        <v>2.886579864025407E-15</v>
      </c>
      <c r="AI84" s="196">
        <f>ABS(_xll.RtGet(SourceAlias,$R84,"ASK")-T84)</f>
        <v>2.886579864025407E-15</v>
      </c>
      <c r="AJ84" s="195">
        <f>ABS(_xll.RtGet(SourceAlias,$V84,"BID")-W84)</f>
        <v>5.9999999999986731E-3</v>
      </c>
      <c r="AK84" s="196">
        <f>ABS(_xll.RtGet(SourceAlias,$V84,"ASK")-X84)</f>
        <v>5.9999999999986731E-3</v>
      </c>
    </row>
    <row r="85" spans="1:37" x14ac:dyDescent="0.2">
      <c r="A85" s="71" t="str">
        <f>Pricing!$A85</f>
        <v>7Y</v>
      </c>
      <c r="B85" s="152" t="s">
        <v>137</v>
      </c>
      <c r="C85" s="153">
        <f>Pricing!$B85*100</f>
        <v>1.9168488169702977</v>
      </c>
      <c r="D85" s="153">
        <f>Pricing!$B85*100</f>
        <v>1.9168488169702977</v>
      </c>
      <c r="E85" s="154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2" t="s">
        <v>214</v>
      </c>
      <c r="G85" s="153">
        <f>Pricing!$C85*100</f>
        <v>2.0490000000149888</v>
      </c>
      <c r="H85" s="153">
        <f>Pricing!$C85*100</f>
        <v>2.0490000000149888</v>
      </c>
      <c r="I85" s="154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2" t="s">
        <v>299</v>
      </c>
      <c r="K85" s="153">
        <f>Pricing!$D85*100</f>
        <v>2.1346144345845532</v>
      </c>
      <c r="L85" s="153">
        <f>Pricing!$D85*100</f>
        <v>2.1346144345845532</v>
      </c>
      <c r="M85" s="154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2" t="s">
        <v>380</v>
      </c>
      <c r="O85" s="153">
        <f>Pricing!$E85*100</f>
        <v>2.2504457284084136</v>
      </c>
      <c r="P85" s="153">
        <f>Pricing!$E85*100</f>
        <v>2.2504457284084136</v>
      </c>
      <c r="Q85" s="154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2" t="str">
        <f t="shared" si="8"/>
        <v>USD_CURVE_STD_7Y</v>
      </c>
      <c r="S85" s="153">
        <f>Pricing!$F85*100</f>
        <v>2.0489999999985504</v>
      </c>
      <c r="T85" s="153">
        <f>Pricing!$F85*100</f>
        <v>2.0489999999985504</v>
      </c>
      <c r="U85" s="154" t="str">
        <f>IF(Contribute="abcd",IF($A$2&lt;&gt;-1,_xll.RtContribute(SourceAlias,R85,Fields,S85:T85,"SCOPE:SERVER"),_xll.RtContribute(SourceAlias,"DDS_INSERT_S",$A$2:$C$2,R85:T85,"SCOPE:SERVER FTC:ALL")),"stopped")</f>
        <v>stopped</v>
      </c>
      <c r="V85" s="152" t="s">
        <v>595</v>
      </c>
      <c r="W85" s="153">
        <f>Pricing!$G85*100</f>
        <v>1.8250000000002768</v>
      </c>
      <c r="X85" s="153">
        <f>Pricing!$G85*100</f>
        <v>1.8250000000002768</v>
      </c>
      <c r="Y85" s="154" t="str">
        <f>IF(Contribute="abcd",IF($A$2&lt;&gt;-1,_xll.RtContribute(SourceAlias,V85,Fields,W85:X85,"SCOPE:SERVER"),_xll.RtContribute(SourceAlias,"DDS_INSERT_S",$A$2:$C$2,V85:X85,"SCOPE:SERVER FTC:ALL")),"stopped")</f>
        <v>stopped</v>
      </c>
      <c r="Z85" s="197">
        <f>ABS(_xll.RtGet(SourceAlias,$B85,"BID")-C85)</f>
        <v>6.4897029772303938E-7</v>
      </c>
      <c r="AA85" s="196">
        <f>ABS(_xll.RtGet(SourceAlias,$B85,"ASK")-D85)</f>
        <v>6.4897029772303938E-7</v>
      </c>
      <c r="AB85" s="197">
        <f>ABS(_xll.RtGet(SourceAlias,$F85,"BID")-G85)</f>
        <v>1.4988899010859313E-11</v>
      </c>
      <c r="AC85" s="196">
        <f>ABS(_xll.RtGet(SourceAlias,$F85,"ASK")-H85)</f>
        <v>1.4988899010859313E-11</v>
      </c>
      <c r="AD85" s="197">
        <f>ABS(_xll.RtGet(SourceAlias,$J85,"BID")-K85)</f>
        <v>3.4741544707728167E-7</v>
      </c>
      <c r="AE85" s="196">
        <f>ABS(_xll.RtGet(SourceAlias,$J85,"ASK")-L85)</f>
        <v>3.4741544707728167E-7</v>
      </c>
      <c r="AF85" s="195">
        <f>ABS(_xll.RtGet(SourceAlias,$N85,"BID")-O85)</f>
        <v>8.1759158643279761E-7</v>
      </c>
      <c r="AG85" s="195">
        <f>ABS(_xll.RtGet(SourceAlias,$N85,"ASK")-P85)</f>
        <v>8.1759158643279761E-7</v>
      </c>
      <c r="AH85" s="197">
        <f>ABS(_xll.RtGet(SourceAlias,$R85,"BID")-S85)</f>
        <v>1.4495071809506044E-12</v>
      </c>
      <c r="AI85" s="196">
        <f>ABS(_xll.RtGet(SourceAlias,$R85,"ASK")-T85)</f>
        <v>1.4495071809506044E-12</v>
      </c>
      <c r="AJ85" s="195">
        <f>ABS(_xll.RtGet(SourceAlias,$V85,"BID")-W85)</f>
        <v>6.000000000276895E-3</v>
      </c>
      <c r="AK85" s="196">
        <f>ABS(_xll.RtGet(SourceAlias,$V85,"ASK")-X85)</f>
        <v>6.000000000276895E-3</v>
      </c>
    </row>
    <row r="86" spans="1:37" x14ac:dyDescent="0.2">
      <c r="A86" s="71" t="str">
        <f>Pricing!$A86</f>
        <v>8Y</v>
      </c>
      <c r="B86" s="152" t="s">
        <v>138</v>
      </c>
      <c r="C86" s="153">
        <f>Pricing!$B86*100</f>
        <v>2.0378310102575123</v>
      </c>
      <c r="D86" s="153">
        <f>Pricing!$B86*100</f>
        <v>2.0378310102575123</v>
      </c>
      <c r="E86" s="154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2" t="s">
        <v>215</v>
      </c>
      <c r="G86" s="153">
        <f>Pricing!$C86*100</f>
        <v>2.1650000000031797</v>
      </c>
      <c r="H86" s="153">
        <f>Pricing!$C86*100</f>
        <v>2.1650000000031797</v>
      </c>
      <c r="I86" s="154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2" t="s">
        <v>300</v>
      </c>
      <c r="K86" s="153">
        <f>Pricing!$D86*100</f>
        <v>2.2526634018033036</v>
      </c>
      <c r="L86" s="153">
        <f>Pricing!$D86*100</f>
        <v>2.2526634018033036</v>
      </c>
      <c r="M86" s="154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2" t="s">
        <v>381</v>
      </c>
      <c r="O86" s="153">
        <f>Pricing!$E86*100</f>
        <v>2.3665250616037565</v>
      </c>
      <c r="P86" s="153">
        <f>Pricing!$E86*100</f>
        <v>2.3665250616037565</v>
      </c>
      <c r="Q86" s="154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2" t="str">
        <f t="shared" si="8"/>
        <v>USD_CURVE_STD_8Y</v>
      </c>
      <c r="S86" s="153">
        <f>Pricing!$F86*100</f>
        <v>2.1649999999981007</v>
      </c>
      <c r="T86" s="153">
        <f>Pricing!$F86*100</f>
        <v>2.1649999999981007</v>
      </c>
      <c r="U86" s="154" t="str">
        <f>IF(Contribute="abcd",IF($A$2&lt;&gt;-1,_xll.RtContribute(SourceAlias,R86,Fields,S86:T86,"SCOPE:SERVER"),_xll.RtContribute(SourceAlias,"DDS_INSERT_S",$A$2:$C$2,R86:T86,"SCOPE:SERVER FTC:ALL")),"stopped")</f>
        <v>stopped</v>
      </c>
      <c r="V86" s="152" t="s">
        <v>596</v>
      </c>
      <c r="W86" s="153">
        <f>Pricing!$G86*100</f>
        <v>1.9390000000000023</v>
      </c>
      <c r="X86" s="153">
        <f>Pricing!$G86*100</f>
        <v>1.9390000000000023</v>
      </c>
      <c r="Y86" s="154" t="str">
        <f>IF(Contribute="abcd",IF($A$2&lt;&gt;-1,_xll.RtContribute(SourceAlias,V86,Fields,W86:X86,"SCOPE:SERVER"),_xll.RtContribute(SourceAlias,"DDS_INSERT_S",$A$2:$C$2,V86:X86,"SCOPE:SERVER FTC:ALL")),"stopped")</f>
        <v>stopped</v>
      </c>
      <c r="Z86" s="197">
        <f>ABS(_xll.RtGet(SourceAlias,$B86,"BID")-C86)</f>
        <v>5.0001237424877054E-3</v>
      </c>
      <c r="AA86" s="196">
        <f>ABS(_xll.RtGet(SourceAlias,$B86,"ASK")-D86)</f>
        <v>5.0001237424877054E-3</v>
      </c>
      <c r="AB86" s="197">
        <f>ABS(_xll.RtGet(SourceAlias,$F86,"BID")-G86)</f>
        <v>3.1796787425264483E-12</v>
      </c>
      <c r="AC86" s="196">
        <f>ABS(_xll.RtGet(SourceAlias,$F86,"ASK")-H86)</f>
        <v>3.1796787425264483E-12</v>
      </c>
      <c r="AD86" s="197">
        <f>ABS(_xll.RtGet(SourceAlias,$J86,"BID")-K86)</f>
        <v>8.0803303603715904E-8</v>
      </c>
      <c r="AE86" s="196">
        <f>ABS(_xll.RtGet(SourceAlias,$J86,"ASK")-L86)</f>
        <v>8.0803303603715904E-8</v>
      </c>
      <c r="AF86" s="195">
        <f>ABS(_xll.RtGet(SourceAlias,$N86,"BID")-O86)</f>
        <v>1.8660375644685701E-7</v>
      </c>
      <c r="AG86" s="195">
        <f>ABS(_xll.RtGet(SourceAlias,$N86,"ASK")-P86)</f>
        <v>1.8660375644685701E-7</v>
      </c>
      <c r="AH86" s="197">
        <f>ABS(_xll.RtGet(SourceAlias,$R86,"BID")-S86)</f>
        <v>1.8993695505287178E-12</v>
      </c>
      <c r="AI86" s="196">
        <f>ABS(_xll.RtGet(SourceAlias,$R86,"ASK")-T86)</f>
        <v>1.8993695505287178E-12</v>
      </c>
      <c r="AJ86" s="195">
        <f>ABS(_xll.RtGet(SourceAlias,$V86,"BID")-W86)</f>
        <v>6.9999999999976747E-3</v>
      </c>
      <c r="AK86" s="196">
        <f>ABS(_xll.RtGet(SourceAlias,$V86,"ASK")-X86)</f>
        <v>6.9999999999976747E-3</v>
      </c>
    </row>
    <row r="87" spans="1:37" x14ac:dyDescent="0.2">
      <c r="A87" s="71" t="str">
        <f>Pricing!$A87</f>
        <v>9Y</v>
      </c>
      <c r="B87" s="152" t="s">
        <v>139</v>
      </c>
      <c r="C87" s="153">
        <f>Pricing!$B87*100</f>
        <v>2.1358156055355599</v>
      </c>
      <c r="D87" s="153">
        <f>Pricing!$B87*100</f>
        <v>2.1358156055355599</v>
      </c>
      <c r="E87" s="154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2" t="s">
        <v>216</v>
      </c>
      <c r="G87" s="153">
        <f>Pricing!$C87*100</f>
        <v>2.2589999999788404</v>
      </c>
      <c r="H87" s="153">
        <f>Pricing!$C87*100</f>
        <v>2.2589999999788404</v>
      </c>
      <c r="I87" s="154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2" t="s">
        <v>301</v>
      </c>
      <c r="K87" s="153">
        <f>Pricing!$D87*100</f>
        <v>2.3487096684603186</v>
      </c>
      <c r="L87" s="153">
        <f>Pricing!$D87*100</f>
        <v>2.3487096684603186</v>
      </c>
      <c r="M87" s="154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2" t="s">
        <v>382</v>
      </c>
      <c r="O87" s="153">
        <f>Pricing!$E87*100</f>
        <v>2.460594760651742</v>
      </c>
      <c r="P87" s="153">
        <f>Pricing!$E87*100</f>
        <v>2.460594760651742</v>
      </c>
      <c r="Q87" s="154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2" t="str">
        <f t="shared" si="8"/>
        <v>USD_CURVE_STD_9Y</v>
      </c>
      <c r="S87" s="153">
        <f>Pricing!$F87*100</f>
        <v>2.2590000000000123</v>
      </c>
      <c r="T87" s="153">
        <f>Pricing!$F87*100</f>
        <v>2.2590000000000123</v>
      </c>
      <c r="U87" s="154" t="str">
        <f>IF(Contribute="abcd",IF($A$2&lt;&gt;-1,_xll.RtContribute(SourceAlias,R87,Fields,S87:T87,"SCOPE:SERVER"),_xll.RtContribute(SourceAlias,"DDS_INSERT_S",$A$2:$C$2,R87:T87,"SCOPE:SERVER FTC:ALL")),"stopped")</f>
        <v>stopped</v>
      </c>
      <c r="V87" s="152" t="s">
        <v>597</v>
      </c>
      <c r="W87" s="153">
        <f>Pricing!$G87*100</f>
        <v>2.0380000000008369</v>
      </c>
      <c r="X87" s="153">
        <f>Pricing!$G87*100</f>
        <v>2.0380000000008369</v>
      </c>
      <c r="Y87" s="154" t="str">
        <f>IF(Contribute="abcd",IF($A$2&lt;&gt;-1,_xll.RtContribute(SourceAlias,V87,Fields,W87:X87,"SCOPE:SERVER"),_xll.RtContribute(SourceAlias,"DDS_INSERT_S",$A$2:$C$2,V87:X87,"SCOPE:SERVER FTC:ALL")),"stopped")</f>
        <v>stopped</v>
      </c>
      <c r="Z87" s="197">
        <f>ABS(_xll.RtGet(SourceAlias,$B87,"BID")-C87)</f>
        <v>1.0000064644399842E-3</v>
      </c>
      <c r="AA87" s="196">
        <f>ABS(_xll.RtGet(SourceAlias,$B87,"ASK")-D87)</f>
        <v>1.0000064644399842E-3</v>
      </c>
      <c r="AB87" s="197">
        <f>ABS(_xll.RtGet(SourceAlias,$F87,"BID")-G87)</f>
        <v>1.0000000211598525E-3</v>
      </c>
      <c r="AC87" s="196">
        <f>ABS(_xll.RtGet(SourceAlias,$F87,"ASK")-H87)</f>
        <v>1.0000000211598525E-3</v>
      </c>
      <c r="AD87" s="197">
        <f>ABS(_xll.RtGet(SourceAlias,$J87,"BID")-K87)</f>
        <v>9.9999553968155297E-4</v>
      </c>
      <c r="AE87" s="196">
        <f>ABS(_xll.RtGet(SourceAlias,$J87,"ASK")-L87)</f>
        <v>9.9999553968155297E-4</v>
      </c>
      <c r="AF87" s="195">
        <f>ABS(_xll.RtGet(SourceAlias,$N87,"BID")-O87)</f>
        <v>9.9998934825817898E-4</v>
      </c>
      <c r="AG87" s="195">
        <f>ABS(_xll.RtGet(SourceAlias,$N87,"ASK")-P87)</f>
        <v>9.9998934825817898E-4</v>
      </c>
      <c r="AH87" s="197">
        <f>ABS(_xll.RtGet(SourceAlias,$R87,"BID")-S87)</f>
        <v>9.9999999998789946E-4</v>
      </c>
      <c r="AI87" s="196">
        <f>ABS(_xll.RtGet(SourceAlias,$R87,"ASK")-T87)</f>
        <v>9.9999999998789946E-4</v>
      </c>
      <c r="AJ87" s="195">
        <f>ABS(_xll.RtGet(SourceAlias,$V87,"BID")-W87)</f>
        <v>7.999999999163343E-3</v>
      </c>
      <c r="AK87" s="196">
        <f>ABS(_xll.RtGet(SourceAlias,$V87,"ASK")-X87)</f>
        <v>7.999999999163343E-3</v>
      </c>
    </row>
    <row r="88" spans="1:37" x14ac:dyDescent="0.2">
      <c r="A88" s="71" t="str">
        <f>Pricing!$A88</f>
        <v>10Y</v>
      </c>
      <c r="B88" s="152" t="s">
        <v>140</v>
      </c>
      <c r="C88" s="153">
        <f>Pricing!$B88*100</f>
        <v>2.2158049455352868</v>
      </c>
      <c r="D88" s="153">
        <f>Pricing!$B88*100</f>
        <v>2.2158049455352868</v>
      </c>
      <c r="E88" s="154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2" t="s">
        <v>217</v>
      </c>
      <c r="G88" s="153">
        <f>Pricing!$C88*100</f>
        <v>2.3359999999916106</v>
      </c>
      <c r="H88" s="153">
        <f>Pricing!$C88*100</f>
        <v>2.3359999999916106</v>
      </c>
      <c r="I88" s="154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2" t="s">
        <v>302</v>
      </c>
      <c r="K88" s="153">
        <f>Pricing!$D88*100</f>
        <v>2.4277501926269527</v>
      </c>
      <c r="L88" s="153">
        <f>Pricing!$D88*100</f>
        <v>2.4277501926269527</v>
      </c>
      <c r="M88" s="154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2" t="s">
        <v>383</v>
      </c>
      <c r="O88" s="153">
        <f>Pricing!$E88*100</f>
        <v>2.5389090798098195</v>
      </c>
      <c r="P88" s="153">
        <f>Pricing!$E88*100</f>
        <v>2.5389090798098195</v>
      </c>
      <c r="Q88" s="154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2" t="str">
        <f t="shared" si="8"/>
        <v>USD_CURVE_STD_10Y</v>
      </c>
      <c r="S88" s="153">
        <f>Pricing!$F88*100</f>
        <v>2.3359999999981076</v>
      </c>
      <c r="T88" s="153">
        <f>Pricing!$F88*100</f>
        <v>2.3359999999981076</v>
      </c>
      <c r="U88" s="154" t="str">
        <f>IF(Contribute="abcd",IF($A$2&lt;&gt;-1,_xll.RtContribute(SourceAlias,R88,Fields,S88:T88,"SCOPE:SERVER"),_xll.RtContribute(SourceAlias,"DDS_INSERT_S",$A$2:$C$2,R88:T88,"SCOPE:SERVER FTC:ALL")),"stopped")</f>
        <v>stopped</v>
      </c>
      <c r="V88" s="152" t="s">
        <v>598</v>
      </c>
      <c r="W88" s="153">
        <f>Pricing!$G88*100</f>
        <v>2.1160000000006325</v>
      </c>
      <c r="X88" s="153">
        <f>Pricing!$G88*100</f>
        <v>2.1160000000006325</v>
      </c>
      <c r="Y88" s="154" t="str">
        <f>IF(Contribute="abcd",IF($A$2&lt;&gt;-1,_xll.RtContribute(SourceAlias,V88,Fields,W88:X88,"SCOPE:SERVER"),_xll.RtContribute(SourceAlias,"DDS_INSERT_S",$A$2:$C$2,V88:X88,"SCOPE:SERVER FTC:ALL")),"stopped")</f>
        <v>stopped</v>
      </c>
      <c r="Z88" s="197">
        <f>ABS(_xll.RtGet(SourceAlias,$B88,"BID")-C88)</f>
        <v>3.1464713501350161E-8</v>
      </c>
      <c r="AA88" s="196">
        <f>ABS(_xll.RtGet(SourceAlias,$B88,"ASK")-D88)</f>
        <v>3.1464713501350161E-8</v>
      </c>
      <c r="AB88" s="197">
        <f>ABS(_xll.RtGet(SourceAlias,$F88,"BID")-G88)</f>
        <v>8.3892892632775329E-12</v>
      </c>
      <c r="AC88" s="196">
        <f>ABS(_xll.RtGet(SourceAlias,$F88,"ASK")-H88)</f>
        <v>8.3892892632775329E-12</v>
      </c>
      <c r="AD88" s="197">
        <f>ABS(_xll.RtGet(SourceAlias,$J88,"BID")-K88)</f>
        <v>2.3626952394550926E-8</v>
      </c>
      <c r="AE88" s="196">
        <f>ABS(_xll.RtGet(SourceAlias,$J88,"ASK")-L88)</f>
        <v>2.3626952394550926E-8</v>
      </c>
      <c r="AF88" s="195">
        <f>ABS(_xll.RtGet(SourceAlias,$N88,"BID")-O88)</f>
        <v>5.1809819545667324E-8</v>
      </c>
      <c r="AG88" s="195">
        <f>ABS(_xll.RtGet(SourceAlias,$N88,"ASK")-P88)</f>
        <v>5.1809819545667324E-8</v>
      </c>
      <c r="AH88" s="197">
        <f>ABS(_xll.RtGet(SourceAlias,$R88,"BID")-S88)</f>
        <v>1.8922641231711168E-12</v>
      </c>
      <c r="AI88" s="196">
        <f>ABS(_xll.RtGet(SourceAlias,$R88,"ASK")-T88)</f>
        <v>1.8922641231711168E-12</v>
      </c>
      <c r="AJ88" s="195">
        <f>ABS(_xll.RtGet(SourceAlias,$V88,"BID")-W88)</f>
        <v>7.0000000006325003E-3</v>
      </c>
      <c r="AK88" s="196">
        <f>ABS(_xll.RtGet(SourceAlias,$V88,"ASK")-X88)</f>
        <v>7.0000000006325003E-3</v>
      </c>
    </row>
    <row r="89" spans="1:37" x14ac:dyDescent="0.2">
      <c r="A89" s="71" t="str">
        <f>Pricing!$A89</f>
        <v>11Y</v>
      </c>
      <c r="B89" s="152" t="s">
        <v>141</v>
      </c>
      <c r="C89" s="153">
        <f>Pricing!$B89*100</f>
        <v>2.285256254333059</v>
      </c>
      <c r="D89" s="153">
        <f>Pricing!$B89*100</f>
        <v>2.285256254333059</v>
      </c>
      <c r="E89" s="154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2" t="s">
        <v>218</v>
      </c>
      <c r="G89" s="153">
        <f>Pricing!$C89*100</f>
        <v>2.4026719172666802</v>
      </c>
      <c r="H89" s="153">
        <f>Pricing!$C89*100</f>
        <v>2.4026719172666802</v>
      </c>
      <c r="I89" s="154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2" t="s">
        <v>303</v>
      </c>
      <c r="K89" s="153">
        <f>Pricing!$D89*100</f>
        <v>2.4965241750155744</v>
      </c>
      <c r="L89" s="153">
        <f>Pricing!$D89*100</f>
        <v>2.4965241750155744</v>
      </c>
      <c r="M89" s="154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2" t="s">
        <v>384</v>
      </c>
      <c r="O89" s="153">
        <f>Pricing!$E89*100</f>
        <v>2.6106704158057785</v>
      </c>
      <c r="P89" s="153">
        <f>Pricing!$E89*100</f>
        <v>2.6106704158057785</v>
      </c>
      <c r="Q89" s="154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2" t="str">
        <f t="shared" si="8"/>
        <v>USD_CURVE_STD_11Y</v>
      </c>
      <c r="S89" s="153">
        <f>Pricing!$F89*100</f>
        <v>2.402863353997855</v>
      </c>
      <c r="T89" s="153">
        <f>Pricing!$F89*100</f>
        <v>2.402863353997855</v>
      </c>
      <c r="U89" s="154" t="str">
        <f>IF(Contribute="abcd",IF($A$2&lt;&gt;-1,_xll.RtContribute(SourceAlias,R89,Fields,S89:T89,"SCOPE:SERVER"),_xll.RtContribute(SourceAlias,"DDS_INSERT_S",$A$2:$C$2,R89:T89,"SCOPE:SERVER FTC:ALL")),"stopped")</f>
        <v>stopped</v>
      </c>
      <c r="V89" s="152" t="s">
        <v>599</v>
      </c>
      <c r="W89" s="153">
        <f>Pricing!$G89*100</f>
        <v>2.1822969566994903</v>
      </c>
      <c r="X89" s="153">
        <f>Pricing!$G89*100</f>
        <v>2.1822969566994903</v>
      </c>
      <c r="Y89" s="154" t="str">
        <f>IF(Contribute="abcd",IF($A$2&lt;&gt;-1,_xll.RtContribute(SourceAlias,V89,Fields,W89:X89,"SCOPE:SERVER"),_xll.RtContribute(SourceAlias,"DDS_INSERT_S",$A$2:$C$2,V89:X89,"SCOPE:SERVER FTC:ALL")),"stopped")</f>
        <v>stopped</v>
      </c>
      <c r="Z89" s="197">
        <f>ABS(_xll.RtGet(SourceAlias,$B89,"BID")-C89)</f>
        <v>1.9140966694131123E-4</v>
      </c>
      <c r="AA89" s="196">
        <f>ABS(_xll.RtGet(SourceAlias,$B89,"ASK")-D89)</f>
        <v>1.9140966694131123E-4</v>
      </c>
      <c r="AB89" s="197">
        <f>ABS(_xll.RtGet(SourceAlias,$F89,"BID")-G89)</f>
        <v>1.9143673331978306E-4</v>
      </c>
      <c r="AC89" s="196">
        <f>ABS(_xll.RtGet(SourceAlias,$F89,"ASK")-H89)</f>
        <v>1.9143673331978306E-4</v>
      </c>
      <c r="AD89" s="197">
        <f>ABS(_xll.RtGet(SourceAlias,$J89,"BID")-K89)</f>
        <v>1.9165798442566384E-4</v>
      </c>
      <c r="AE89" s="196">
        <f>ABS(_xll.RtGet(SourceAlias,$J89,"ASK")-L89)</f>
        <v>1.9165798442566384E-4</v>
      </c>
      <c r="AF89" s="195">
        <f>ABS(_xll.RtGet(SourceAlias,$N89,"BID")-O89)</f>
        <v>1.9138119422157374E-4</v>
      </c>
      <c r="AG89" s="195">
        <f>ABS(_xll.RtGet(SourceAlias,$N89,"ASK")-P89)</f>
        <v>1.9138119422157374E-4</v>
      </c>
      <c r="AH89" s="197">
        <f>ABS(_xll.RtGet(SourceAlias,$R89,"BID")-S89)</f>
        <v>3.8243249978546778E-3</v>
      </c>
      <c r="AI89" s="196">
        <f>ABS(_xll.RtGet(SourceAlias,$R89,"ASK")-T89)</f>
        <v>3.8243249978546778E-3</v>
      </c>
      <c r="AJ89" s="195">
        <f>ABS(_xll.RtGet(SourceAlias,$V89,"BID")-W89)</f>
        <v>2.318469949003088E-5</v>
      </c>
      <c r="AK89" s="196">
        <f>ABS(_xll.RtGet(SourceAlias,$V89,"ASK")-X89)</f>
        <v>2.318469949003088E-5</v>
      </c>
    </row>
    <row r="90" spans="1:37" x14ac:dyDescent="0.2">
      <c r="A90" s="71" t="str">
        <f>Pricing!$A90</f>
        <v>12Y</v>
      </c>
      <c r="B90" s="152" t="s">
        <v>142</v>
      </c>
      <c r="C90" s="153">
        <f>Pricing!$B90*100</f>
        <v>2.344793688533223</v>
      </c>
      <c r="D90" s="153">
        <f>Pricing!$B90*100</f>
        <v>2.344793688533223</v>
      </c>
      <c r="E90" s="154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2" t="s">
        <v>219</v>
      </c>
      <c r="G90" s="153">
        <f>Pricing!$C90*100</f>
        <v>2.460000000021906</v>
      </c>
      <c r="H90" s="153">
        <f>Pricing!$C90*100</f>
        <v>2.460000000021906</v>
      </c>
      <c r="I90" s="154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2" t="s">
        <v>304</v>
      </c>
      <c r="K90" s="153">
        <f>Pricing!$D90*100</f>
        <v>2.5558246284874984</v>
      </c>
      <c r="L90" s="153">
        <f>Pricing!$D90*100</f>
        <v>2.5558246284874984</v>
      </c>
      <c r="M90" s="154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2" t="s">
        <v>385</v>
      </c>
      <c r="O90" s="153">
        <f>Pricing!$E90*100</f>
        <v>2.6730837132762866</v>
      </c>
      <c r="P90" s="153">
        <f>Pricing!$E90*100</f>
        <v>2.6730837132762866</v>
      </c>
      <c r="Q90" s="154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2" t="str">
        <f t="shared" si="8"/>
        <v>USD_CURVE_STD_12Y</v>
      </c>
      <c r="S90" s="153">
        <f>Pricing!$F90*100</f>
        <v>2.4600000000000519</v>
      </c>
      <c r="T90" s="153">
        <f>Pricing!$F90*100</f>
        <v>2.4600000000000519</v>
      </c>
      <c r="U90" s="154" t="str">
        <f>IF(Contribute="abcd",IF($A$2&lt;&gt;-1,_xll.RtContribute(SourceAlias,R90,Fields,S90:T90,"SCOPE:SERVER"),_xll.RtContribute(SourceAlias,"DDS_INSERT_S",$A$2:$C$2,R90:T90,"SCOPE:SERVER FTC:ALL")),"stopped")</f>
        <v>stopped</v>
      </c>
      <c r="V90" s="152" t="s">
        <v>600</v>
      </c>
      <c r="W90" s="153">
        <f>Pricing!$G90*100</f>
        <v>2.2399999999991436</v>
      </c>
      <c r="X90" s="153">
        <f>Pricing!$G90*100</f>
        <v>2.2399999999991436</v>
      </c>
      <c r="Y90" s="154" t="str">
        <f>IF(Contribute="abcd",IF($A$2&lt;&gt;-1,_xll.RtContribute(SourceAlias,V90,Fields,W90:X90,"SCOPE:SERVER"),_xll.RtContribute(SourceAlias,"DDS_INSERT_S",$A$2:$C$2,V90:X90,"SCOPE:SERVER FTC:ALL")),"stopped")</f>
        <v>stopped</v>
      </c>
      <c r="Z90" s="197">
        <f>ABS(_xll.RtGet(SourceAlias,$B90,"BID")-C90)</f>
        <v>1.0000174667772477E-3</v>
      </c>
      <c r="AA90" s="196">
        <f>ABS(_xll.RtGet(SourceAlias,$B90,"ASK")-D90)</f>
        <v>1.0000174667772477E-3</v>
      </c>
      <c r="AB90" s="197">
        <f>ABS(_xll.RtGet(SourceAlias,$F90,"BID")-G90)</f>
        <v>9.9999997809385732E-4</v>
      </c>
      <c r="AC90" s="196">
        <f>ABS(_xll.RtGet(SourceAlias,$F90,"ASK")-H90)</f>
        <v>9.9999997809385732E-4</v>
      </c>
      <c r="AD90" s="197">
        <f>ABS(_xll.RtGet(SourceAlias,$J90,"BID")-K90)</f>
        <v>9.9998551250157774E-4</v>
      </c>
      <c r="AE90" s="196">
        <f>ABS(_xll.RtGet(SourceAlias,$J90,"ASK")-L90)</f>
        <v>9.9998551250157774E-4</v>
      </c>
      <c r="AF90" s="195">
        <f>ABS(_xll.RtGet(SourceAlias,$N90,"BID")-O90)</f>
        <v>9.9996872371344026E-4</v>
      </c>
      <c r="AG90" s="195">
        <f>ABS(_xll.RtGet(SourceAlias,$N90,"ASK")-P90)</f>
        <v>9.9996872371344026E-4</v>
      </c>
      <c r="AH90" s="197">
        <f>ABS(_xll.RtGet(SourceAlias,$R90,"BID")-S90)</f>
        <v>9.9999999994793143E-4</v>
      </c>
      <c r="AI90" s="196">
        <f>ABS(_xll.RtGet(SourceAlias,$R90,"ASK")-T90)</f>
        <v>9.9999999994793143E-4</v>
      </c>
      <c r="AJ90" s="195">
        <f>ABS(_xll.RtGet(SourceAlias,$V90,"BID")-W90)</f>
        <v>8.5664808580077079E-13</v>
      </c>
      <c r="AK90" s="196">
        <f>ABS(_xll.RtGet(SourceAlias,$V90,"ASK")-X90)</f>
        <v>8.5664808580077079E-13</v>
      </c>
    </row>
    <row r="91" spans="1:37" x14ac:dyDescent="0.2">
      <c r="A91" s="71" t="str">
        <f>Pricing!$A91</f>
        <v>13Y</v>
      </c>
      <c r="B91" s="152" t="s">
        <v>143</v>
      </c>
      <c r="C91" s="153">
        <f>Pricing!$B91*100</f>
        <v>2.3945390007477925</v>
      </c>
      <c r="D91" s="153">
        <f>Pricing!$B91*100</f>
        <v>2.3945390007477925</v>
      </c>
      <c r="E91" s="154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2" t="s">
        <v>220</v>
      </c>
      <c r="G91" s="153">
        <f>Pricing!$C91*100</f>
        <v>2.5084242779343824</v>
      </c>
      <c r="H91" s="153">
        <f>Pricing!$C91*100</f>
        <v>2.5084242779343824</v>
      </c>
      <c r="I91" s="154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2" t="s">
        <v>305</v>
      </c>
      <c r="K91" s="153">
        <f>Pricing!$D91*100</f>
        <v>2.6059245990172357</v>
      </c>
      <c r="L91" s="153">
        <f>Pricing!$D91*100</f>
        <v>2.6059245990172357</v>
      </c>
      <c r="M91" s="154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2" t="s">
        <v>386</v>
      </c>
      <c r="O91" s="153">
        <f>Pricing!$E91*100</f>
        <v>2.725589552257397</v>
      </c>
      <c r="P91" s="153">
        <f>Pricing!$E91*100</f>
        <v>2.725589552257397</v>
      </c>
      <c r="Q91" s="154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2" t="str">
        <f t="shared" si="8"/>
        <v>USD_CURVE_STD_13Y</v>
      </c>
      <c r="S91" s="153">
        <f>Pricing!$F91*100</f>
        <v>2.5097156649951553</v>
      </c>
      <c r="T91" s="153">
        <f>Pricing!$F91*100</f>
        <v>2.5097156649951553</v>
      </c>
      <c r="U91" s="154" t="str">
        <f>IF(Contribute="abcd",IF($A$2&lt;&gt;-1,_xll.RtContribute(SourceAlias,R91,Fields,S91:T91,"SCOPE:SERVER"),_xll.RtContribute(SourceAlias,"DDS_INSERT_S",$A$2:$C$2,R91:T91,"SCOPE:SERVER FTC:ALL")),"stopped")</f>
        <v>stopped</v>
      </c>
      <c r="V91" s="152" t="s">
        <v>601</v>
      </c>
      <c r="W91" s="153">
        <f>Pricing!$G91*100</f>
        <v>2.2899350996071504</v>
      </c>
      <c r="X91" s="153">
        <f>Pricing!$G91*100</f>
        <v>2.2899350996071504</v>
      </c>
      <c r="Y91" s="154" t="str">
        <f>IF(Contribute="abcd",IF($A$2&lt;&gt;-1,_xll.RtContribute(SourceAlias,V91,Fields,W91:X91,"SCOPE:SERVER"),_xll.RtContribute(SourceAlias,"DDS_INSERT_S",$A$2:$C$2,V91:X91,"SCOPE:SERVER FTC:ALL")),"stopped")</f>
        <v>stopped</v>
      </c>
      <c r="Z91" s="197">
        <f>ABS(_xll.RtGet(SourceAlias,$B91,"BID")-C91)</f>
        <v>1.2914492522075882E-3</v>
      </c>
      <c r="AA91" s="196">
        <f>ABS(_xll.RtGet(SourceAlias,$B91,"ASK")-D91)</f>
        <v>1.2914492522075882E-3</v>
      </c>
      <c r="AB91" s="197">
        <f>ABS(_xll.RtGet(SourceAlias,$F91,"BID")-G91)</f>
        <v>1.2913870656179327E-3</v>
      </c>
      <c r="AC91" s="196">
        <f>ABS(_xll.RtGet(SourceAlias,$F91,"ASK")-H91)</f>
        <v>1.2913870656179327E-3</v>
      </c>
      <c r="AD91" s="197">
        <f>ABS(_xll.RtGet(SourceAlias,$J91,"BID")-K91)</f>
        <v>1.2911519827643048E-3</v>
      </c>
      <c r="AE91" s="196">
        <f>ABS(_xll.RtGet(SourceAlias,$J91,"ASK")-L91)</f>
        <v>1.2911519827643048E-3</v>
      </c>
      <c r="AF91" s="195">
        <f>ABS(_xll.RtGet(SourceAlias,$N91,"BID")-O91)</f>
        <v>1.2913737426032412E-3</v>
      </c>
      <c r="AG91" s="195">
        <f>ABS(_xll.RtGet(SourceAlias,$N91,"ASK")-P91)</f>
        <v>1.2913737426032412E-3</v>
      </c>
      <c r="AH91" s="197">
        <f>ABS(_xll.RtGet(SourceAlias,$R91,"BID")-S91)</f>
        <v>6.3877479951552907E-3</v>
      </c>
      <c r="AI91" s="196">
        <f>ABS(_xll.RtGet(SourceAlias,$R91,"ASK")-T91)</f>
        <v>6.3877479951552907E-3</v>
      </c>
      <c r="AJ91" s="195">
        <f>ABS(_xll.RtGet(SourceAlias,$V91,"BID")-W91)</f>
        <v>2.3452392849954151E-5</v>
      </c>
      <c r="AK91" s="196">
        <f>ABS(_xll.RtGet(SourceAlias,$V91,"ASK")-X91)</f>
        <v>2.3452392849954151E-5</v>
      </c>
    </row>
    <row r="92" spans="1:37" x14ac:dyDescent="0.2">
      <c r="A92" s="71" t="str">
        <f>Pricing!$A92</f>
        <v>14Y</v>
      </c>
      <c r="B92" s="152" t="s">
        <v>144</v>
      </c>
      <c r="C92" s="153">
        <f>Pricing!$B92*100</f>
        <v>2.4357282725269376</v>
      </c>
      <c r="D92" s="153">
        <f>Pricing!$B92*100</f>
        <v>2.4357282725269376</v>
      </c>
      <c r="E92" s="154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2" t="s">
        <v>221</v>
      </c>
      <c r="G92" s="153">
        <f>Pricing!$C92*100</f>
        <v>2.5490326545130024</v>
      </c>
      <c r="H92" s="153">
        <f>Pricing!$C92*100</f>
        <v>2.5490326545130024</v>
      </c>
      <c r="I92" s="154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2" t="s">
        <v>306</v>
      </c>
      <c r="K92" s="153">
        <f>Pricing!$D92*100</f>
        <v>2.6478791352672655</v>
      </c>
      <c r="L92" s="153">
        <f>Pricing!$D92*100</f>
        <v>2.6478791352672655</v>
      </c>
      <c r="M92" s="154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2" t="s">
        <v>387</v>
      </c>
      <c r="O92" s="153">
        <f>Pricing!$E92*100</f>
        <v>2.7695101806053768</v>
      </c>
      <c r="P92" s="153">
        <f>Pricing!$E92*100</f>
        <v>2.7695101806053768</v>
      </c>
      <c r="Q92" s="154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2" t="str">
        <f t="shared" si="8"/>
        <v>USD_CURVE_STD_14Y</v>
      </c>
      <c r="S92" s="153">
        <f>Pricing!$F92*100</f>
        <v>2.5502232789948165</v>
      </c>
      <c r="T92" s="153">
        <f>Pricing!$F92*100</f>
        <v>2.5502232789948165</v>
      </c>
      <c r="U92" s="154" t="str">
        <f>IF(Contribute="abcd",IF($A$2&lt;&gt;-1,_xll.RtContribute(SourceAlias,R92,Fields,S92:T92,"SCOPE:SERVER"),_xll.RtContribute(SourceAlias,"DDS_INSERT_S",$A$2:$C$2,R92:T92,"SCOPE:SERVER FTC:ALL")),"stopped")</f>
        <v>stopped</v>
      </c>
      <c r="V92" s="152" t="s">
        <v>602</v>
      </c>
      <c r="W92" s="153">
        <f>Pricing!$G92*100</f>
        <v>2.3324497727498947</v>
      </c>
      <c r="X92" s="153">
        <f>Pricing!$G92*100</f>
        <v>2.3324497727498947</v>
      </c>
      <c r="Y92" s="154" t="str">
        <f>IF(Contribute="abcd",IF($A$2&lt;&gt;-1,_xll.RtContribute(SourceAlias,V92,Fields,W92:X92,"SCOPE:SERVER"),_xll.RtContribute(SourceAlias,"DDS_INSERT_S",$A$2:$C$2,V92:X92,"SCOPE:SERVER FTC:ALL")),"stopped")</f>
        <v>stopped</v>
      </c>
      <c r="Z92" s="197">
        <f>ABS(_xll.RtGet(SourceAlias,$B92,"BID")-C92)</f>
        <v>1.1906744730625363E-3</v>
      </c>
      <c r="AA92" s="196">
        <f>ABS(_xll.RtGet(SourceAlias,$B92,"ASK")-D92)</f>
        <v>1.1906744730625363E-3</v>
      </c>
      <c r="AB92" s="197">
        <f>ABS(_xll.RtGet(SourceAlias,$F92,"BID")-G92)</f>
        <v>1.1906244869979155E-3</v>
      </c>
      <c r="AC92" s="196">
        <f>ABS(_xll.RtGet(SourceAlias,$F92,"ASK")-H92)</f>
        <v>1.1906244869979155E-3</v>
      </c>
      <c r="AD92" s="197">
        <f>ABS(_xll.RtGet(SourceAlias,$J92,"BID")-K92)</f>
        <v>1.1904377327347504E-3</v>
      </c>
      <c r="AE92" s="196">
        <f>ABS(_xll.RtGet(SourceAlias,$J92,"ASK")-L92)</f>
        <v>1.1904377327347504E-3</v>
      </c>
      <c r="AF92" s="195">
        <f>ABS(_xll.RtGet(SourceAlias,$N92,"BID")-O92)</f>
        <v>1.1906123946232583E-3</v>
      </c>
      <c r="AG92" s="195">
        <f>ABS(_xll.RtGet(SourceAlias,$N92,"ASK")-P92)</f>
        <v>1.1906123946232583E-3</v>
      </c>
      <c r="AH92" s="197">
        <f>ABS(_xll.RtGet(SourceAlias,$R92,"BID")-S92)</f>
        <v>5.7362879948161805E-3</v>
      </c>
      <c r="AI92" s="196">
        <f>ABS(_xll.RtGet(SourceAlias,$R92,"ASK")-T92)</f>
        <v>5.7362879948161805E-3</v>
      </c>
      <c r="AJ92" s="195">
        <f>ABS(_xll.RtGet(SourceAlias,$V92,"BID")-W92)</f>
        <v>2.7068250105344305E-5</v>
      </c>
      <c r="AK92" s="196">
        <f>ABS(_xll.RtGet(SourceAlias,$V92,"ASK")-X92)</f>
        <v>2.7068250105344305E-5</v>
      </c>
    </row>
    <row r="93" spans="1:37" x14ac:dyDescent="0.2">
      <c r="A93" s="71" t="str">
        <f>Pricing!$A93</f>
        <v>15Y</v>
      </c>
      <c r="B93" s="152" t="s">
        <v>145</v>
      </c>
      <c r="C93" s="153">
        <f>Pricing!$B93*100</f>
        <v>2.4707521949603741</v>
      </c>
      <c r="D93" s="153">
        <f>Pricing!$B93*100</f>
        <v>2.4707521949603741</v>
      </c>
      <c r="E93" s="154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2" t="s">
        <v>222</v>
      </c>
      <c r="G93" s="153">
        <f>Pricing!$C93*100</f>
        <v>2.5839999999990515</v>
      </c>
      <c r="H93" s="153">
        <f>Pricing!$C93*100</f>
        <v>2.5839999999990515</v>
      </c>
      <c r="I93" s="154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2" t="s">
        <v>307</v>
      </c>
      <c r="K93" s="153">
        <f>Pricing!$D93*100</f>
        <v>2.6839041618123716</v>
      </c>
      <c r="L93" s="153">
        <f>Pricing!$D93*100</f>
        <v>2.6839041618123716</v>
      </c>
      <c r="M93" s="154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2" t="s">
        <v>388</v>
      </c>
      <c r="O93" s="153">
        <f>Pricing!$E93*100</f>
        <v>2.8072706646620729</v>
      </c>
      <c r="P93" s="153">
        <f>Pricing!$E93*100</f>
        <v>2.8072706646620729</v>
      </c>
      <c r="Q93" s="154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2" t="str">
        <f t="shared" si="8"/>
        <v>USD_CURVE_STD_15Y</v>
      </c>
      <c r="S93" s="153">
        <f>Pricing!$F93*100</f>
        <v>2.5840000000001759</v>
      </c>
      <c r="T93" s="153">
        <f>Pricing!$F93*100</f>
        <v>2.5840000000001759</v>
      </c>
      <c r="U93" s="154" t="str">
        <f>IF(Contribute="abcd",IF($A$2&lt;&gt;-1,_xll.RtContribute(SourceAlias,R93,Fields,S93:T93,"SCOPE:SERVER"),_xll.RtContribute(SourceAlias,"DDS_INSERT_S",$A$2:$C$2,R93:T93,"SCOPE:SERVER FTC:ALL")),"stopped")</f>
        <v>stopped</v>
      </c>
      <c r="V93" s="152" t="s">
        <v>603</v>
      </c>
      <c r="W93" s="153">
        <f>Pricing!$G93*100</f>
        <v>2.368999999997579</v>
      </c>
      <c r="X93" s="153">
        <f>Pricing!$G93*100</f>
        <v>2.368999999997579</v>
      </c>
      <c r="Y93" s="154" t="str">
        <f>IF(Contribute="abcd",IF($A$2&lt;&gt;-1,_xll.RtContribute(SourceAlias,V93,Fields,W93:X93,"SCOPE:SERVER"),_xll.RtContribute(SourceAlias,"DDS_INSERT_S",$A$2:$C$2,V93:X93,"SCOPE:SERVER FTC:ALL")),"stopped")</f>
        <v>stopped</v>
      </c>
      <c r="Z93" s="197">
        <f>ABS(_xll.RtGet(SourceAlias,$B93,"BID")-C93)</f>
        <v>1.0000210396259313E-3</v>
      </c>
      <c r="AA93" s="196">
        <f>ABS(_xll.RtGet(SourceAlias,$B93,"ASK")-D93)</f>
        <v>1.0000210396259313E-3</v>
      </c>
      <c r="AB93" s="197">
        <f>ABS(_xll.RtGet(SourceAlias,$F93,"BID")-G93)</f>
        <v>1.0000000009484644E-3</v>
      </c>
      <c r="AC93" s="196">
        <f>ABS(_xll.RtGet(SourceAlias,$F93,"ASK")-H93)</f>
        <v>1.0000000009484644E-3</v>
      </c>
      <c r="AD93" s="197">
        <f>ABS(_xll.RtGet(SourceAlias,$J93,"BID")-K93)</f>
        <v>9.9998218762875624E-4</v>
      </c>
      <c r="AE93" s="196">
        <f>ABS(_xll.RtGet(SourceAlias,$J93,"ASK")-L93)</f>
        <v>9.9998218762875624E-4</v>
      </c>
      <c r="AF93" s="195">
        <f>ABS(_xll.RtGet(SourceAlias,$N93,"BID")-O93)</f>
        <v>9.9996033792715266E-4</v>
      </c>
      <c r="AG93" s="195">
        <f>ABS(_xll.RtGet(SourceAlias,$N93,"ASK")-P93)</f>
        <v>9.9996033792715266E-4</v>
      </c>
      <c r="AH93" s="197">
        <f>ABS(_xll.RtGet(SourceAlias,$R93,"BID")-S93)</f>
        <v>9.9999999982403054E-4</v>
      </c>
      <c r="AI93" s="196">
        <f>ABS(_xll.RtGet(SourceAlias,$R93,"ASK")-T93)</f>
        <v>9.9999999982403054E-4</v>
      </c>
      <c r="AJ93" s="195">
        <f>ABS(_xll.RtGet(SourceAlias,$V93,"BID")-W93)</f>
        <v>2.4211743721025414E-12</v>
      </c>
      <c r="AK93" s="196">
        <f>ABS(_xll.RtGet(SourceAlias,$V93,"ASK")-X93)</f>
        <v>2.4211743721025414E-12</v>
      </c>
    </row>
    <row r="94" spans="1:37" x14ac:dyDescent="0.2">
      <c r="A94" s="71" t="str">
        <f>Pricing!$A94</f>
        <v>16Y</v>
      </c>
      <c r="B94" s="152" t="s">
        <v>146</v>
      </c>
      <c r="C94" s="153">
        <f>Pricing!$B94*100</f>
        <v>2.5008048608006153</v>
      </c>
      <c r="D94" s="153">
        <f>Pricing!$B94*100</f>
        <v>2.5008048608006153</v>
      </c>
      <c r="E94" s="154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2" t="s">
        <v>223</v>
      </c>
      <c r="G94" s="153">
        <f>Pricing!$C94*100</f>
        <v>2.6143567710499043</v>
      </c>
      <c r="H94" s="153">
        <f>Pricing!$C94*100</f>
        <v>2.6143567710499043</v>
      </c>
      <c r="I94" s="154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2" t="s">
        <v>308</v>
      </c>
      <c r="K94" s="153">
        <f>Pricing!$D94*100</f>
        <v>2.7150493907196651</v>
      </c>
      <c r="L94" s="153">
        <f>Pricing!$D94*100</f>
        <v>2.7150493907196651</v>
      </c>
      <c r="M94" s="154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2" t="s">
        <v>389</v>
      </c>
      <c r="O94" s="153">
        <f>Pricing!$E94*100</f>
        <v>2.8401543071535289</v>
      </c>
      <c r="P94" s="153">
        <f>Pricing!$E94*100</f>
        <v>2.8401543071535289</v>
      </c>
      <c r="Q94" s="154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2" t="str">
        <f t="shared" si="8"/>
        <v>USD_CURVE_STD_16Y</v>
      </c>
      <c r="S94" s="153">
        <f>Pricing!$F94*100</f>
        <v>2.6152566379904831</v>
      </c>
      <c r="T94" s="153">
        <f>Pricing!$F94*100</f>
        <v>2.6152566379904831</v>
      </c>
      <c r="U94" s="154" t="str">
        <f>IF(Contribute="abcd",IF($A$2&lt;&gt;-1,_xll.RtContribute(SourceAlias,R94,Fields,S94:T94,"SCOPE:SERVER"),_xll.RtContribute(SourceAlias,"DDS_INSERT_S",$A$2:$C$2,R94:T94,"SCOPE:SERVER FTC:ALL")),"stopped")</f>
        <v>stopped</v>
      </c>
      <c r="V94" s="152" t="s">
        <v>604</v>
      </c>
      <c r="W94" s="153">
        <f>Pricing!$G94*100</f>
        <v>2.4002102955932414</v>
      </c>
      <c r="X94" s="153">
        <f>Pricing!$G94*100</f>
        <v>2.4002102955932414</v>
      </c>
      <c r="Y94" s="154" t="str">
        <f>IF(Contribute="abcd",IF($A$2&lt;&gt;-1,_xll.RtContribute(SourceAlias,V94,Fields,W94:X94,"SCOPE:SERVER"),_xll.RtContribute(SourceAlias,"DDS_INSERT_S",$A$2:$C$2,V94:X94,"SCOPE:SERVER FTC:ALL")),"stopped")</f>
        <v>stopped</v>
      </c>
      <c r="Z94" s="197">
        <f>ABS(_xll.RtGet(SourceAlias,$B94,"BID")-C94)</f>
        <v>8.9987919938483429E-4</v>
      </c>
      <c r="AA94" s="196">
        <f>ABS(_xll.RtGet(SourceAlias,$B94,"ASK")-D94)</f>
        <v>8.9987919938483429E-4</v>
      </c>
      <c r="AB94" s="197">
        <f>ABS(_xll.RtGet(SourceAlias,$F94,"BID")-G94)</f>
        <v>8.9986695009569573E-4</v>
      </c>
      <c r="AC94" s="196">
        <f>ABS(_xll.RtGet(SourceAlias,$F94,"ASK")-H94)</f>
        <v>8.9986695009569573E-4</v>
      </c>
      <c r="AD94" s="197">
        <f>ABS(_xll.RtGet(SourceAlias,$J94,"BID")-K94)</f>
        <v>8.9997028033517168E-4</v>
      </c>
      <c r="AE94" s="196">
        <f>ABS(_xll.RtGet(SourceAlias,$J94,"ASK")-L94)</f>
        <v>8.9997028033517168E-4</v>
      </c>
      <c r="AF94" s="195">
        <f>ABS(_xll.RtGet(SourceAlias,$N94,"BID")-O94)</f>
        <v>8.9996384647106353E-4</v>
      </c>
      <c r="AG94" s="195">
        <f>ABS(_xll.RtGet(SourceAlias,$N94,"ASK")-P94)</f>
        <v>8.9996384647106353E-4</v>
      </c>
      <c r="AH94" s="197">
        <f>ABS(_xll.RtGet(SourceAlias,$R94,"BID")-S94)</f>
        <v>6.0431339904831738E-3</v>
      </c>
      <c r="AI94" s="196">
        <f>ABS(_xll.RtGet(SourceAlias,$R94,"ASK")-T94)</f>
        <v>6.0431339904831738E-3</v>
      </c>
      <c r="AJ94" s="195">
        <f>ABS(_xll.RtGet(SourceAlias,$V94,"BID")-W94)</f>
        <v>5.7187593241359025E-5</v>
      </c>
      <c r="AK94" s="196">
        <f>ABS(_xll.RtGet(SourceAlias,$V94,"ASK")-X94)</f>
        <v>5.7187593241359025E-5</v>
      </c>
    </row>
    <row r="95" spans="1:37" x14ac:dyDescent="0.2">
      <c r="A95" s="71" t="str">
        <f>Pricing!$A95</f>
        <v>17Y</v>
      </c>
      <c r="B95" s="152" t="s">
        <v>147</v>
      </c>
      <c r="C95" s="153">
        <f>Pricing!$B95*100</f>
        <v>2.5267640163053233</v>
      </c>
      <c r="D95" s="153">
        <f>Pricing!$B95*100</f>
        <v>2.5267640163053233</v>
      </c>
      <c r="E95" s="154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2" t="s">
        <v>224</v>
      </c>
      <c r="G95" s="153">
        <f>Pricing!$C95*100</f>
        <v>2.6408064480220772</v>
      </c>
      <c r="H95" s="153">
        <f>Pricing!$C95*100</f>
        <v>2.6408064480220772</v>
      </c>
      <c r="I95" s="154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2" t="s">
        <v>309</v>
      </c>
      <c r="K95" s="153">
        <f>Pricing!$D95*100</f>
        <v>2.7420643641638915</v>
      </c>
      <c r="L95" s="153">
        <f>Pricing!$D95*100</f>
        <v>2.7420643641638915</v>
      </c>
      <c r="M95" s="154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2" t="s">
        <v>390</v>
      </c>
      <c r="O95" s="153">
        <f>Pricing!$E95*100</f>
        <v>2.8688411392864528</v>
      </c>
      <c r="P95" s="153">
        <f>Pricing!$E95*100</f>
        <v>2.8688411392864528</v>
      </c>
      <c r="Q95" s="154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2" t="str">
        <f t="shared" si="8"/>
        <v>USD_CURVE_STD_17Y</v>
      </c>
      <c r="S95" s="153">
        <f>Pricing!$F95*100</f>
        <v>2.641690190990146</v>
      </c>
      <c r="T95" s="153">
        <f>Pricing!$F95*100</f>
        <v>2.641690190990146</v>
      </c>
      <c r="U95" s="154" t="str">
        <f>IF(Contribute="abcd",IF($A$2&lt;&gt;-1,_xll.RtContribute(SourceAlias,R95,Fields,S95:T95,"SCOPE:SERVER"),_xll.RtContribute(SourceAlias,"DDS_INSERT_S",$A$2:$C$2,R95:T95,"SCOPE:SERVER FTC:ALL")),"stopped")</f>
        <v>stopped</v>
      </c>
      <c r="V95" s="152" t="s">
        <v>605</v>
      </c>
      <c r="W95" s="153">
        <f>Pricing!$G95*100</f>
        <v>2.4269647549616775</v>
      </c>
      <c r="X95" s="153">
        <f>Pricing!$G95*100</f>
        <v>2.4269647549616775</v>
      </c>
      <c r="Y95" s="154" t="str">
        <f>IF(Contribute="abcd",IF($A$2&lt;&gt;-1,_xll.RtContribute(SourceAlias,V95,Fields,W95:X95,"SCOPE:SERVER"),_xll.RtContribute(SourceAlias,"DDS_INSERT_S",$A$2:$C$2,V95:X95,"SCOPE:SERVER FTC:ALL")),"stopped")</f>
        <v>stopped</v>
      </c>
      <c r="Z95" s="197">
        <f>ABS(_xll.RtGet(SourceAlias,$B95,"BID")-C95)</f>
        <v>8.8376369467679794E-4</v>
      </c>
      <c r="AA95" s="196">
        <f>ABS(_xll.RtGet(SourceAlias,$B95,"ASK")-D95)</f>
        <v>8.8376369467679794E-4</v>
      </c>
      <c r="AB95" s="197">
        <f>ABS(_xll.RtGet(SourceAlias,$F95,"BID")-G95)</f>
        <v>8.8374297792315204E-4</v>
      </c>
      <c r="AC95" s="196">
        <f>ABS(_xll.RtGet(SourceAlias,$F95,"ASK")-H95)</f>
        <v>8.8374297792315204E-4</v>
      </c>
      <c r="AD95" s="197">
        <f>ABS(_xll.RtGet(SourceAlias,$J95,"BID")-K95)</f>
        <v>8.8387583610849418E-4</v>
      </c>
      <c r="AE95" s="196">
        <f>ABS(_xll.RtGet(SourceAlias,$J95,"ASK")-L95)</f>
        <v>8.8387583610849418E-4</v>
      </c>
      <c r="AF95" s="195">
        <f>ABS(_xll.RtGet(SourceAlias,$N95,"BID")-O95)</f>
        <v>8.8392671354720065E-4</v>
      </c>
      <c r="AG95" s="195">
        <f>ABS(_xll.RtGet(SourceAlias,$N95,"ASK")-P95)</f>
        <v>8.8392671354720065E-4</v>
      </c>
      <c r="AH95" s="197">
        <f>ABS(_xll.RtGet(SourceAlias,$R95,"BID")-S95)</f>
        <v>8.7409299901457516E-3</v>
      </c>
      <c r="AI95" s="196">
        <f>ABS(_xll.RtGet(SourceAlias,$R95,"ASK")-T95)</f>
        <v>8.7409299901457516E-3</v>
      </c>
      <c r="AJ95" s="195">
        <f>ABS(_xll.RtGet(SourceAlias,$V95,"BID")-W95)</f>
        <v>1.13062961677457E-4</v>
      </c>
      <c r="AK95" s="196">
        <f>ABS(_xll.RtGet(SourceAlias,$V95,"ASK")-X95)</f>
        <v>1.13062961677457E-4</v>
      </c>
    </row>
    <row r="96" spans="1:37" x14ac:dyDescent="0.2">
      <c r="A96" s="71" t="str">
        <f>Pricing!$A96</f>
        <v>18Y</v>
      </c>
      <c r="B96" s="152" t="s">
        <v>148</v>
      </c>
      <c r="C96" s="153">
        <f>Pricing!$B96*100</f>
        <v>2.5491833927063392</v>
      </c>
      <c r="D96" s="153">
        <f>Pricing!$B96*100</f>
        <v>2.5491833927063392</v>
      </c>
      <c r="E96" s="154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2" t="s">
        <v>225</v>
      </c>
      <c r="G96" s="153">
        <f>Pricing!$C96*100</f>
        <v>2.6637573470903986</v>
      </c>
      <c r="H96" s="153">
        <f>Pricing!$C96*100</f>
        <v>2.6637573470903986</v>
      </c>
      <c r="I96" s="154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2" t="s">
        <v>310</v>
      </c>
      <c r="K96" s="153">
        <f>Pricing!$D96*100</f>
        <v>2.7653965709729311</v>
      </c>
      <c r="L96" s="153">
        <f>Pricing!$D96*100</f>
        <v>2.7653965709729311</v>
      </c>
      <c r="M96" s="154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2" t="s">
        <v>391</v>
      </c>
      <c r="O96" s="153">
        <f>Pricing!$E96*100</f>
        <v>2.8936504014604423</v>
      </c>
      <c r="P96" s="153">
        <f>Pricing!$E96*100</f>
        <v>2.8936504014604423</v>
      </c>
      <c r="Q96" s="154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2" t="str">
        <f t="shared" si="8"/>
        <v>USD_CURVE_STD_18Y</v>
      </c>
      <c r="S96" s="153">
        <f>Pricing!$F96*100</f>
        <v>2.6646711689898646</v>
      </c>
      <c r="T96" s="153">
        <f>Pricing!$F96*100</f>
        <v>2.6646711689898646</v>
      </c>
      <c r="U96" s="154" t="str">
        <f>IF(Contribute="abcd",IF($A$2&lt;&gt;-1,_xll.RtContribute(SourceAlias,R96,Fields,S96:T96,"SCOPE:SERVER"),_xll.RtContribute(SourceAlias,"DDS_INSERT_S",$A$2:$C$2,R96:T96,"SCOPE:SERVER FTC:ALL")),"stopped")</f>
        <v>stopped</v>
      </c>
      <c r="V96" s="152" t="s">
        <v>606</v>
      </c>
      <c r="W96" s="153">
        <f>Pricing!$G96*100</f>
        <v>2.4499194759222775</v>
      </c>
      <c r="X96" s="153">
        <f>Pricing!$G96*100</f>
        <v>2.4499194759222775</v>
      </c>
      <c r="Y96" s="154" t="str">
        <f>IF(Contribute="abcd",IF($A$2&lt;&gt;-1,_xll.RtContribute(SourceAlias,V96,Fields,W96:X96,"SCOPE:SERVER"),_xll.RtContribute(SourceAlias,"DDS_INSERT_S",$A$2:$C$2,V96:X96,"SCOPE:SERVER FTC:ALL")),"stopped")</f>
        <v>stopped</v>
      </c>
      <c r="Z96" s="197">
        <f>ABS(_xll.RtGet(SourceAlias,$B96,"BID")-C96)</f>
        <v>9.1384729366073003E-4</v>
      </c>
      <c r="AA96" s="196">
        <f>ABS(_xll.RtGet(SourceAlias,$B96,"ASK")-D96)</f>
        <v>9.1384729366073003E-4</v>
      </c>
      <c r="AB96" s="197">
        <f>ABS(_xll.RtGet(SourceAlias,$F96,"BID")-G96)</f>
        <v>9.1382190960143106E-4</v>
      </c>
      <c r="AC96" s="196">
        <f>ABS(_xll.RtGet(SourceAlias,$F96,"ASK")-H96)</f>
        <v>9.1382190960143106E-4</v>
      </c>
      <c r="AD96" s="197">
        <f>ABS(_xll.RtGet(SourceAlias,$J96,"BID")-K96)</f>
        <v>9.1392802706913301E-4</v>
      </c>
      <c r="AE96" s="196">
        <f>ABS(_xll.RtGet(SourceAlias,$J96,"ASK")-L96)</f>
        <v>9.1392802706913301E-4</v>
      </c>
      <c r="AF96" s="195">
        <f>ABS(_xll.RtGet(SourceAlias,$N96,"BID")-O96)</f>
        <v>9.1402853955768748E-4</v>
      </c>
      <c r="AG96" s="195">
        <f>ABS(_xll.RtGet(SourceAlias,$N96,"ASK")-P96)</f>
        <v>9.1402853955768748E-4</v>
      </c>
      <c r="AH96" s="197">
        <f>ABS(_xll.RtGet(SourceAlias,$R96,"BID")-S96)</f>
        <v>8.4307009898645369E-3</v>
      </c>
      <c r="AI96" s="196">
        <f>ABS(_xll.RtGet(SourceAlias,$R96,"ASK")-T96)</f>
        <v>8.4307009898645369E-3</v>
      </c>
      <c r="AJ96" s="195">
        <f>ABS(_xll.RtGet(SourceAlias,$V96,"BID")-W96)</f>
        <v>1.3653192227724986E-4</v>
      </c>
      <c r="AK96" s="196">
        <f>ABS(_xll.RtGet(SourceAlias,$V96,"ASK")-X96)</f>
        <v>1.3653192227724986E-4</v>
      </c>
    </row>
    <row r="97" spans="1:37" x14ac:dyDescent="0.2">
      <c r="A97" s="71" t="str">
        <f>Pricing!$A97</f>
        <v>19Y</v>
      </c>
      <c r="B97" s="152" t="s">
        <v>149</v>
      </c>
      <c r="C97" s="153">
        <f>Pricing!$B97*100</f>
        <v>2.5682929747486929</v>
      </c>
      <c r="D97" s="153">
        <f>Pricing!$B97*100</f>
        <v>2.5682929747486929</v>
      </c>
      <c r="E97" s="154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2" t="s">
        <v>226</v>
      </c>
      <c r="G97" s="153">
        <f>Pricing!$C97*100</f>
        <v>2.6833215236093904</v>
      </c>
      <c r="H97" s="153">
        <f>Pricing!$C97*100</f>
        <v>2.6833215236093904</v>
      </c>
      <c r="I97" s="154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2" t="s">
        <v>311</v>
      </c>
      <c r="K97" s="153">
        <f>Pricing!$D97*100</f>
        <v>2.7851857845364414</v>
      </c>
      <c r="L97" s="153">
        <f>Pricing!$D97*100</f>
        <v>2.7851857845364414</v>
      </c>
      <c r="M97" s="154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2" t="s">
        <v>392</v>
      </c>
      <c r="O97" s="153">
        <f>Pricing!$E97*100</f>
        <v>2.9146091817369157</v>
      </c>
      <c r="P97" s="153">
        <f>Pricing!$E97*100</f>
        <v>2.9146091817369157</v>
      </c>
      <c r="Q97" s="154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2" t="str">
        <f t="shared" si="8"/>
        <v>USD_CURVE_STD_19Y</v>
      </c>
      <c r="S97" s="153">
        <f>Pricing!$F97*100</f>
        <v>2.6842815829896245</v>
      </c>
      <c r="T97" s="153">
        <f>Pricing!$F97*100</f>
        <v>2.6842815829896245</v>
      </c>
      <c r="U97" s="154" t="str">
        <f>IF(Contribute="abcd",IF($A$2&lt;&gt;-1,_xll.RtContribute(SourceAlias,R97,Fields,S97:T97,"SCOPE:SERVER"),_xll.RtContribute(SourceAlias,"DDS_INSERT_S",$A$2:$C$2,R97:T97,"SCOPE:SERVER FTC:ALL")),"stopped")</f>
        <v>stopped</v>
      </c>
      <c r="V97" s="152" t="s">
        <v>607</v>
      </c>
      <c r="W97" s="153">
        <f>Pricing!$G97*100</f>
        <v>2.4693820982360029</v>
      </c>
      <c r="X97" s="153">
        <f>Pricing!$G97*100</f>
        <v>2.4693820982360029</v>
      </c>
      <c r="Y97" s="154" t="str">
        <f>IF(Contribute="abcd",IF($A$2&lt;&gt;-1,_xll.RtContribute(SourceAlias,V97,Fields,W97:X97,"SCOPE:SERVER"),_xll.RtContribute(SourceAlias,"DDS_INSERT_S",$A$2:$C$2,V97:X97,"SCOPE:SERVER FTC:ALL")),"stopped")</f>
        <v>stopped</v>
      </c>
      <c r="Z97" s="197">
        <f>ABS(_xll.RtGet(SourceAlias,$B97,"BID")-C97)</f>
        <v>9.6008225130717051E-4</v>
      </c>
      <c r="AA97" s="196">
        <f>ABS(_xll.RtGet(SourceAlias,$B97,"ASK")-D97)</f>
        <v>9.6008225130717051E-4</v>
      </c>
      <c r="AB97" s="197">
        <f>ABS(_xll.RtGet(SourceAlias,$F97,"BID")-G97)</f>
        <v>9.6005939060983536E-4</v>
      </c>
      <c r="AC97" s="196">
        <f>ABS(_xll.RtGet(SourceAlias,$F97,"ASK")-H97)</f>
        <v>9.6005939060983536E-4</v>
      </c>
      <c r="AD97" s="197">
        <f>ABS(_xll.RtGet(SourceAlias,$J97,"BID")-K97)</f>
        <v>9.6011046355881646E-4</v>
      </c>
      <c r="AE97" s="196">
        <f>ABS(_xll.RtGet(SourceAlias,$J97,"ASK")-L97)</f>
        <v>9.6011046355881646E-4</v>
      </c>
      <c r="AF97" s="195">
        <f>ABS(_xll.RtGet(SourceAlias,$N97,"BID")-O97)</f>
        <v>9.6019826308424427E-4</v>
      </c>
      <c r="AG97" s="195">
        <f>ABS(_xll.RtGet(SourceAlias,$N97,"ASK")-P97)</f>
        <v>9.6019826308424427E-4</v>
      </c>
      <c r="AH97" s="197">
        <f>ABS(_xll.RtGet(SourceAlias,$R97,"BID")-S97)</f>
        <v>5.4342319896241165E-3</v>
      </c>
      <c r="AI97" s="196">
        <f>ABS(_xll.RtGet(SourceAlias,$R97,"ASK")-T97)</f>
        <v>5.4342319896241165E-3</v>
      </c>
      <c r="AJ97" s="195">
        <f>ABS(_xll.RtGet(SourceAlias,$V97,"BID")-W97)</f>
        <v>1.0450023600272473E-4</v>
      </c>
      <c r="AK97" s="196">
        <f>ABS(_xll.RtGet(SourceAlias,$V97,"ASK")-X97)</f>
        <v>1.0450023600272473E-4</v>
      </c>
    </row>
    <row r="98" spans="1:37" x14ac:dyDescent="0.2">
      <c r="A98" s="71" t="str">
        <f>Pricing!$A98</f>
        <v>20Y</v>
      </c>
      <c r="B98" s="152" t="s">
        <v>150</v>
      </c>
      <c r="C98" s="153">
        <f>Pricing!$B98*100</f>
        <v>2.5846728354064181</v>
      </c>
      <c r="D98" s="153">
        <f>Pricing!$B98*100</f>
        <v>2.5846728354064181</v>
      </c>
      <c r="E98" s="154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2" t="s">
        <v>227</v>
      </c>
      <c r="G98" s="153">
        <f>Pricing!$C98*100</f>
        <v>2.7000000000015447</v>
      </c>
      <c r="H98" s="153">
        <f>Pricing!$C98*100</f>
        <v>2.7000000000015447</v>
      </c>
      <c r="I98" s="154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2" t="s">
        <v>312</v>
      </c>
      <c r="K98" s="153">
        <f>Pricing!$D98*100</f>
        <v>2.8019632483970072</v>
      </c>
      <c r="L98" s="153">
        <f>Pricing!$D98*100</f>
        <v>2.8019632483970072</v>
      </c>
      <c r="M98" s="154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2" t="s">
        <v>393</v>
      </c>
      <c r="O98" s="153">
        <f>Pricing!$E98*100</f>
        <v>2.9321935359313578</v>
      </c>
      <c r="P98" s="153">
        <f>Pricing!$E98*100</f>
        <v>2.9321935359313578</v>
      </c>
      <c r="Q98" s="154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2" t="str">
        <f t="shared" si="8"/>
        <v>USD_CURVE_STD_20Y</v>
      </c>
      <c r="S98" s="153">
        <f>Pricing!$F98*100</f>
        <v>2.7000000000007995</v>
      </c>
      <c r="T98" s="153">
        <f>Pricing!$F98*100</f>
        <v>2.7000000000007995</v>
      </c>
      <c r="U98" s="154" t="str">
        <f>IF(Contribute="abcd",IF($A$2&lt;&gt;-1,_xll.RtContribute(SourceAlias,R98,Fields,S98:T98,"SCOPE:SERVER"),_xll.RtContribute(SourceAlias,"DDS_INSERT_S",$A$2:$C$2,R98:T98,"SCOPE:SERVER FTC:ALL")),"stopped")</f>
        <v>stopped</v>
      </c>
      <c r="V98" s="152" t="s">
        <v>608</v>
      </c>
      <c r="W98" s="153">
        <f>Pricing!$G98*100</f>
        <v>2.4860000000009292</v>
      </c>
      <c r="X98" s="153">
        <f>Pricing!$G98*100</f>
        <v>2.4860000000009292</v>
      </c>
      <c r="Y98" s="154" t="str">
        <f>IF(Contribute="abcd",IF($A$2&lt;&gt;-1,_xll.RtContribute(SourceAlias,V98,Fields,W98:X98,"SCOPE:SERVER"),_xll.RtContribute(SourceAlias,"DDS_INSERT_S",$A$2:$C$2,V98:X98,"SCOPE:SERVER FTC:ALL")),"stopped")</f>
        <v>stopped</v>
      </c>
      <c r="Z98" s="197">
        <f>ABS(_xll.RtGet(SourceAlias,$B98,"BID")-C98)</f>
        <v>1.0000005935819622E-3</v>
      </c>
      <c r="AA98" s="196">
        <f>ABS(_xll.RtGet(SourceAlias,$B98,"ASK")-D98)</f>
        <v>1.0000005935819622E-3</v>
      </c>
      <c r="AB98" s="197">
        <f>ABS(_xll.RtGet(SourceAlias,$F98,"BID")-G98)</f>
        <v>9.9999999845534759E-4</v>
      </c>
      <c r="AC98" s="196">
        <f>ABS(_xll.RtGet(SourceAlias,$F98,"ASK")-H98)</f>
        <v>9.9999999845534759E-4</v>
      </c>
      <c r="AD98" s="197">
        <f>ABS(_xll.RtGet(SourceAlias,$J98,"BID")-K98)</f>
        <v>9.9999960299301804E-4</v>
      </c>
      <c r="AE98" s="196">
        <f>ABS(_xll.RtGet(SourceAlias,$J98,"ASK")-L98)</f>
        <v>9.9999960299301804E-4</v>
      </c>
      <c r="AF98" s="195">
        <f>ABS(_xll.RtGet(SourceAlias,$N98,"BID")-O98)</f>
        <v>9.999990686422322E-4</v>
      </c>
      <c r="AG98" s="195">
        <f>ABS(_xll.RtGet(SourceAlias,$N98,"ASK")-P98)</f>
        <v>9.999990686422322E-4</v>
      </c>
      <c r="AH98" s="197">
        <f>ABS(_xll.RtGet(SourceAlias,$R98,"BID")-S98)</f>
        <v>9.9999999920052929E-4</v>
      </c>
      <c r="AI98" s="196">
        <f>ABS(_xll.RtGet(SourceAlias,$R98,"ASK")-T98)</f>
        <v>9.9999999920052929E-4</v>
      </c>
      <c r="AJ98" s="195">
        <f>ABS(_xll.RtGet(SourceAlias,$V98,"BID")-W98)</f>
        <v>9.2903462700633099E-13</v>
      </c>
      <c r="AK98" s="196">
        <f>ABS(_xll.RtGet(SourceAlias,$V98,"ASK")-X98)</f>
        <v>9.2903462700633099E-13</v>
      </c>
    </row>
    <row r="99" spans="1:37" x14ac:dyDescent="0.2">
      <c r="A99" s="71" t="str">
        <f>Pricing!$A99</f>
        <v>21Y</v>
      </c>
      <c r="B99" s="152" t="s">
        <v>151</v>
      </c>
      <c r="C99" s="153">
        <f>Pricing!$B99*100</f>
        <v>2.5987416836650685</v>
      </c>
      <c r="D99" s="153">
        <f>Pricing!$B99*100</f>
        <v>2.5987416836650685</v>
      </c>
      <c r="E99" s="154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2" t="s">
        <v>228</v>
      </c>
      <c r="G99" s="153">
        <f>Pricing!$C99*100</f>
        <v>2.7141735283646238</v>
      </c>
      <c r="H99" s="153">
        <f>Pricing!$C99*100</f>
        <v>2.7141735283646238</v>
      </c>
      <c r="I99" s="154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2" t="s">
        <v>313</v>
      </c>
      <c r="K99" s="153">
        <f>Pricing!$D99*100</f>
        <v>2.8161385266760304</v>
      </c>
      <c r="L99" s="153">
        <f>Pricing!$D99*100</f>
        <v>2.8161385266760304</v>
      </c>
      <c r="M99" s="154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2" t="s">
        <v>394</v>
      </c>
      <c r="O99" s="153">
        <f>Pricing!$E99*100</f>
        <v>2.9468035493675204</v>
      </c>
      <c r="P99" s="153">
        <f>Pricing!$E99*100</f>
        <v>2.9468035493675204</v>
      </c>
      <c r="Q99" s="154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2" t="str">
        <f t="shared" si="8"/>
        <v>USD_CURVE_STD_21Y</v>
      </c>
      <c r="S99" s="153">
        <f>Pricing!$F99*100</f>
        <v>2.7151934379786695</v>
      </c>
      <c r="T99" s="153">
        <f>Pricing!$F99*100</f>
        <v>2.7151934379786695</v>
      </c>
      <c r="U99" s="154" t="str">
        <f>IF(Contribute="abcd",IF($A$2&lt;&gt;-1,_xll.RtContribute(SourceAlias,R99,Fields,S99:T99,"SCOPE:SERVER"),_xll.RtContribute(SourceAlias,"DDS_INSERT_S",$A$2:$C$2,R99:T99,"SCOPE:SERVER FTC:ALL")),"stopped")</f>
        <v>stopped</v>
      </c>
      <c r="V99" s="152" t="s">
        <v>609</v>
      </c>
      <c r="W99" s="153">
        <f>Pricing!$G99*100</f>
        <v>2.5002531645033583</v>
      </c>
      <c r="X99" s="153">
        <f>Pricing!$G99*100</f>
        <v>2.5002531645033583</v>
      </c>
      <c r="Y99" s="154" t="str">
        <f>IF(Contribute="abcd",IF($A$2&lt;&gt;-1,_xll.RtContribute(SourceAlias,V99,Fields,W99:X99,"SCOPE:SERVER"),_xll.RtContribute(SourceAlias,"DDS_INSERT_S",$A$2:$C$2,V99:X99,"SCOPE:SERVER FTC:ALL")),"stopped")</f>
        <v>stopped</v>
      </c>
      <c r="Z99" s="197">
        <f>ABS(_xll.RtGet(SourceAlias,$B99,"BID")-C99)</f>
        <v>1.0198513349317651E-3</v>
      </c>
      <c r="AA99" s="196">
        <f>ABS(_xll.RtGet(SourceAlias,$B99,"ASK")-D99)</f>
        <v>1.0198513349317651E-3</v>
      </c>
      <c r="AB99" s="197">
        <f>ABS(_xll.RtGet(SourceAlias,$F99,"BID")-G99)</f>
        <v>1.0199096353762371E-3</v>
      </c>
      <c r="AC99" s="196">
        <f>ABS(_xll.RtGet(SourceAlias,$F99,"ASK")-H99)</f>
        <v>1.0199096353762371E-3</v>
      </c>
      <c r="AD99" s="197">
        <f>ABS(_xll.RtGet(SourceAlias,$J99,"BID")-K99)</f>
        <v>1.0199053239698941E-3</v>
      </c>
      <c r="AE99" s="196">
        <f>ABS(_xll.RtGet(SourceAlias,$J99,"ASK")-L99)</f>
        <v>1.0199053239698941E-3</v>
      </c>
      <c r="AF99" s="195">
        <f>ABS(_xll.RtGet(SourceAlias,$N99,"BID")-O99)</f>
        <v>1.0198336324798163E-3</v>
      </c>
      <c r="AG99" s="195">
        <f>ABS(_xll.RtGet(SourceAlias,$N99,"ASK")-P99)</f>
        <v>1.0198336324798163E-3</v>
      </c>
      <c r="AH99" s="197">
        <f>ABS(_xll.RtGet(SourceAlias,$R99,"BID")-S99)</f>
        <v>2.7717519786691902E-3</v>
      </c>
      <c r="AI99" s="196">
        <f>ABS(_xll.RtGet(SourceAlias,$R99,"ASK")-T99)</f>
        <v>2.7717519786691902E-3</v>
      </c>
      <c r="AJ99" s="195">
        <f>ABS(_xll.RtGet(SourceAlias,$V99,"BID")-W99)</f>
        <v>1.8162949664191075E-4</v>
      </c>
      <c r="AK99" s="196">
        <f>ABS(_xll.RtGet(SourceAlias,$V99,"ASK")-X99)</f>
        <v>1.8162949664191075E-4</v>
      </c>
    </row>
    <row r="100" spans="1:37" x14ac:dyDescent="0.2">
      <c r="A100" s="71" t="str">
        <f>Pricing!$A100</f>
        <v>22Y</v>
      </c>
      <c r="B100" s="152" t="s">
        <v>152</v>
      </c>
      <c r="C100" s="153">
        <f>Pricing!$B100*100</f>
        <v>2.6107923652942033</v>
      </c>
      <c r="D100" s="153">
        <f>Pricing!$B100*100</f>
        <v>2.6107923652942033</v>
      </c>
      <c r="E100" s="154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2" t="s">
        <v>229</v>
      </c>
      <c r="G100" s="153">
        <f>Pricing!$C100*100</f>
        <v>2.7262045161721149</v>
      </c>
      <c r="H100" s="153">
        <f>Pricing!$C100*100</f>
        <v>2.7262045161721149</v>
      </c>
      <c r="I100" s="154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2" t="s">
        <v>314</v>
      </c>
      <c r="K100" s="153">
        <f>Pricing!$D100*100</f>
        <v>2.8281264361016452</v>
      </c>
      <c r="L100" s="153">
        <f>Pricing!$D100*100</f>
        <v>2.8281264361016452</v>
      </c>
      <c r="M100" s="154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2" t="s">
        <v>395</v>
      </c>
      <c r="O100" s="153">
        <f>Pricing!$E100*100</f>
        <v>2.9589949424207149</v>
      </c>
      <c r="P100" s="153">
        <f>Pricing!$E100*100</f>
        <v>2.9589949424207149</v>
      </c>
      <c r="Q100" s="154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2" t="str">
        <f t="shared" si="8"/>
        <v>USD_CURVE_STD_22Y</v>
      </c>
      <c r="S100" s="153">
        <f>Pricing!$F100*100</f>
        <v>2.7272280269785067</v>
      </c>
      <c r="T100" s="153">
        <f>Pricing!$F100*100</f>
        <v>2.7272280269785067</v>
      </c>
      <c r="U100" s="154" t="str">
        <f>IF(Contribute="abcd",IF($A$2&lt;&gt;-1,_xll.RtContribute(SourceAlias,R100,Fields,S100:T100,"SCOPE:SERVER"),_xll.RtContribute(SourceAlias,"DDS_INSERT_S",$A$2:$C$2,R100:T100,"SCOPE:SERVER FTC:ALL")),"stopped")</f>
        <v>stopped</v>
      </c>
      <c r="V100" s="152" t="s">
        <v>610</v>
      </c>
      <c r="W100" s="153">
        <f>Pricing!$G100*100</f>
        <v>2.5125240023121749</v>
      </c>
      <c r="X100" s="153">
        <f>Pricing!$G100*100</f>
        <v>2.5125240023121749</v>
      </c>
      <c r="Y100" s="154" t="str">
        <f>IF(Contribute="abcd",IF($A$2&lt;&gt;-1,_xll.RtContribute(SourceAlias,V100,Fields,W100:X100,"SCOPE:SERVER"),_xll.RtContribute(SourceAlias,"DDS_INSERT_S",$A$2:$C$2,V100:X100,"SCOPE:SERVER FTC:ALL")),"stopped")</f>
        <v>stopped</v>
      </c>
      <c r="Z100" s="197">
        <f>ABS(_xll.RtGet(SourceAlias,$B100,"BID")-C100)</f>
        <v>1.023353705796648E-3</v>
      </c>
      <c r="AA100" s="196">
        <f>ABS(_xll.RtGet(SourceAlias,$B100,"ASK")-D100)</f>
        <v>1.023353705796648E-3</v>
      </c>
      <c r="AB100" s="197">
        <f>ABS(_xll.RtGet(SourceAlias,$F100,"BID")-G100)</f>
        <v>1.0235108278853211E-3</v>
      </c>
      <c r="AC100" s="196">
        <f>ABS(_xll.RtGet(SourceAlias,$F100,"ASK")-H100)</f>
        <v>1.0235108278853211E-3</v>
      </c>
      <c r="AD100" s="197">
        <f>ABS(_xll.RtGet(SourceAlias,$J100,"BID")-K100)</f>
        <v>1.0235688983550872E-3</v>
      </c>
      <c r="AE100" s="196">
        <f>ABS(_xll.RtGet(SourceAlias,$J100,"ASK")-L100)</f>
        <v>1.0235688983550872E-3</v>
      </c>
      <c r="AF100" s="195">
        <f>ABS(_xll.RtGet(SourceAlias,$N100,"BID")-O100)</f>
        <v>1.0235465792853837E-3</v>
      </c>
      <c r="AG100" s="195">
        <f>ABS(_xll.RtGet(SourceAlias,$N100,"ASK")-P100)</f>
        <v>1.0235465792853837E-3</v>
      </c>
      <c r="AH100" s="197">
        <f>ABS(_xll.RtGet(SourceAlias,$R100,"BID")-S100)</f>
        <v>3.7436329785065503E-3</v>
      </c>
      <c r="AI100" s="196">
        <f>ABS(_xll.RtGet(SourceAlias,$R100,"ASK")-T100)</f>
        <v>3.7436329785065503E-3</v>
      </c>
      <c r="AJ100" s="195">
        <f>ABS(_xll.RtGet(SourceAlias,$V100,"BID")-W100)</f>
        <v>4.0485868782536016E-4</v>
      </c>
      <c r="AK100" s="196">
        <f>ABS(_xll.RtGet(SourceAlias,$V100,"ASK")-X100)</f>
        <v>4.0485868782536016E-4</v>
      </c>
    </row>
    <row r="101" spans="1:37" x14ac:dyDescent="0.2">
      <c r="A101" s="71" t="str">
        <f>Pricing!$A101</f>
        <v>23Y</v>
      </c>
      <c r="B101" s="152" t="s">
        <v>153</v>
      </c>
      <c r="C101" s="153">
        <f>Pricing!$B101*100</f>
        <v>2.6212545598745103</v>
      </c>
      <c r="D101" s="153">
        <f>Pricing!$B101*100</f>
        <v>2.6212545598745103</v>
      </c>
      <c r="E101" s="154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2" t="s">
        <v>230</v>
      </c>
      <c r="G101" s="153">
        <f>Pricing!$C101*100</f>
        <v>2.736605198088673</v>
      </c>
      <c r="H101" s="153">
        <f>Pricing!$C101*100</f>
        <v>2.736605198088673</v>
      </c>
      <c r="I101" s="154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2" t="s">
        <v>315</v>
      </c>
      <c r="K101" s="153">
        <f>Pricing!$D101*100</f>
        <v>2.8384899567660762</v>
      </c>
      <c r="L101" s="153">
        <f>Pricing!$D101*100</f>
        <v>2.8384899567660762</v>
      </c>
      <c r="M101" s="154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2" t="s">
        <v>396</v>
      </c>
      <c r="O101" s="153">
        <f>Pricing!$E101*100</f>
        <v>2.9694883936935321</v>
      </c>
      <c r="P101" s="153">
        <f>Pricing!$E101*100</f>
        <v>2.9694883936935321</v>
      </c>
      <c r="Q101" s="154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2" t="str">
        <f t="shared" si="8"/>
        <v>USD_CURVE_STD_23Y</v>
      </c>
      <c r="S101" s="153">
        <f>Pricing!$F101*100</f>
        <v>2.7376229909784171</v>
      </c>
      <c r="T101" s="153">
        <f>Pricing!$F101*100</f>
        <v>2.7376229909784171</v>
      </c>
      <c r="U101" s="154" t="str">
        <f>IF(Contribute="abcd",IF($A$2&lt;&gt;-1,_xll.RtContribute(SourceAlias,R101,Fields,S101:T101,"SCOPE:SERVER"),_xll.RtContribute(SourceAlias,"DDS_INSERT_S",$A$2:$C$2,R101:T101,"SCOPE:SERVER FTC:ALL")),"stopped")</f>
        <v>stopped</v>
      </c>
      <c r="V101" s="152" t="s">
        <v>611</v>
      </c>
      <c r="W101" s="153">
        <f>Pricing!$G101*100</f>
        <v>2.5233247742627194</v>
      </c>
      <c r="X101" s="153">
        <f>Pricing!$G101*100</f>
        <v>2.5233247742627194</v>
      </c>
      <c r="Y101" s="154" t="str">
        <f>IF(Contribute="abcd",IF($A$2&lt;&gt;-1,_xll.RtContribute(SourceAlias,V101,Fields,W101:X101,"SCOPE:SERVER"),_xll.RtContribute(SourceAlias,"DDS_INSERT_S",$A$2:$C$2,V101:X101,"SCOPE:SERVER FTC:ALL")),"stopped")</f>
        <v>stopped</v>
      </c>
      <c r="Z101" s="197">
        <f>ABS(_xll.RtGet(SourceAlias,$B101,"BID")-C101)</f>
        <v>1.01750812548973E-3</v>
      </c>
      <c r="AA101" s="196">
        <f>ABS(_xll.RtGet(SourceAlias,$B101,"ASK")-D101)</f>
        <v>1.01750812548973E-3</v>
      </c>
      <c r="AB101" s="197">
        <f>ABS(_xll.RtGet(SourceAlias,$F101,"BID")-G101)</f>
        <v>1.0177929113273088E-3</v>
      </c>
      <c r="AC101" s="196">
        <f>ABS(_xll.RtGet(SourceAlias,$F101,"ASK")-H101)</f>
        <v>1.0177929113273088E-3</v>
      </c>
      <c r="AD101" s="197">
        <f>ABS(_xll.RtGet(SourceAlias,$J101,"BID")-K101)</f>
        <v>1.0179562339240888E-3</v>
      </c>
      <c r="AE101" s="196">
        <f>ABS(_xll.RtGet(SourceAlias,$J101,"ASK")-L101)</f>
        <v>1.0179562339240888E-3</v>
      </c>
      <c r="AF101" s="195">
        <f>ABS(_xll.RtGet(SourceAlias,$N101,"BID")-O101)</f>
        <v>1.0180793064682447E-3</v>
      </c>
      <c r="AG101" s="195">
        <f>ABS(_xll.RtGet(SourceAlias,$N101,"ASK")-P101)</f>
        <v>1.0180793064682447E-3</v>
      </c>
      <c r="AH101" s="197">
        <f>ABS(_xll.RtGet(SourceAlias,$R101,"BID")-S101)</f>
        <v>3.3735219784167825E-3</v>
      </c>
      <c r="AI101" s="196">
        <f>ABS(_xll.RtGet(SourceAlias,$R101,"ASK")-T101)</f>
        <v>3.3735219784167825E-3</v>
      </c>
      <c r="AJ101" s="195">
        <f>ABS(_xll.RtGet(SourceAlias,$V101,"BID")-W101)</f>
        <v>6.3402273728074832E-4</v>
      </c>
      <c r="AK101" s="196">
        <f>ABS(_xll.RtGet(SourceAlias,$V101,"ASK")-X101)</f>
        <v>6.3402273728074832E-4</v>
      </c>
    </row>
    <row r="102" spans="1:37" x14ac:dyDescent="0.2">
      <c r="A102" s="71" t="str">
        <f>Pricing!$A102</f>
        <v>24Y</v>
      </c>
      <c r="B102" s="152" t="s">
        <v>154</v>
      </c>
      <c r="C102" s="153">
        <f>Pricing!$B102*100</f>
        <v>2.6304973711968502</v>
      </c>
      <c r="D102" s="153">
        <f>Pricing!$B102*100</f>
        <v>2.6304973711968502</v>
      </c>
      <c r="E102" s="154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2" t="s">
        <v>231</v>
      </c>
      <c r="G102" s="153">
        <f>Pricing!$C102*100</f>
        <v>2.7458110619970313</v>
      </c>
      <c r="H102" s="153">
        <f>Pricing!$C102*100</f>
        <v>2.7458110619970313</v>
      </c>
      <c r="I102" s="154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2" t="s">
        <v>316</v>
      </c>
      <c r="K102" s="153">
        <f>Pricing!$D102*100</f>
        <v>2.8477056871770117</v>
      </c>
      <c r="L102" s="153">
        <f>Pricing!$D102*100</f>
        <v>2.8477056871770117</v>
      </c>
      <c r="M102" s="154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2" t="s">
        <v>397</v>
      </c>
      <c r="O102" s="153">
        <f>Pricing!$E102*100</f>
        <v>2.9788883376695514</v>
      </c>
      <c r="P102" s="153">
        <f>Pricing!$E102*100</f>
        <v>2.9788883376695514</v>
      </c>
      <c r="Q102" s="154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2" t="str">
        <f t="shared" si="8"/>
        <v>USD_CURVE_STD_24Y</v>
      </c>
      <c r="S102" s="153">
        <f>Pricing!$F102*100</f>
        <v>2.746819435978396</v>
      </c>
      <c r="T102" s="153">
        <f>Pricing!$F102*100</f>
        <v>2.746819435978396</v>
      </c>
      <c r="U102" s="154" t="str">
        <f>IF(Contribute="abcd",IF($A$2&lt;&gt;-1,_xll.RtContribute(SourceAlias,R102,Fields,S102:T102,"SCOPE:SERVER"),_xll.RtContribute(SourceAlias,"DDS_INSERT_S",$A$2:$C$2,R102:T102,"SCOPE:SERVER FTC:ALL")),"stopped")</f>
        <v>stopped</v>
      </c>
      <c r="V102" s="152" t="s">
        <v>612</v>
      </c>
      <c r="W102" s="153">
        <f>Pricing!$G102*100</f>
        <v>2.5330934464890276</v>
      </c>
      <c r="X102" s="153">
        <f>Pricing!$G102*100</f>
        <v>2.5330934464890276</v>
      </c>
      <c r="Y102" s="154" t="str">
        <f>IF(Contribute="abcd",IF($A$2&lt;&gt;-1,_xll.RtContribute(SourceAlias,V102,Fields,W102:X102,"SCOPE:SERVER"),_xll.RtContribute(SourceAlias,"DDS_INSERT_S",$A$2:$C$2,V102:X102,"SCOPE:SERVER FTC:ALL")),"stopped")</f>
        <v>stopped</v>
      </c>
      <c r="Z102" s="197">
        <f>ABS(_xll.RtGet(SourceAlias,$B102,"BID")-C102)</f>
        <v>1.0079548031498575E-3</v>
      </c>
      <c r="AA102" s="196">
        <f>ABS(_xll.RtGet(SourceAlias,$B102,"ASK")-D102)</f>
        <v>1.0079548031498575E-3</v>
      </c>
      <c r="AB102" s="197">
        <f>ABS(_xll.RtGet(SourceAlias,$F102,"BID")-G102)</f>
        <v>1.0083740029687149E-3</v>
      </c>
      <c r="AC102" s="196">
        <f>ABS(_xll.RtGet(SourceAlias,$F102,"ASK")-H102)</f>
        <v>1.0083740029687149E-3</v>
      </c>
      <c r="AD102" s="197">
        <f>ABS(_xll.RtGet(SourceAlias,$J102,"BID")-K102)</f>
        <v>1.0086538229883146E-3</v>
      </c>
      <c r="AE102" s="196">
        <f>ABS(_xll.RtGet(SourceAlias,$J102,"ASK")-L102)</f>
        <v>1.0086538229883146E-3</v>
      </c>
      <c r="AF102" s="195">
        <f>ABS(_xll.RtGet(SourceAlias,$N102,"BID")-O102)</f>
        <v>1.0089643304489471E-3</v>
      </c>
      <c r="AG102" s="195">
        <f>ABS(_xll.RtGet(SourceAlias,$N102,"ASK")-P102)</f>
        <v>1.0089643304489471E-3</v>
      </c>
      <c r="AH102" s="197">
        <f>ABS(_xll.RtGet(SourceAlias,$R102,"BID")-S102)</f>
        <v>2.0176519783956515E-3</v>
      </c>
      <c r="AI102" s="196">
        <f>ABS(_xll.RtGet(SourceAlias,$R102,"ASK")-T102)</f>
        <v>2.0176519783956515E-3</v>
      </c>
      <c r="AJ102" s="195">
        <f>ABS(_xll.RtGet(SourceAlias,$V102,"BID")-W102)</f>
        <v>8.4112951097248256E-4</v>
      </c>
      <c r="AK102" s="196">
        <f>ABS(_xll.RtGet(SourceAlias,$V102,"ASK")-X102)</f>
        <v>8.4112951097248256E-4</v>
      </c>
    </row>
    <row r="103" spans="1:37" x14ac:dyDescent="0.2">
      <c r="A103" s="71" t="str">
        <f>Pricing!$A103</f>
        <v>25Y</v>
      </c>
      <c r="B103" s="152" t="s">
        <v>155</v>
      </c>
      <c r="C103" s="153">
        <f>Pricing!$B103*100</f>
        <v>2.6386457417050773</v>
      </c>
      <c r="D103" s="153">
        <f>Pricing!$B103*100</f>
        <v>2.6386457417050773</v>
      </c>
      <c r="E103" s="154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2" t="s">
        <v>232</v>
      </c>
      <c r="G103" s="153">
        <f>Pricing!$C103*100</f>
        <v>2.7539999999969438</v>
      </c>
      <c r="H103" s="153">
        <f>Pricing!$C103*100</f>
        <v>2.7539999999969438</v>
      </c>
      <c r="I103" s="154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2" t="s">
        <v>317</v>
      </c>
      <c r="K103" s="153">
        <f>Pricing!$D103*100</f>
        <v>2.8559825767565745</v>
      </c>
      <c r="L103" s="153">
        <f>Pricing!$D103*100</f>
        <v>2.8559825767565745</v>
      </c>
      <c r="M103" s="154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2" t="s">
        <v>398</v>
      </c>
      <c r="O103" s="153">
        <f>Pricing!$E103*100</f>
        <v>2.9874997116414077</v>
      </c>
      <c r="P103" s="153">
        <f>Pricing!$E103*100</f>
        <v>2.9874997116414077</v>
      </c>
      <c r="Q103" s="154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2" t="str">
        <f t="shared" si="8"/>
        <v>USD_CURVE_STD_25Y</v>
      </c>
      <c r="S103" s="153">
        <f>Pricing!$F103*100</f>
        <v>2.7540000000024807</v>
      </c>
      <c r="T103" s="153">
        <f>Pricing!$F103*100</f>
        <v>2.7540000000024807</v>
      </c>
      <c r="U103" s="154" t="str">
        <f>IF(Contribute="abcd",IF($A$2&lt;&gt;-1,_xll.RtContribute(SourceAlias,R103,Fields,S103:T103,"SCOPE:SERVER"),_xll.RtContribute(SourceAlias,"DDS_INSERT_S",$A$2:$C$2,R103:T103,"SCOPE:SERVER FTC:ALL")),"stopped")</f>
        <v>stopped</v>
      </c>
      <c r="V103" s="152" t="s">
        <v>613</v>
      </c>
      <c r="W103" s="153">
        <f>Pricing!$G103*100</f>
        <v>2.5419999999968543</v>
      </c>
      <c r="X103" s="153">
        <f>Pricing!$G103*100</f>
        <v>2.5419999999968543</v>
      </c>
      <c r="Y103" s="154" t="str">
        <f>IF(Contribute="abcd",IF($A$2&lt;&gt;-1,_xll.RtContribute(SourceAlias,V103,Fields,W103:X103,"SCOPE:SERVER"),_xll.RtContribute(SourceAlias,"DDS_INSERT_S",$A$2:$C$2,V103:X103,"SCOPE:SERVER FTC:ALL")),"stopped")</f>
        <v>stopped</v>
      </c>
      <c r="Z103" s="197">
        <f>ABS(_xll.RtGet(SourceAlias,$B103,"BID")-C103)</f>
        <v>9.9946929492311654E-4</v>
      </c>
      <c r="AA103" s="196">
        <f>ABS(_xll.RtGet(SourceAlias,$B103,"ASK")-D103)</f>
        <v>9.9946929492311654E-4</v>
      </c>
      <c r="AB103" s="197">
        <f>ABS(_xll.RtGet(SourceAlias,$F103,"BID")-G103)</f>
        <v>1.0000000030561118E-3</v>
      </c>
      <c r="AC103" s="196">
        <f>ABS(_xll.RtGet(SourceAlias,$F103,"ASK")-H103)</f>
        <v>1.0000000030561118E-3</v>
      </c>
      <c r="AD103" s="197">
        <f>ABS(_xll.RtGet(SourceAlias,$J103,"BID")-K103)</f>
        <v>1.0003852434254945E-3</v>
      </c>
      <c r="AE103" s="196">
        <f>ABS(_xll.RtGet(SourceAlias,$J103,"ASK")-L103)</f>
        <v>1.0003852434254945E-3</v>
      </c>
      <c r="AF103" s="195">
        <f>ABS(_xll.RtGet(SourceAlias,$N103,"BID")-O103)</f>
        <v>1.0008813585926646E-3</v>
      </c>
      <c r="AG103" s="195">
        <f>ABS(_xll.RtGet(SourceAlias,$N103,"ASK")-P103)</f>
        <v>1.0008813585926646E-3</v>
      </c>
      <c r="AH103" s="197">
        <f>ABS(_xll.RtGet(SourceAlias,$R103,"BID")-S103)</f>
        <v>9.9999999751920754E-4</v>
      </c>
      <c r="AI103" s="196">
        <f>ABS(_xll.RtGet(SourceAlias,$R103,"ASK")-T103)</f>
        <v>9.9999999751920754E-4</v>
      </c>
      <c r="AJ103" s="195">
        <f>ABS(_xll.RtGet(SourceAlias,$V103,"BID")-W103)</f>
        <v>8.0000000031459351E-3</v>
      </c>
      <c r="AK103" s="196">
        <f>ABS(_xll.RtGet(SourceAlias,$V103,"ASK")-X103)</f>
        <v>8.0000000031459351E-3</v>
      </c>
    </row>
    <row r="104" spans="1:37" x14ac:dyDescent="0.2">
      <c r="A104" s="71" t="str">
        <f>Pricing!$A104</f>
        <v>26Y</v>
      </c>
      <c r="B104" s="152" t="s">
        <v>156</v>
      </c>
      <c r="C104" s="153">
        <f>Pricing!$B104*100</f>
        <v>2.6460046055422937</v>
      </c>
      <c r="D104" s="153">
        <f>Pricing!$B104*100</f>
        <v>2.6460046055422937</v>
      </c>
      <c r="E104" s="154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2" t="s">
        <v>233</v>
      </c>
      <c r="G104" s="153">
        <f>Pricing!$C104*100</f>
        <v>2.7615054965120756</v>
      </c>
      <c r="H104" s="153">
        <f>Pricing!$C104*100</f>
        <v>2.7615054965120756</v>
      </c>
      <c r="I104" s="154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2" t="s">
        <v>318</v>
      </c>
      <c r="K104" s="153">
        <f>Pricing!$D104*100</f>
        <v>2.863668630370531</v>
      </c>
      <c r="L104" s="153">
        <f>Pricing!$D104*100</f>
        <v>2.863668630370531</v>
      </c>
      <c r="M104" s="154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2" t="s">
        <v>399</v>
      </c>
      <c r="O104" s="153">
        <f>Pricing!$E104*100</f>
        <v>2.9957229054293468</v>
      </c>
      <c r="P104" s="153">
        <f>Pricing!$E104*100</f>
        <v>2.9957229054293468</v>
      </c>
      <c r="Q104" s="154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2" t="str">
        <f t="shared" si="8"/>
        <v>USD_CURVE_STD_26Y</v>
      </c>
      <c r="S104" s="153">
        <f>Pricing!$F104*100</f>
        <v>2.7625011139614171</v>
      </c>
      <c r="T104" s="153">
        <f>Pricing!$F104*100</f>
        <v>2.7625011139614171</v>
      </c>
      <c r="U104" s="154" t="str">
        <f>IF(Contribute="abcd",IF($A$2&lt;&gt;-1,_xll.RtContribute(SourceAlias,R104,Fields,S104:T104,"SCOPE:SERVER"),_xll.RtContribute(SourceAlias,"DDS_INSERT_S",$A$2:$C$2,R104:T104,"SCOPE:SERVER FTC:ALL")),"stopped")</f>
        <v>stopped</v>
      </c>
      <c r="V104" s="152" t="s">
        <v>614</v>
      </c>
      <c r="W104" s="153">
        <f>Pricing!$G104*100</f>
        <v>2.5503538580721972</v>
      </c>
      <c r="X104" s="153">
        <f>Pricing!$G104*100</f>
        <v>2.5503538580721972</v>
      </c>
      <c r="Y104" s="154" t="str">
        <f>IF(Contribute="abcd",IF($A$2&lt;&gt;-1,_xll.RtContribute(SourceAlias,V104,Fields,W104:X104,"SCOPE:SERVER"),_xll.RtContribute(SourceAlias,"DDS_INSERT_S",$A$2:$C$2,V104:X104,"SCOPE:SERVER FTC:ALL")),"stopped")</f>
        <v>stopped</v>
      </c>
      <c r="Z104" s="197">
        <f>ABS(_xll.RtGet(SourceAlias,$B104,"BID")-C104)</f>
        <v>9.950254577066886E-4</v>
      </c>
      <c r="AA104" s="196">
        <f>ABS(_xll.RtGet(SourceAlias,$B104,"ASK")-D104)</f>
        <v>9.950254577066886E-4</v>
      </c>
      <c r="AB104" s="197">
        <f>ABS(_xll.RtGet(SourceAlias,$F104,"BID")-G104)</f>
        <v>9.9561748792442728E-4</v>
      </c>
      <c r="AC104" s="196">
        <f>ABS(_xll.RtGet(SourceAlias,$F104,"ASK")-H104)</f>
        <v>9.9561748792442728E-4</v>
      </c>
      <c r="AD104" s="197">
        <f>ABS(_xll.RtGet(SourceAlias,$J104,"BID")-K104)</f>
        <v>9.9605962946913706E-4</v>
      </c>
      <c r="AE104" s="196">
        <f>ABS(_xll.RtGet(SourceAlias,$J104,"ASK")-L104)</f>
        <v>9.9605962946913706E-4</v>
      </c>
      <c r="AF104" s="195">
        <f>ABS(_xll.RtGet(SourceAlias,$N104,"BID")-O104)</f>
        <v>9.9665657065317603E-4</v>
      </c>
      <c r="AG104" s="195">
        <f>ABS(_xll.RtGet(SourceAlias,$N104,"ASK")-P104)</f>
        <v>9.9665657065317603E-4</v>
      </c>
      <c r="AH104" s="197">
        <f>ABS(_xll.RtGet(SourceAlias,$R104,"BID")-S104)</f>
        <v>9.3069596141681643E-4</v>
      </c>
      <c r="AI104" s="196">
        <f>ABS(_xll.RtGet(SourceAlias,$R104,"ASK")-T104)</f>
        <v>9.3069596141681643E-4</v>
      </c>
      <c r="AJ104" s="195">
        <f>ABS(_xll.RtGet(SourceAlias,$V104,"BID")-W104)</f>
        <v>1.0982059278030754E-3</v>
      </c>
      <c r="AK104" s="196">
        <f>ABS(_xll.RtGet(SourceAlias,$V104,"ASK")-X104)</f>
        <v>1.0982059278030754E-3</v>
      </c>
    </row>
    <row r="105" spans="1:37" x14ac:dyDescent="0.2">
      <c r="A105" s="71" t="str">
        <f>Pricing!$A105</f>
        <v>27Y</v>
      </c>
      <c r="B105" s="152" t="s">
        <v>157</v>
      </c>
      <c r="C105" s="153">
        <f>Pricing!$B105*100</f>
        <v>2.6526292456217089</v>
      </c>
      <c r="D105" s="153">
        <f>Pricing!$B105*100</f>
        <v>2.6526292456217089</v>
      </c>
      <c r="E105" s="154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2" t="s">
        <v>234</v>
      </c>
      <c r="G105" s="153">
        <f>Pricing!$C105*100</f>
        <v>2.7683466892820618</v>
      </c>
      <c r="H105" s="153">
        <f>Pricing!$C105*100</f>
        <v>2.7683466892820618</v>
      </c>
      <c r="I105" s="154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2" t="s">
        <v>319</v>
      </c>
      <c r="K105" s="153">
        <f>Pricing!$D105*100</f>
        <v>2.8707432524807195</v>
      </c>
      <c r="L105" s="153">
        <f>Pricing!$D105*100</f>
        <v>2.8707432524807195</v>
      </c>
      <c r="M105" s="154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2" t="s">
        <v>400</v>
      </c>
      <c r="O105" s="153">
        <f>Pricing!$E105*100</f>
        <v>3.0034440618291276</v>
      </c>
      <c r="P105" s="153">
        <f>Pricing!$E105*100</f>
        <v>3.0034440618291276</v>
      </c>
      <c r="Q105" s="154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2" t="str">
        <f t="shared" ref="R105:R138" si="9">"USD_CURVE_STD_"&amp;A105</f>
        <v>USD_CURVE_STD_27Y</v>
      </c>
      <c r="S105" s="153">
        <f>Pricing!$F105*100</f>
        <v>2.7693413229615635</v>
      </c>
      <c r="T105" s="153">
        <f>Pricing!$F105*100</f>
        <v>2.7693413229615635</v>
      </c>
      <c r="U105" s="154" t="str">
        <f>IF(Contribute="abcd",IF($A$2&lt;&gt;-1,_xll.RtContribute(SourceAlias,R105,Fields,S105:T105,"SCOPE:SERVER"),_xll.RtContribute(SourceAlias,"DDS_INSERT_S",$A$2:$C$2,R105:T105,"SCOPE:SERVER FTC:ALL")),"stopped")</f>
        <v>stopped</v>
      </c>
      <c r="V105" s="152" t="s">
        <v>615</v>
      </c>
      <c r="W105" s="153">
        <f>Pricing!$G105*100</f>
        <v>2.558041842449529</v>
      </c>
      <c r="X105" s="153">
        <f>Pricing!$G105*100</f>
        <v>2.558041842449529</v>
      </c>
      <c r="Y105" s="154" t="str">
        <f>IF(Contribute="abcd",IF($A$2&lt;&gt;-1,_xll.RtContribute(SourceAlias,V105,Fields,W105:X105,"SCOPE:SERVER"),_xll.RtContribute(SourceAlias,"DDS_INSERT_S",$A$2:$C$2,V105:X105,"SCOPE:SERVER FTC:ALL")),"stopped")</f>
        <v>stopped</v>
      </c>
      <c r="Z105" s="197">
        <f>ABS(_xll.RtGet(SourceAlias,$B105,"BID")-C105)</f>
        <v>9.9402637829149043E-4</v>
      </c>
      <c r="AA105" s="196">
        <f>ABS(_xll.RtGet(SourceAlias,$B105,"ASK")-D105)</f>
        <v>9.9402637829149043E-4</v>
      </c>
      <c r="AB105" s="197">
        <f>ABS(_xll.RtGet(SourceAlias,$F105,"BID")-G105)</f>
        <v>9.9463371793850897E-4</v>
      </c>
      <c r="AC105" s="196">
        <f>ABS(_xll.RtGet(SourceAlias,$F105,"ASK")-H105)</f>
        <v>9.9463371793850897E-4</v>
      </c>
      <c r="AD105" s="197">
        <f>ABS(_xll.RtGet(SourceAlias,$J105,"BID")-K105)</f>
        <v>9.9508851928087338E-4</v>
      </c>
      <c r="AE105" s="196">
        <f>ABS(_xll.RtGet(SourceAlias,$J105,"ASK")-L105)</f>
        <v>9.9508851928087338E-4</v>
      </c>
      <c r="AF105" s="195">
        <f>ABS(_xll.RtGet(SourceAlias,$N105,"BID")-O105)</f>
        <v>9.9569617087258422E-4</v>
      </c>
      <c r="AG105" s="195">
        <f>ABS(_xll.RtGet(SourceAlias,$N105,"ASK")-P105)</f>
        <v>9.9569617087258422E-4</v>
      </c>
      <c r="AH105" s="197">
        <f>ABS(_xll.RtGet(SourceAlias,$R105,"BID")-S105)</f>
        <v>1.4032029615633768E-3</v>
      </c>
      <c r="AI105" s="196">
        <f>ABS(_xll.RtGet(SourceAlias,$R105,"ASK")-T105)</f>
        <v>1.4032029615633768E-3</v>
      </c>
      <c r="AJ105" s="195">
        <f>ABS(_xll.RtGet(SourceAlias,$V105,"BID")-W105)</f>
        <v>1.1399215504712679E-3</v>
      </c>
      <c r="AK105" s="196">
        <f>ABS(_xll.RtGet(SourceAlias,$V105,"ASK")-X105)</f>
        <v>1.1399215504712679E-3</v>
      </c>
    </row>
    <row r="106" spans="1:37" x14ac:dyDescent="0.2">
      <c r="A106" s="71" t="str">
        <f>Pricing!$A106</f>
        <v>28Y</v>
      </c>
      <c r="B106" s="152" t="s">
        <v>158</v>
      </c>
      <c r="C106" s="153">
        <f>Pricing!$B106*100</f>
        <v>2.658571531607631</v>
      </c>
      <c r="D106" s="153">
        <f>Pricing!$B106*100</f>
        <v>2.658571531607631</v>
      </c>
      <c r="E106" s="154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2" t="s">
        <v>235</v>
      </c>
      <c r="G106" s="153">
        <f>Pricing!$C106*100</f>
        <v>2.7745314107103742</v>
      </c>
      <c r="H106" s="153">
        <f>Pricing!$C106*100</f>
        <v>2.7745314107103742</v>
      </c>
      <c r="I106" s="154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2" t="s">
        <v>320</v>
      </c>
      <c r="K106" s="153">
        <f>Pricing!$D106*100</f>
        <v>2.8771695492686917</v>
      </c>
      <c r="L106" s="153">
        <f>Pricing!$D106*100</f>
        <v>2.8771695492686917</v>
      </c>
      <c r="M106" s="154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2" t="s">
        <v>401</v>
      </c>
      <c r="O106" s="153">
        <f>Pricing!$E106*100</f>
        <v>3.0105185418211851</v>
      </c>
      <c r="P106" s="153">
        <f>Pricing!$E106*100</f>
        <v>3.0105185418211851</v>
      </c>
      <c r="Q106" s="154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2" t="str">
        <f t="shared" si="9"/>
        <v>USD_CURVE_STD_28Y</v>
      </c>
      <c r="S106" s="153">
        <f>Pricing!$F106*100</f>
        <v>2.7755271589617618</v>
      </c>
      <c r="T106" s="153">
        <f>Pricing!$F106*100</f>
        <v>2.7755271589617618</v>
      </c>
      <c r="U106" s="154" t="str">
        <f>IF(Contribute="abcd",IF($A$2&lt;&gt;-1,_xll.RtContribute(SourceAlias,R106,Fields,S106:T106,"SCOPE:SERVER"),_xll.RtContribute(SourceAlias,"DDS_INSERT_S",$A$2:$C$2,R106:T106,"SCOPE:SERVER FTC:ALL")),"stopped")</f>
        <v>stopped</v>
      </c>
      <c r="V106" s="152" t="s">
        <v>616</v>
      </c>
      <c r="W106" s="153">
        <f>Pricing!$G106*100</f>
        <v>2.5649381548224177</v>
      </c>
      <c r="X106" s="153">
        <f>Pricing!$G106*100</f>
        <v>2.5649381548224177</v>
      </c>
      <c r="Y106" s="154" t="str">
        <f>IF(Contribute="abcd",IF($A$2&lt;&gt;-1,_xll.RtContribute(SourceAlias,V106,Fields,W106:X106,"SCOPE:SERVER"),_xll.RtContribute(SourceAlias,"DDS_INSERT_S",$A$2:$C$2,V106:X106,"SCOPE:SERVER FTC:ALL")),"stopped")</f>
        <v>stopped</v>
      </c>
      <c r="Z106" s="197">
        <f>ABS(_xll.RtGet(SourceAlias,$B106,"BID")-C106)</f>
        <v>9.9515839236907766E-4</v>
      </c>
      <c r="AA106" s="196">
        <f>ABS(_xll.RtGet(SourceAlias,$B106,"ASK")-D106)</f>
        <v>9.9515839236907766E-4</v>
      </c>
      <c r="AB106" s="197">
        <f>ABS(_xll.RtGet(SourceAlias,$F106,"BID")-G106)</f>
        <v>9.9574828962589734E-4</v>
      </c>
      <c r="AC106" s="196">
        <f>ABS(_xll.RtGet(SourceAlias,$F106,"ASK")-H106)</f>
        <v>9.9574828962589734E-4</v>
      </c>
      <c r="AD106" s="197">
        <f>ABS(_xll.RtGet(SourceAlias,$J106,"BID")-K106)</f>
        <v>9.9618573130832999E-4</v>
      </c>
      <c r="AE106" s="196">
        <f>ABS(_xll.RtGet(SourceAlias,$J106,"ASK")-L106)</f>
        <v>9.9618573130832999E-4</v>
      </c>
      <c r="AF106" s="195">
        <f>ABS(_xll.RtGet(SourceAlias,$N106,"BID")-O106)</f>
        <v>9.9675717881497761E-4</v>
      </c>
      <c r="AG106" s="195">
        <f>ABS(_xll.RtGet(SourceAlias,$N106,"ASK")-P106)</f>
        <v>9.9675717881497761E-4</v>
      </c>
      <c r="AH106" s="197">
        <f>ABS(_xll.RtGet(SourceAlias,$R106,"BID")-S106)</f>
        <v>1.4092509617618099E-3</v>
      </c>
      <c r="AI106" s="196">
        <f>ABS(_xll.RtGet(SourceAlias,$R106,"ASK")-T106)</f>
        <v>1.4092509617618099E-3</v>
      </c>
      <c r="AJ106" s="195">
        <f>ABS(_xll.RtGet(SourceAlias,$V106,"BID")-W106)</f>
        <v>1.1331621775823031E-3</v>
      </c>
      <c r="AK106" s="196">
        <f>ABS(_xll.RtGet(SourceAlias,$V106,"ASK")-X106)</f>
        <v>1.1331621775823031E-3</v>
      </c>
    </row>
    <row r="107" spans="1:37" x14ac:dyDescent="0.2">
      <c r="A107" s="71" t="str">
        <f>Pricing!$A107</f>
        <v>29Y</v>
      </c>
      <c r="B107" s="152" t="s">
        <v>159</v>
      </c>
      <c r="C107" s="153">
        <f>Pricing!$B107*100</f>
        <v>2.663925680756575</v>
      </c>
      <c r="D107" s="153">
        <f>Pricing!$B107*100</f>
        <v>2.663925680756575</v>
      </c>
      <c r="E107" s="154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2" t="s">
        <v>236</v>
      </c>
      <c r="G107" s="153">
        <f>Pricing!$C107*100</f>
        <v>2.7801193053727515</v>
      </c>
      <c r="H107" s="153">
        <f>Pricing!$C107*100</f>
        <v>2.7801193053727515</v>
      </c>
      <c r="I107" s="154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2" t="s">
        <v>321</v>
      </c>
      <c r="K107" s="153">
        <f>Pricing!$D107*100</f>
        <v>2.8829720631770175</v>
      </c>
      <c r="L107" s="153">
        <f>Pricing!$D107*100</f>
        <v>2.8829720631770175</v>
      </c>
      <c r="M107" s="154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2" t="s">
        <v>402</v>
      </c>
      <c r="O107" s="153">
        <f>Pricing!$E107*100</f>
        <v>3.0168865719691729</v>
      </c>
      <c r="P107" s="153">
        <f>Pricing!$E107*100</f>
        <v>3.0168865719691729</v>
      </c>
      <c r="Q107" s="154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2" t="str">
        <f t="shared" si="9"/>
        <v>USD_CURVE_STD_29Y</v>
      </c>
      <c r="S107" s="153">
        <f>Pricing!$F107*100</f>
        <v>2.7811171729620403</v>
      </c>
      <c r="T107" s="153">
        <f>Pricing!$F107*100</f>
        <v>2.7811171729620403</v>
      </c>
      <c r="U107" s="154" t="str">
        <f>IF(Contribute="abcd",IF($A$2&lt;&gt;-1,_xll.RtContribute(SourceAlias,R107,Fields,S107:T107,"SCOPE:SERVER"),_xll.RtContribute(SourceAlias,"DDS_INSERT_S",$A$2:$C$2,R107:T107,"SCOPE:SERVER FTC:ALL")),"stopped")</f>
        <v>stopped</v>
      </c>
      <c r="V107" s="152" t="s">
        <v>617</v>
      </c>
      <c r="W107" s="153">
        <f>Pricing!$G107*100</f>
        <v>2.5709936878324693</v>
      </c>
      <c r="X107" s="153">
        <f>Pricing!$G107*100</f>
        <v>2.5709936878324693</v>
      </c>
      <c r="Y107" s="154" t="str">
        <f>IF(Contribute="abcd",IF($A$2&lt;&gt;-1,_xll.RtContribute(SourceAlias,V107,Fields,W107:X107,"SCOPE:SERVER"),_xll.RtContribute(SourceAlias,"DDS_INSERT_S",$A$2:$C$2,V107:X107,"SCOPE:SERVER FTC:ALL")),"stopped")</f>
        <v>stopped</v>
      </c>
      <c r="Z107" s="197">
        <f>ABS(_xll.RtGet(SourceAlias,$B107,"BID")-C107)</f>
        <v>9.9731124342516964E-4</v>
      </c>
      <c r="AA107" s="196">
        <f>ABS(_xll.RtGet(SourceAlias,$B107,"ASK")-D107)</f>
        <v>9.9731124342516964E-4</v>
      </c>
      <c r="AB107" s="197">
        <f>ABS(_xll.RtGet(SourceAlias,$F107,"BID")-G107)</f>
        <v>9.9786762724862754E-4</v>
      </c>
      <c r="AC107" s="196">
        <f>ABS(_xll.RtGet(SourceAlias,$F107,"ASK")-H107)</f>
        <v>9.9786762724862754E-4</v>
      </c>
      <c r="AD107" s="197">
        <f>ABS(_xll.RtGet(SourceAlias,$J107,"BID")-K107)</f>
        <v>9.9827582298273043E-4</v>
      </c>
      <c r="AE107" s="196">
        <f>ABS(_xll.RtGet(SourceAlias,$J107,"ASK")-L107)</f>
        <v>9.9827582298273043E-4</v>
      </c>
      <c r="AF107" s="195">
        <f>ABS(_xll.RtGet(SourceAlias,$N107,"BID")-O107)</f>
        <v>9.9880303082722222E-4</v>
      </c>
      <c r="AG107" s="195">
        <f>ABS(_xll.RtGet(SourceAlias,$N107,"ASK")-P107)</f>
        <v>9.9880303082722222E-4</v>
      </c>
      <c r="AH107" s="197">
        <f>ABS(_xll.RtGet(SourceAlias,$R107,"BID")-S107)</f>
        <v>9.382729620406316E-4</v>
      </c>
      <c r="AI107" s="196">
        <f>ABS(_xll.RtGet(SourceAlias,$R107,"ASK")-T107)</f>
        <v>9.382729620406316E-4</v>
      </c>
      <c r="AJ107" s="195">
        <f>ABS(_xll.RtGet(SourceAlias,$V107,"BID")-W107)</f>
        <v>1.0842051675310493E-3</v>
      </c>
      <c r="AK107" s="196">
        <f>ABS(_xll.RtGet(SourceAlias,$V107,"ASK")-X107)</f>
        <v>1.0842051675310493E-3</v>
      </c>
    </row>
    <row r="108" spans="1:37" x14ac:dyDescent="0.2">
      <c r="A108" s="71" t="str">
        <f>Pricing!$A108</f>
        <v>30Y</v>
      </c>
      <c r="B108" s="152" t="s">
        <v>160</v>
      </c>
      <c r="C108" s="153">
        <f>Pricing!$B108*100</f>
        <v>2.6686174307572608</v>
      </c>
      <c r="D108" s="153">
        <f>Pricing!$B108*100</f>
        <v>2.6686174307572608</v>
      </c>
      <c r="E108" s="154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2" t="s">
        <v>237</v>
      </c>
      <c r="G108" s="153">
        <f>Pricing!$C108*100</f>
        <v>2.7850000000005313</v>
      </c>
      <c r="H108" s="153">
        <f>Pricing!$C108*100</f>
        <v>2.7850000000005313</v>
      </c>
      <c r="I108" s="154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2" t="s">
        <v>322</v>
      </c>
      <c r="K108" s="153">
        <f>Pricing!$D108*100</f>
        <v>2.8880040227707826</v>
      </c>
      <c r="L108" s="153">
        <f>Pricing!$D108*100</f>
        <v>2.8880040227707826</v>
      </c>
      <c r="M108" s="154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2" t="s">
        <v>403</v>
      </c>
      <c r="O108" s="153">
        <f>Pricing!$E108*100</f>
        <v>3.0223131897137265</v>
      </c>
      <c r="P108" s="153">
        <f>Pricing!$E108*100</f>
        <v>3.0223131897137265</v>
      </c>
      <c r="Q108" s="154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2" t="str">
        <f t="shared" si="9"/>
        <v>USD_CURVE_STD_30Y</v>
      </c>
      <c r="S108" s="153">
        <f>Pricing!$F108*100</f>
        <v>2.7849999999998141</v>
      </c>
      <c r="T108" s="153">
        <f>Pricing!$F108*100</f>
        <v>2.7849999999998141</v>
      </c>
      <c r="U108" s="154" t="str">
        <f>IF(Contribute="abcd",IF($A$2&lt;&gt;-1,_xll.RtContribute(SourceAlias,R108,Fields,S108:T108,"SCOPE:SERVER"),_xll.RtContribute(SourceAlias,"DDS_INSERT_S",$A$2:$C$2,R108:T108,"SCOPE:SERVER FTC:ALL")),"stopped")</f>
        <v>stopped</v>
      </c>
      <c r="V108" s="152" t="s">
        <v>618</v>
      </c>
      <c r="W108" s="153">
        <f>Pricing!$G108*100</f>
        <v>2.5759999999999339</v>
      </c>
      <c r="X108" s="153">
        <f>Pricing!$G108*100</f>
        <v>2.5759999999999339</v>
      </c>
      <c r="Y108" s="154" t="str">
        <f>IF(Contribute="abcd",IF($A$2&lt;&gt;-1,_xll.RtContribute(SourceAlias,V108,Fields,W108:X108,"SCOPE:SERVER"),_xll.RtContribute(SourceAlias,"DDS_INSERT_S",$A$2:$C$2,V108:X108,"SCOPE:SERVER FTC:ALL")),"stopped")</f>
        <v>stopped</v>
      </c>
      <c r="Z108" s="197">
        <f>ABS(_xll.RtGet(SourceAlias,$B108,"BID")-C108)</f>
        <v>9.9948524273951733E-4</v>
      </c>
      <c r="AA108" s="196">
        <f>ABS(_xll.RtGet(SourceAlias,$B108,"ASK")-D108)</f>
        <v>9.9948524273951733E-4</v>
      </c>
      <c r="AB108" s="197">
        <f>ABS(_xll.RtGet(SourceAlias,$F108,"BID")-G108)</f>
        <v>9.9999999946875917E-4</v>
      </c>
      <c r="AC108" s="196">
        <f>ABS(_xll.RtGet(SourceAlias,$F108,"ASK")-H108)</f>
        <v>9.9999999946875917E-4</v>
      </c>
      <c r="AD108" s="197">
        <f>ABS(_xll.RtGet(SourceAlias,$J108,"BID")-K108)</f>
        <v>1.0003712292174782E-3</v>
      </c>
      <c r="AE108" s="196">
        <f>ABS(_xll.RtGet(SourceAlias,$J108,"ASK")-L108)</f>
        <v>1.0003712292174782E-3</v>
      </c>
      <c r="AF108" s="195">
        <f>ABS(_xll.RtGet(SourceAlias,$N108,"BID")-O108)</f>
        <v>1.0008552862736941E-3</v>
      </c>
      <c r="AG108" s="195">
        <f>ABS(_xll.RtGet(SourceAlias,$N108,"ASK")-P108)</f>
        <v>1.0008552862736941E-3</v>
      </c>
      <c r="AH108" s="197">
        <f>ABS(_xll.RtGet(SourceAlias,$R108,"BID")-S108)</f>
        <v>1.0000000001859632E-3</v>
      </c>
      <c r="AI108" s="196">
        <f>ABS(_xll.RtGet(SourceAlias,$R108,"ASK")-T108)</f>
        <v>1.0000000001859632E-3</v>
      </c>
      <c r="AJ108" s="195">
        <f>ABS(_xll.RtGet(SourceAlias,$V108,"BID")-W108)</f>
        <v>5.9999999999340581E-3</v>
      </c>
      <c r="AK108" s="196">
        <f>ABS(_xll.RtGet(SourceAlias,$V108,"ASK")-X108)</f>
        <v>5.9999999999340581E-3</v>
      </c>
    </row>
    <row r="109" spans="1:37" hidden="1" outlineLevel="1" x14ac:dyDescent="0.2">
      <c r="A109" s="71" t="str">
        <f>Pricing!$A109</f>
        <v>31Y</v>
      </c>
      <c r="B109" s="152" t="s">
        <v>161</v>
      </c>
      <c r="C109" s="153">
        <f>Pricing!$B109*100</f>
        <v>2.672750588628225</v>
      </c>
      <c r="D109" s="153">
        <f>Pricing!$B109*100</f>
        <v>2.672750588628225</v>
      </c>
      <c r="E109" s="154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2" t="s">
        <v>238</v>
      </c>
      <c r="G109" s="153">
        <f>Pricing!$C109*100</f>
        <v>2.7892611827088856</v>
      </c>
      <c r="H109" s="153">
        <f>Pricing!$C109*100</f>
        <v>2.7892611827088856</v>
      </c>
      <c r="I109" s="154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2" t="s">
        <v>323</v>
      </c>
      <c r="K109" s="153">
        <f>Pricing!$D109*100</f>
        <v>2.892339271040036</v>
      </c>
      <c r="L109" s="153">
        <f>Pricing!$D109*100</f>
        <v>2.892339271040036</v>
      </c>
      <c r="M109" s="154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2" t="s">
        <v>404</v>
      </c>
      <c r="O109" s="153">
        <f>Pricing!$E109*100</f>
        <v>3.0268406029002937</v>
      </c>
      <c r="P109" s="153">
        <f>Pricing!$E109*100</f>
        <v>3.0268406029002937</v>
      </c>
      <c r="Q109" s="154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2" t="str">
        <f t="shared" si="9"/>
        <v>USD_CURVE_STD_31Y</v>
      </c>
      <c r="S109" s="153">
        <f>Pricing!$F109*100</f>
        <v>2.7872318666313882</v>
      </c>
      <c r="T109" s="153">
        <f>Pricing!$F109*100</f>
        <v>2.7872318666313882</v>
      </c>
      <c r="U109" s="154" t="str">
        <f>IF(Contribute="abcd",IF($A$2&lt;&gt;-1,_xll.RtContribute(SourceAlias,R109,Fields,S109:T109,"SCOPE:SERVER"),_xll.RtContribute(SourceAlias,"DDS_INSERT_S",$A$2:$C$2,R109:T109,"SCOPE:SERVER FTC:ALL")),"stopped")</f>
        <v>stopped</v>
      </c>
      <c r="V109" s="152" t="s">
        <v>622</v>
      </c>
      <c r="W109" s="153">
        <f>Pricing!$G109*100</f>
        <v>2.580004094071219</v>
      </c>
      <c r="X109" s="153">
        <f>Pricing!$G109*100</f>
        <v>2.580004094071219</v>
      </c>
      <c r="Y109" s="154" t="str">
        <f>IF(Contribute="abcd",IF($A$2&lt;&gt;-1,_xll.RtContribute(SourceAlias,V109,Fields,W109:X109,"SCOPE:SERVER"),_xll.RtContribute(SourceAlias,"DDS_INSERT_S",$A$2:$C$2,V109:X109,"SCOPE:SERVER FTC:ALL")),"stopped")</f>
        <v>stopped</v>
      </c>
      <c r="Z109" s="197"/>
      <c r="AA109" s="196"/>
      <c r="AB109" s="197"/>
      <c r="AC109" s="196"/>
      <c r="AD109" s="197"/>
      <c r="AE109" s="196"/>
      <c r="AF109" s="195"/>
      <c r="AG109" s="195"/>
      <c r="AH109" s="197"/>
      <c r="AI109" s="196"/>
      <c r="AJ109" s="195"/>
      <c r="AK109" s="196"/>
    </row>
    <row r="110" spans="1:37" hidden="1" outlineLevel="1" x14ac:dyDescent="0.2">
      <c r="A110" s="71" t="str">
        <f>Pricing!$A110</f>
        <v>32Y</v>
      </c>
      <c r="B110" s="152" t="s">
        <v>162</v>
      </c>
      <c r="C110" s="153">
        <f>Pricing!$B110*100</f>
        <v>2.6763505426471199</v>
      </c>
      <c r="D110" s="153">
        <f>Pricing!$B110*100</f>
        <v>2.6763505426471199</v>
      </c>
      <c r="E110" s="154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2" t="s">
        <v>239</v>
      </c>
      <c r="G110" s="153">
        <f>Pricing!$C110*100</f>
        <v>2.7929357097647376</v>
      </c>
      <c r="H110" s="153">
        <f>Pricing!$C110*100</f>
        <v>2.7929357097647376</v>
      </c>
      <c r="I110" s="154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2" t="s">
        <v>324</v>
      </c>
      <c r="K110" s="153">
        <f>Pricing!$D110*100</f>
        <v>2.8960292211206666</v>
      </c>
      <c r="L110" s="153">
        <f>Pricing!$D110*100</f>
        <v>2.8960292211206666</v>
      </c>
      <c r="M110" s="154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2" t="s">
        <v>405</v>
      </c>
      <c r="O110" s="153">
        <f>Pricing!$E110*100</f>
        <v>3.0305696337364747</v>
      </c>
      <c r="P110" s="153">
        <f>Pricing!$E110*100</f>
        <v>3.0305696337364747</v>
      </c>
      <c r="Q110" s="154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2" t="str">
        <f t="shared" si="9"/>
        <v>USD_CURVE_STD_32Y</v>
      </c>
      <c r="S110" s="153">
        <f>Pricing!$F110*100</f>
        <v>2.7893516739246116</v>
      </c>
      <c r="T110" s="153">
        <f>Pricing!$F110*100</f>
        <v>2.7893516739246116</v>
      </c>
      <c r="U110" s="154" t="str">
        <f>IF(Contribute="abcd",IF($A$2&lt;&gt;-1,_xll.RtContribute(SourceAlias,R110,Fields,S110:T110,"SCOPE:SERVER"),_xll.RtContribute(SourceAlias,"DDS_INSERT_S",$A$2:$C$2,R110:T110,"SCOPE:SERVER FTC:ALL")),"stopped")</f>
        <v>stopped</v>
      </c>
      <c r="V110" s="152" t="s">
        <v>623</v>
      </c>
      <c r="W110" s="153">
        <f>Pricing!$G110*100</f>
        <v>2.5831096246161667</v>
      </c>
      <c r="X110" s="153">
        <f>Pricing!$G110*100</f>
        <v>2.5831096246161667</v>
      </c>
      <c r="Y110" s="154" t="str">
        <f>IF(Contribute="abcd",IF($A$2&lt;&gt;-1,_xll.RtContribute(SourceAlias,V110,Fields,W110:X110,"SCOPE:SERVER"),_xll.RtContribute(SourceAlias,"DDS_INSERT_S",$A$2:$C$2,V110:X110,"SCOPE:SERVER FTC:ALL")),"stopped")</f>
        <v>stopped</v>
      </c>
      <c r="Z110" s="197"/>
      <c r="AA110" s="196"/>
      <c r="AB110" s="197"/>
      <c r="AC110" s="196"/>
      <c r="AD110" s="197"/>
      <c r="AE110" s="196"/>
      <c r="AF110" s="195"/>
      <c r="AG110" s="195"/>
      <c r="AH110" s="197"/>
      <c r="AI110" s="196"/>
      <c r="AJ110" s="195"/>
      <c r="AK110" s="196"/>
    </row>
    <row r="111" spans="1:37" hidden="1" outlineLevel="1" x14ac:dyDescent="0.2">
      <c r="A111" s="71" t="str">
        <f>Pricing!$A111</f>
        <v>33Y</v>
      </c>
      <c r="B111" s="152" t="s">
        <v>163</v>
      </c>
      <c r="C111" s="153">
        <f>Pricing!$B111*100</f>
        <v>2.6794224955952393</v>
      </c>
      <c r="D111" s="153">
        <f>Pricing!$B111*100</f>
        <v>2.6794224955952393</v>
      </c>
      <c r="E111" s="154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2" t="s">
        <v>240</v>
      </c>
      <c r="G111" s="153">
        <f>Pricing!$C111*100</f>
        <v>2.7960403659717725</v>
      </c>
      <c r="H111" s="153">
        <f>Pricing!$C111*100</f>
        <v>2.7960403659717725</v>
      </c>
      <c r="I111" s="154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2" t="s">
        <v>325</v>
      </c>
      <c r="K111" s="153">
        <f>Pricing!$D111*100</f>
        <v>2.8991141258752582</v>
      </c>
      <c r="L111" s="153">
        <f>Pricing!$D111*100</f>
        <v>2.8991141258752582</v>
      </c>
      <c r="M111" s="154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2" t="s">
        <v>406</v>
      </c>
      <c r="O111" s="153">
        <f>Pricing!$E111*100</f>
        <v>3.033601924933309</v>
      </c>
      <c r="P111" s="153">
        <f>Pricing!$E111*100</f>
        <v>3.033601924933309</v>
      </c>
      <c r="Q111" s="154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2" t="str">
        <f t="shared" si="9"/>
        <v>USD_CURVE_STD_33Y</v>
      </c>
      <c r="S111" s="153">
        <f>Pricing!$F111*100</f>
        <v>2.7913685031868742</v>
      </c>
      <c r="T111" s="153">
        <f>Pricing!$F111*100</f>
        <v>2.7913685031868742</v>
      </c>
      <c r="U111" s="154" t="str">
        <f>IF(Contribute="abcd",IF($A$2&lt;&gt;-1,_xll.RtContribute(SourceAlias,R111,Fields,S111:T111,"SCOPE:SERVER"),_xll.RtContribute(SourceAlias,"DDS_INSERT_S",$A$2:$C$2,R111:T111,"SCOPE:SERVER FTC:ALL")),"stopped")</f>
        <v>stopped</v>
      </c>
      <c r="V111" s="152" t="s">
        <v>624</v>
      </c>
      <c r="W111" s="153">
        <f>Pricing!$G111*100</f>
        <v>2.5854214108477911</v>
      </c>
      <c r="X111" s="153">
        <f>Pricing!$G111*100</f>
        <v>2.5854214108477911</v>
      </c>
      <c r="Y111" s="154" t="str">
        <f>IF(Contribute="abcd",IF($A$2&lt;&gt;-1,_xll.RtContribute(SourceAlias,V111,Fields,W111:X111,"SCOPE:SERVER"),_xll.RtContribute(SourceAlias,"DDS_INSERT_S",$A$2:$C$2,V111:X111,"SCOPE:SERVER FTC:ALL")),"stopped")</f>
        <v>stopped</v>
      </c>
      <c r="Z111" s="197"/>
      <c r="AA111" s="196"/>
      <c r="AB111" s="197"/>
      <c r="AC111" s="196"/>
      <c r="AD111" s="197"/>
      <c r="AE111" s="196"/>
      <c r="AF111" s="195"/>
      <c r="AG111" s="195"/>
      <c r="AH111" s="197"/>
      <c r="AI111" s="196"/>
      <c r="AJ111" s="195"/>
      <c r="AK111" s="196"/>
    </row>
    <row r="112" spans="1:37" hidden="1" outlineLevel="1" x14ac:dyDescent="0.2">
      <c r="A112" s="71" t="str">
        <f>Pricing!$A112</f>
        <v>34Y</v>
      </c>
      <c r="B112" s="152" t="s">
        <v>164</v>
      </c>
      <c r="C112" s="153">
        <f>Pricing!$B112*100</f>
        <v>2.6819558182303758</v>
      </c>
      <c r="D112" s="153">
        <f>Pricing!$B112*100</f>
        <v>2.6819558182303758</v>
      </c>
      <c r="E112" s="154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2" t="s">
        <v>241</v>
      </c>
      <c r="G112" s="153">
        <f>Pricing!$C112*100</f>
        <v>2.79857447867641</v>
      </c>
      <c r="H112" s="153">
        <f>Pricing!$C112*100</f>
        <v>2.79857447867641</v>
      </c>
      <c r="I112" s="154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2" t="s">
        <v>326</v>
      </c>
      <c r="K112" s="153">
        <f>Pricing!$D112*100</f>
        <v>2.9016136259076228</v>
      </c>
      <c r="L112" s="153">
        <f>Pricing!$D112*100</f>
        <v>2.9016136259076228</v>
      </c>
      <c r="M112" s="154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2" t="s">
        <v>407</v>
      </c>
      <c r="O112" s="153">
        <f>Pricing!$E112*100</f>
        <v>3.0360103395564715</v>
      </c>
      <c r="P112" s="153">
        <f>Pricing!$E112*100</f>
        <v>3.0360103395564715</v>
      </c>
      <c r="Q112" s="154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2" t="str">
        <f t="shared" si="9"/>
        <v>USD_CURVE_STD_34Y</v>
      </c>
      <c r="S112" s="153">
        <f>Pricing!$F112*100</f>
        <v>2.7932764227440372</v>
      </c>
      <c r="T112" s="153">
        <f>Pricing!$F112*100</f>
        <v>2.7932764227440372</v>
      </c>
      <c r="U112" s="154" t="str">
        <f>IF(Contribute="abcd",IF($A$2&lt;&gt;-1,_xll.RtContribute(SourceAlias,R112,Fields,S112:T112,"SCOPE:SERVER"),_xll.RtContribute(SourceAlias,"DDS_INSERT_S",$A$2:$C$2,R112:T112,"SCOPE:SERVER FTC:ALL")),"stopped")</f>
        <v>stopped</v>
      </c>
      <c r="V112" s="152" t="s">
        <v>625</v>
      </c>
      <c r="W112" s="153">
        <f>Pricing!$G112*100</f>
        <v>2.5870212446605727</v>
      </c>
      <c r="X112" s="153">
        <f>Pricing!$G112*100</f>
        <v>2.5870212446605727</v>
      </c>
      <c r="Y112" s="154" t="str">
        <f>IF(Contribute="abcd",IF($A$2&lt;&gt;-1,_xll.RtContribute(SourceAlias,V112,Fields,W112:X112,"SCOPE:SERVER"),_xll.RtContribute(SourceAlias,"DDS_INSERT_S",$A$2:$C$2,V112:X112,"SCOPE:SERVER FTC:ALL")),"stopped")</f>
        <v>stopped</v>
      </c>
      <c r="Z112" s="197"/>
      <c r="AA112" s="196"/>
      <c r="AB112" s="197"/>
      <c r="AC112" s="196"/>
      <c r="AD112" s="197"/>
      <c r="AE112" s="196"/>
      <c r="AF112" s="195"/>
      <c r="AG112" s="195"/>
      <c r="AH112" s="197"/>
      <c r="AI112" s="196"/>
      <c r="AJ112" s="195"/>
      <c r="AK112" s="196"/>
    </row>
    <row r="113" spans="1:37" hidden="1" outlineLevel="1" x14ac:dyDescent="0.2">
      <c r="A113" s="71" t="str">
        <f>Pricing!$A113</f>
        <v>35Y</v>
      </c>
      <c r="B113" s="152" t="s">
        <v>165</v>
      </c>
      <c r="C113" s="153">
        <f>Pricing!$B113*100</f>
        <v>2.6839842571032668</v>
      </c>
      <c r="D113" s="153">
        <f>Pricing!$B113*100</f>
        <v>2.6839842571032668</v>
      </c>
      <c r="E113" s="154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2" t="s">
        <v>242</v>
      </c>
      <c r="G113" s="153">
        <f>Pricing!$C113*100</f>
        <v>2.8005810474356356</v>
      </c>
      <c r="H113" s="153">
        <f>Pricing!$C113*100</f>
        <v>2.8005810474356356</v>
      </c>
      <c r="I113" s="154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2" t="s">
        <v>327</v>
      </c>
      <c r="K113" s="153">
        <f>Pricing!$D113*100</f>
        <v>2.9035885967409385</v>
      </c>
      <c r="L113" s="153">
        <f>Pricing!$D113*100</f>
        <v>2.9035885967409385</v>
      </c>
      <c r="M113" s="154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2" t="s">
        <v>408</v>
      </c>
      <c r="O113" s="153">
        <f>Pricing!$E113*100</f>
        <v>3.0379023620138463</v>
      </c>
      <c r="P113" s="153">
        <f>Pricing!$E113*100</f>
        <v>3.0379023620138463</v>
      </c>
      <c r="Q113" s="154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2" t="str">
        <f t="shared" si="9"/>
        <v>USD_CURVE_STD_35Y</v>
      </c>
      <c r="S113" s="153">
        <f>Pricing!$F113*100</f>
        <v>2.7951045274611994</v>
      </c>
      <c r="T113" s="153">
        <f>Pricing!$F113*100</f>
        <v>2.7951045274611994</v>
      </c>
      <c r="U113" s="154" t="str">
        <f>IF(Contribute="abcd",IF($A$2&lt;&gt;-1,_xll.RtContribute(SourceAlias,R113,Fields,S113:T113,"SCOPE:SERVER"),_xll.RtContribute(SourceAlias,"DDS_INSERT_S",$A$2:$C$2,R113:T113,"SCOPE:SERVER FTC:ALL")),"stopped")</f>
        <v>stopped</v>
      </c>
      <c r="V113" s="152" t="s">
        <v>626</v>
      </c>
      <c r="W113" s="153">
        <f>Pricing!$G113*100</f>
        <v>2.5880109065216583</v>
      </c>
      <c r="X113" s="153">
        <f>Pricing!$G113*100</f>
        <v>2.5880109065216583</v>
      </c>
      <c r="Y113" s="154" t="str">
        <f>IF(Contribute="abcd",IF($A$2&lt;&gt;-1,_xll.RtContribute(SourceAlias,V113,Fields,W113:X113,"SCOPE:SERVER"),_xll.RtContribute(SourceAlias,"DDS_INSERT_S",$A$2:$C$2,V113:X113,"SCOPE:SERVER FTC:ALL")),"stopped")</f>
        <v>stopped</v>
      </c>
      <c r="Z113" s="197"/>
      <c r="AA113" s="196"/>
      <c r="AB113" s="197"/>
      <c r="AC113" s="196"/>
      <c r="AD113" s="197"/>
      <c r="AE113" s="196"/>
      <c r="AF113" s="195"/>
      <c r="AG113" s="195"/>
      <c r="AH113" s="197"/>
      <c r="AI113" s="196"/>
      <c r="AJ113" s="195"/>
      <c r="AK113" s="196"/>
    </row>
    <row r="114" spans="1:37" hidden="1" outlineLevel="1" x14ac:dyDescent="0.2">
      <c r="A114" s="71" t="str">
        <f>Pricing!$A114</f>
        <v>36Y</v>
      </c>
      <c r="B114" s="152" t="s">
        <v>166</v>
      </c>
      <c r="C114" s="153">
        <f>Pricing!$B114*100</f>
        <v>2.6854837312130795</v>
      </c>
      <c r="D114" s="153">
        <f>Pricing!$B114*100</f>
        <v>2.6854837312130795</v>
      </c>
      <c r="E114" s="154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2" t="s">
        <v>243</v>
      </c>
      <c r="G114" s="153">
        <f>Pricing!$C114*100</f>
        <v>2.8020435983942842</v>
      </c>
      <c r="H114" s="153">
        <f>Pricing!$C114*100</f>
        <v>2.8020435983942842</v>
      </c>
      <c r="I114" s="154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2" t="s">
        <v>328</v>
      </c>
      <c r="K114" s="153">
        <f>Pricing!$D114*100</f>
        <v>2.9050341989452262</v>
      </c>
      <c r="L114" s="153">
        <f>Pricing!$D114*100</f>
        <v>2.9050341989452262</v>
      </c>
      <c r="M114" s="154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2" t="s">
        <v>409</v>
      </c>
      <c r="O114" s="153">
        <f>Pricing!$E114*100</f>
        <v>3.0393038060159889</v>
      </c>
      <c r="P114" s="153">
        <f>Pricing!$E114*100</f>
        <v>3.0393038060159889</v>
      </c>
      <c r="Q114" s="154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2" t="str">
        <f t="shared" si="9"/>
        <v>USD_CURVE_STD_36Y</v>
      </c>
      <c r="S114" s="153">
        <f>Pricing!$F114*100</f>
        <v>2.7968264299717478</v>
      </c>
      <c r="T114" s="153">
        <f>Pricing!$F114*100</f>
        <v>2.7968264299717478</v>
      </c>
      <c r="U114" s="154" t="str">
        <f>IF(Contribute="abcd",IF($A$2&lt;&gt;-1,_xll.RtContribute(SourceAlias,R114,Fields,S114:T114,"SCOPE:SERVER"),_xll.RtContribute(SourceAlias,"DDS_INSERT_S",$A$2:$C$2,R114:T114,"SCOPE:SERVER FTC:ALL")),"stopped")</f>
        <v>stopped</v>
      </c>
      <c r="V114" s="152" t="s">
        <v>627</v>
      </c>
      <c r="W114" s="153">
        <f>Pricing!$G114*100</f>
        <v>2.5884466663374797</v>
      </c>
      <c r="X114" s="153">
        <f>Pricing!$G114*100</f>
        <v>2.5884466663374797</v>
      </c>
      <c r="Y114" s="154" t="str">
        <f>IF(Contribute="abcd",IF($A$2&lt;&gt;-1,_xll.RtContribute(SourceAlias,V114,Fields,W114:X114,"SCOPE:SERVER"),_xll.RtContribute(SourceAlias,"DDS_INSERT_S",$A$2:$C$2,V114:X114,"SCOPE:SERVER FTC:ALL")),"stopped")</f>
        <v>stopped</v>
      </c>
      <c r="Z114" s="197"/>
      <c r="AA114" s="196"/>
      <c r="AB114" s="197"/>
      <c r="AC114" s="196"/>
      <c r="AD114" s="197"/>
      <c r="AE114" s="196"/>
      <c r="AF114" s="195"/>
      <c r="AG114" s="195"/>
      <c r="AH114" s="197"/>
      <c r="AI114" s="196"/>
      <c r="AJ114" s="195"/>
      <c r="AK114" s="196"/>
    </row>
    <row r="115" spans="1:37" hidden="1" outlineLevel="1" x14ac:dyDescent="0.2">
      <c r="A115" s="71" t="str">
        <f>Pricing!$A115</f>
        <v>37Y</v>
      </c>
      <c r="B115" s="152" t="s">
        <v>167</v>
      </c>
      <c r="C115" s="153">
        <f>Pricing!$B115*100</f>
        <v>2.6864910005251779</v>
      </c>
      <c r="D115" s="153">
        <f>Pricing!$B115*100</f>
        <v>2.6864910005251779</v>
      </c>
      <c r="E115" s="154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2" t="s">
        <v>244</v>
      </c>
      <c r="G115" s="153">
        <f>Pricing!$C115*100</f>
        <v>2.8030057861154618</v>
      </c>
      <c r="H115" s="153">
        <f>Pricing!$C115*100</f>
        <v>2.8030057861154618</v>
      </c>
      <c r="I115" s="154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2" t="s">
        <v>329</v>
      </c>
      <c r="K115" s="153">
        <f>Pricing!$D115*100</f>
        <v>2.9059923109210692</v>
      </c>
      <c r="L115" s="153">
        <f>Pricing!$D115*100</f>
        <v>2.9059923109210692</v>
      </c>
      <c r="M115" s="154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2" t="s">
        <v>410</v>
      </c>
      <c r="O115" s="153">
        <f>Pricing!$E115*100</f>
        <v>3.0402515448537106</v>
      </c>
      <c r="P115" s="153">
        <f>Pricing!$E115*100</f>
        <v>3.0402515448537106</v>
      </c>
      <c r="Q115" s="154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2" t="str">
        <f t="shared" si="9"/>
        <v>USD_CURVE_STD_37Y</v>
      </c>
      <c r="S115" s="153">
        <f>Pricing!$F115*100</f>
        <v>2.7984754087368215</v>
      </c>
      <c r="T115" s="153">
        <f>Pricing!$F115*100</f>
        <v>2.7984754087368215</v>
      </c>
      <c r="U115" s="154" t="str">
        <f>IF(Contribute="abcd",IF($A$2&lt;&gt;-1,_xll.RtContribute(SourceAlias,R115,Fields,S115:T115,"SCOPE:SERVER"),_xll.RtContribute(SourceAlias,"DDS_INSERT_S",$A$2:$C$2,R115:T115,"SCOPE:SERVER FTC:ALL")),"stopped")</f>
        <v>stopped</v>
      </c>
      <c r="V115" s="152" t="s">
        <v>628</v>
      </c>
      <c r="W115" s="153">
        <f>Pricing!$G115*100</f>
        <v>2.5884102506074793</v>
      </c>
      <c r="X115" s="153">
        <f>Pricing!$G115*100</f>
        <v>2.5884102506074793</v>
      </c>
      <c r="Y115" s="154" t="str">
        <f>IF(Contribute="abcd",IF($A$2&lt;&gt;-1,_xll.RtContribute(SourceAlias,V115,Fields,W115:X115,"SCOPE:SERVER"),_xll.RtContribute(SourceAlias,"DDS_INSERT_S",$A$2:$C$2,V115:X115,"SCOPE:SERVER FTC:ALL")),"stopped")</f>
        <v>stopped</v>
      </c>
      <c r="Z115" s="197"/>
      <c r="AA115" s="196"/>
      <c r="AB115" s="197"/>
      <c r="AC115" s="196"/>
      <c r="AD115" s="197"/>
      <c r="AE115" s="196"/>
      <c r="AF115" s="195"/>
      <c r="AG115" s="195"/>
      <c r="AH115" s="197"/>
      <c r="AI115" s="196"/>
      <c r="AJ115" s="195"/>
      <c r="AK115" s="196"/>
    </row>
    <row r="116" spans="1:37" hidden="1" outlineLevel="1" x14ac:dyDescent="0.2">
      <c r="A116" s="71" t="str">
        <f>Pricing!$A116</f>
        <v>38Y</v>
      </c>
      <c r="B116" s="152" t="s">
        <v>168</v>
      </c>
      <c r="C116" s="153">
        <f>Pricing!$B116*100</f>
        <v>2.6870090682885843</v>
      </c>
      <c r="D116" s="153">
        <f>Pricing!$B116*100</f>
        <v>2.6870090682885843</v>
      </c>
      <c r="E116" s="154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2" t="s">
        <v>245</v>
      </c>
      <c r="G116" s="153">
        <f>Pricing!$C116*100</f>
        <v>2.8034764610080267</v>
      </c>
      <c r="H116" s="153">
        <f>Pricing!$C116*100</f>
        <v>2.8034764610080267</v>
      </c>
      <c r="I116" s="154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2" t="s">
        <v>330</v>
      </c>
      <c r="K116" s="153">
        <f>Pricing!$D116*100</f>
        <v>2.9064668913290959</v>
      </c>
      <c r="L116" s="153">
        <f>Pricing!$D116*100</f>
        <v>2.9064668913290959</v>
      </c>
      <c r="M116" s="154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2" t="s">
        <v>411</v>
      </c>
      <c r="O116" s="153">
        <f>Pricing!$E116*100</f>
        <v>3.040736781182809</v>
      </c>
      <c r="P116" s="153">
        <f>Pricing!$E116*100</f>
        <v>3.040736781182809</v>
      </c>
      <c r="Q116" s="154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2" t="str">
        <f t="shared" si="9"/>
        <v>USD_CURVE_STD_38Y</v>
      </c>
      <c r="S116" s="153">
        <f>Pricing!$F116*100</f>
        <v>2.8000506202961626</v>
      </c>
      <c r="T116" s="153">
        <f>Pricing!$F116*100</f>
        <v>2.8000506202961626</v>
      </c>
      <c r="U116" s="154" t="str">
        <f>IF(Contribute="abcd",IF($A$2&lt;&gt;-1,_xll.RtContribute(SourceAlias,R116,Fields,S116:T116,"SCOPE:SERVER"),_xll.RtContribute(SourceAlias,"DDS_INSERT_S",$A$2:$C$2,R116:T116,"SCOPE:SERVER FTC:ALL")),"stopped")</f>
        <v>stopped</v>
      </c>
      <c r="V116" s="152" t="s">
        <v>629</v>
      </c>
      <c r="W116" s="153">
        <f>Pricing!$G116*100</f>
        <v>2.5879567335909064</v>
      </c>
      <c r="X116" s="153">
        <f>Pricing!$G116*100</f>
        <v>2.5879567335909064</v>
      </c>
      <c r="Y116" s="154" t="str">
        <f>IF(Contribute="abcd",IF($A$2&lt;&gt;-1,_xll.RtContribute(SourceAlias,V116,Fields,W116:X116,"SCOPE:SERVER"),_xll.RtContribute(SourceAlias,"DDS_INSERT_S",$A$2:$C$2,V116:X116,"SCOPE:SERVER FTC:ALL")),"stopped")</f>
        <v>stopped</v>
      </c>
      <c r="Z116" s="197"/>
      <c r="AA116" s="196"/>
      <c r="AB116" s="197"/>
      <c r="AC116" s="196"/>
      <c r="AD116" s="197"/>
      <c r="AE116" s="196"/>
      <c r="AF116" s="195"/>
      <c r="AG116" s="195"/>
      <c r="AH116" s="197"/>
      <c r="AI116" s="196"/>
      <c r="AJ116" s="195"/>
      <c r="AK116" s="196"/>
    </row>
    <row r="117" spans="1:37" hidden="1" outlineLevel="1" x14ac:dyDescent="0.2">
      <c r="A117" s="71" t="str">
        <f>Pricing!$A117</f>
        <v>39Y</v>
      </c>
      <c r="B117" s="152" t="s">
        <v>169</v>
      </c>
      <c r="C117" s="153">
        <f>Pricing!$B117*100</f>
        <v>2.6870471960817239</v>
      </c>
      <c r="D117" s="153">
        <f>Pricing!$B117*100</f>
        <v>2.6870471960817239</v>
      </c>
      <c r="E117" s="154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2" t="s">
        <v>246</v>
      </c>
      <c r="G117" s="153">
        <f>Pricing!$C117*100</f>
        <v>2.8034700095377785</v>
      </c>
      <c r="H117" s="153">
        <f>Pricing!$C117*100</f>
        <v>2.8034700095377785</v>
      </c>
      <c r="I117" s="154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2" t="s">
        <v>331</v>
      </c>
      <c r="K117" s="153">
        <f>Pricing!$D117*100</f>
        <v>2.9064681098498104</v>
      </c>
      <c r="L117" s="153">
        <f>Pricing!$D117*100</f>
        <v>2.9064681098498104</v>
      </c>
      <c r="M117" s="154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2" t="s">
        <v>412</v>
      </c>
      <c r="O117" s="153">
        <f>Pricing!$E117*100</f>
        <v>3.04075867066974</v>
      </c>
      <c r="P117" s="153">
        <f>Pricing!$E117*100</f>
        <v>3.04075867066974</v>
      </c>
      <c r="Q117" s="154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2" t="str">
        <f t="shared" si="9"/>
        <v>USD_CURVE_STD_39Y</v>
      </c>
      <c r="S117" s="153">
        <f>Pricing!$F117*100</f>
        <v>2.8015572555898358</v>
      </c>
      <c r="T117" s="153">
        <f>Pricing!$F117*100</f>
        <v>2.8015572555898358</v>
      </c>
      <c r="U117" s="154" t="str">
        <f>IF(Contribute="abcd",IF($A$2&lt;&gt;-1,_xll.RtContribute(SourceAlias,R117,Fields,S117:T117,"SCOPE:SERVER"),_xll.RtContribute(SourceAlias,"DDS_INSERT_S",$A$2:$C$2,R117:T117,"SCOPE:SERVER FTC:ALL")),"stopped")</f>
        <v>stopped</v>
      </c>
      <c r="V117" s="152" t="s">
        <v>630</v>
      </c>
      <c r="W117" s="153">
        <f>Pricing!$G117*100</f>
        <v>2.5871379636096759</v>
      </c>
      <c r="X117" s="153">
        <f>Pricing!$G117*100</f>
        <v>2.5871379636096759</v>
      </c>
      <c r="Y117" s="154" t="str">
        <f>IF(Contribute="abcd",IF($A$2&lt;&gt;-1,_xll.RtContribute(SourceAlias,V117,Fields,W117:X117,"SCOPE:SERVER"),_xll.RtContribute(SourceAlias,"DDS_INSERT_S",$A$2:$C$2,V117:X117,"SCOPE:SERVER FTC:ALL")),"stopped")</f>
        <v>stopped</v>
      </c>
      <c r="Z117" s="197"/>
      <c r="AA117" s="196"/>
      <c r="AB117" s="197"/>
      <c r="AC117" s="196"/>
      <c r="AD117" s="197"/>
      <c r="AE117" s="196"/>
      <c r="AF117" s="195"/>
      <c r="AG117" s="195"/>
      <c r="AH117" s="197"/>
      <c r="AI117" s="196"/>
      <c r="AJ117" s="195"/>
      <c r="AK117" s="196"/>
    </row>
    <row r="118" spans="1:37" collapsed="1" x14ac:dyDescent="0.2">
      <c r="A118" s="71" t="str">
        <f>Pricing!$A118</f>
        <v>40Y</v>
      </c>
      <c r="B118" s="152" t="s">
        <v>170</v>
      </c>
      <c r="C118" s="153">
        <f>Pricing!$B118*100</f>
        <v>2.6866144941102803</v>
      </c>
      <c r="D118" s="153">
        <f>Pricing!$B118*100</f>
        <v>2.6866144941102803</v>
      </c>
      <c r="E118" s="154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2" t="s">
        <v>247</v>
      </c>
      <c r="G118" s="153">
        <f>Pricing!$C118*100</f>
        <v>2.8029999999997504</v>
      </c>
      <c r="H118" s="153">
        <f>Pricing!$C118*100</f>
        <v>2.8029999999997504</v>
      </c>
      <c r="I118" s="154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2" t="s">
        <v>332</v>
      </c>
      <c r="K118" s="153">
        <f>Pricing!$D118*100</f>
        <v>2.9060058895062202</v>
      </c>
      <c r="L118" s="153">
        <f>Pricing!$D118*100</f>
        <v>2.9060058895062202</v>
      </c>
      <c r="M118" s="154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2" t="s">
        <v>413</v>
      </c>
      <c r="O118" s="153">
        <f>Pricing!$E118*100</f>
        <v>3.0403174905293544</v>
      </c>
      <c r="P118" s="153">
        <f>Pricing!$E118*100</f>
        <v>3.0403174905293544</v>
      </c>
      <c r="Q118" s="154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2" t="str">
        <f t="shared" si="9"/>
        <v>USD_CURVE_STD_40Y</v>
      </c>
      <c r="S118" s="153">
        <f>Pricing!$F118*100</f>
        <v>2.8029999999999649</v>
      </c>
      <c r="T118" s="153">
        <f>Pricing!$F118*100</f>
        <v>2.8029999999999649</v>
      </c>
      <c r="U118" s="154" t="str">
        <f>IF(Contribute="abcd",IF($A$2&lt;&gt;-1,_xll.RtContribute(SourceAlias,R118,Fields,S118:T118,"SCOPE:SERVER"),_xll.RtContribute(SourceAlias,"DDS_INSERT_S",$A$2:$C$2,R118:T118,"SCOPE:SERVER FTC:ALL")),"stopped")</f>
        <v>stopped</v>
      </c>
      <c r="V118" s="152" t="s">
        <v>619</v>
      </c>
      <c r="W118" s="153">
        <f>Pricing!$G118*100</f>
        <v>2.5859999999993715</v>
      </c>
      <c r="X118" s="153">
        <f>Pricing!$G118*100</f>
        <v>2.5859999999993715</v>
      </c>
      <c r="Y118" s="154" t="str">
        <f>IF(Contribute="abcd",IF($A$2&lt;&gt;-1,_xll.RtContribute(SourceAlias,V118,Fields,W118:X118,"SCOPE:SERVER"),_xll.RtContribute(SourceAlias,"DDS_INSERT_S",$A$2:$C$2,V118:X118,"SCOPE:SERVER FTC:ALL")),"stopped")</f>
        <v>stopped</v>
      </c>
      <c r="Z118" s="197">
        <f>ABS(_xll.RtGet(SourceAlias,$B118,"BID")-C118)</f>
        <v>1.0000078897198783E-3</v>
      </c>
      <c r="AA118" s="196">
        <f>ABS(_xll.RtGet(SourceAlias,$B118,"ASK")-D118)</f>
        <v>1.0000078897198783E-3</v>
      </c>
      <c r="AB118" s="197">
        <f>ABS(_xll.RtGet(SourceAlias,$F118,"BID")-G118)</f>
        <v>1.0000000002499121E-3</v>
      </c>
      <c r="AC118" s="196">
        <f>ABS(_xll.RtGet(SourceAlias,$F118,"ASK")-H118)</f>
        <v>1.0000000002499121E-3</v>
      </c>
      <c r="AD118" s="197">
        <f>ABS(_xll.RtGet(SourceAlias,$J118,"BID")-K118)</f>
        <v>9.9999349377988267E-4</v>
      </c>
      <c r="AE118" s="196">
        <f>ABS(_xll.RtGet(SourceAlias,$J118,"ASK")-L118)</f>
        <v>9.9999349377988267E-4</v>
      </c>
      <c r="AF118" s="195">
        <f>ABS(_xll.RtGet(SourceAlias,$N118,"BID")-O118)</f>
        <v>9.9998547064572563E-4</v>
      </c>
      <c r="AG118" s="195">
        <f>ABS(_xll.RtGet(SourceAlias,$N118,"ASK")-P118)</f>
        <v>9.9998547064572563E-4</v>
      </c>
      <c r="AH118" s="197">
        <f>ABS(_xll.RtGet(SourceAlias,$R118,"BID")-S118)</f>
        <v>1.000000000035417E-3</v>
      </c>
      <c r="AI118" s="196">
        <f>ABS(_xll.RtGet(SourceAlias,$R118,"ASK")-T118)</f>
        <v>1.000000000035417E-3</v>
      </c>
      <c r="AJ118" s="195">
        <f>ABS(_xll.RtGet(SourceAlias,$V118,"BID")-W118)</f>
        <v>6.283862319378386E-13</v>
      </c>
      <c r="AK118" s="196">
        <f>ABS(_xll.RtGet(SourceAlias,$V118,"ASK")-X118)</f>
        <v>6.283862319378386E-13</v>
      </c>
    </row>
    <row r="119" spans="1:37" hidden="1" outlineLevel="1" x14ac:dyDescent="0.2">
      <c r="A119" s="71" t="str">
        <f>Pricing!$A119</f>
        <v>41Y</v>
      </c>
      <c r="B119" s="152" t="s">
        <v>171</v>
      </c>
      <c r="C119" s="153">
        <f>Pricing!$B119*100</f>
        <v>2.6857298932407523</v>
      </c>
      <c r="D119" s="153">
        <f>Pricing!$B119*100</f>
        <v>2.6857298932407523</v>
      </c>
      <c r="E119" s="154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2" t="s">
        <v>248</v>
      </c>
      <c r="G119" s="153">
        <f>Pricing!$C119*100</f>
        <v>2.8020884027457629</v>
      </c>
      <c r="H119" s="153">
        <f>Pricing!$C119*100</f>
        <v>2.8020884027457629</v>
      </c>
      <c r="I119" s="154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2" t="s">
        <v>333</v>
      </c>
      <c r="K119" s="153">
        <f>Pricing!$D119*100</f>
        <v>2.9050997922815562</v>
      </c>
      <c r="L119" s="153">
        <f>Pricing!$D119*100</f>
        <v>2.9050997922815562</v>
      </c>
      <c r="M119" s="154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2" t="s">
        <v>414</v>
      </c>
      <c r="O119" s="153">
        <f>Pricing!$E119*100</f>
        <v>3.0394265353972343</v>
      </c>
      <c r="P119" s="153">
        <f>Pricing!$E119*100</f>
        <v>3.0394265353972343</v>
      </c>
      <c r="Q119" s="154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2" t="str">
        <f t="shared" si="9"/>
        <v>USD_CURVE_STD_41Y</v>
      </c>
      <c r="S119" s="153">
        <f>Pricing!$F119*100</f>
        <v>2.801333387157281</v>
      </c>
      <c r="T119" s="153">
        <f>Pricing!$F119*100</f>
        <v>2.801333387157281</v>
      </c>
      <c r="U119" s="154" t="str">
        <f>IF(Contribute="abcd",IF($A$2&lt;&gt;-1,_xll.RtContribute(SourceAlias,R119,Fields,S119:T119,"SCOPE:SERVER"),_xll.RtContribute(SourceAlias,"DDS_INSERT_S",$A$2:$C$2,R119:T119,"SCOPE:SERVER FTC:ALL")),"stopped")</f>
        <v>stopped</v>
      </c>
      <c r="V119" s="152" t="s">
        <v>631</v>
      </c>
      <c r="W119" s="153">
        <f>Pricing!$G119*100</f>
        <v>2.5845813791000434</v>
      </c>
      <c r="X119" s="153">
        <f>Pricing!$G119*100</f>
        <v>2.5845813791000434</v>
      </c>
      <c r="Y119" s="154" t="str">
        <f>IF(Contribute="abcd",IF($A$2&lt;&gt;-1,_xll.RtContribute(SourceAlias,V119,Fields,W119:X119,"SCOPE:SERVER"),_xll.RtContribute(SourceAlias,"DDS_INSERT_S",$A$2:$C$2,V119:X119,"SCOPE:SERVER FTC:ALL")),"stopped")</f>
        <v>stopped</v>
      </c>
      <c r="Z119" s="197"/>
      <c r="AA119" s="196"/>
      <c r="AB119" s="197"/>
      <c r="AC119" s="196"/>
      <c r="AD119" s="197"/>
      <c r="AE119" s="196"/>
      <c r="AF119" s="195"/>
      <c r="AG119" s="195"/>
      <c r="AH119" s="197"/>
      <c r="AI119" s="196"/>
      <c r="AJ119" s="195"/>
      <c r="AK119" s="196"/>
    </row>
    <row r="120" spans="1:37" hidden="1" outlineLevel="1" x14ac:dyDescent="0.2">
      <c r="A120" s="71" t="str">
        <f>Pricing!$A120</f>
        <v>42Y</v>
      </c>
      <c r="B120" s="152" t="s">
        <v>172</v>
      </c>
      <c r="C120" s="153">
        <f>Pricing!$B120*100</f>
        <v>2.6844738728247419</v>
      </c>
      <c r="D120" s="153">
        <f>Pricing!$B120*100</f>
        <v>2.6844738728247419</v>
      </c>
      <c r="E120" s="154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2" t="s">
        <v>249</v>
      </c>
      <c r="G120" s="153">
        <f>Pricing!$C120*100</f>
        <v>2.800814759349159</v>
      </c>
      <c r="H120" s="153">
        <f>Pricing!$C120*100</f>
        <v>2.800814759349159</v>
      </c>
      <c r="I120" s="154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2" t="s">
        <v>334</v>
      </c>
      <c r="K120" s="153">
        <f>Pricing!$D120*100</f>
        <v>2.9038287617213268</v>
      </c>
      <c r="L120" s="153">
        <f>Pricing!$D120*100</f>
        <v>2.9038287617213268</v>
      </c>
      <c r="M120" s="154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2" t="s">
        <v>415</v>
      </c>
      <c r="O120" s="153">
        <f>Pricing!$E120*100</f>
        <v>3.0381633536509653</v>
      </c>
      <c r="P120" s="153">
        <f>Pricing!$E120*100</f>
        <v>3.0381633536509653</v>
      </c>
      <c r="Q120" s="154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2" t="str">
        <f t="shared" si="9"/>
        <v>USD_CURVE_STD_42Y</v>
      </c>
      <c r="S120" s="153">
        <f>Pricing!$F120*100</f>
        <v>2.7996340180777657</v>
      </c>
      <c r="T120" s="153">
        <f>Pricing!$F120*100</f>
        <v>2.7996340180777657</v>
      </c>
      <c r="U120" s="154" t="str">
        <f>IF(Contribute="abcd",IF($A$2&lt;&gt;-1,_xll.RtContribute(SourceAlias,R120,Fields,S120:T120,"SCOPE:SERVER"),_xll.RtContribute(SourceAlias,"DDS_INSERT_S",$A$2:$C$2,R120:T120,"SCOPE:SERVER FTC:ALL")),"stopped")</f>
        <v>stopped</v>
      </c>
      <c r="V120" s="152" t="s">
        <v>632</v>
      </c>
      <c r="W120" s="153">
        <f>Pricing!$G120*100</f>
        <v>2.5829501963252581</v>
      </c>
      <c r="X120" s="153">
        <f>Pricing!$G120*100</f>
        <v>2.5829501963252581</v>
      </c>
      <c r="Y120" s="154" t="str">
        <f>IF(Contribute="abcd",IF($A$2&lt;&gt;-1,_xll.RtContribute(SourceAlias,V120,Fields,W120:X120,"SCOPE:SERVER"),_xll.RtContribute(SourceAlias,"DDS_INSERT_S",$A$2:$C$2,V120:X120,"SCOPE:SERVER FTC:ALL")),"stopped")</f>
        <v>stopped</v>
      </c>
      <c r="Z120" s="197"/>
      <c r="AA120" s="196"/>
      <c r="AB120" s="197"/>
      <c r="AC120" s="196"/>
      <c r="AD120" s="197"/>
      <c r="AE120" s="196"/>
      <c r="AF120" s="195"/>
      <c r="AG120" s="195"/>
      <c r="AH120" s="197"/>
      <c r="AI120" s="196"/>
      <c r="AJ120" s="195"/>
      <c r="AK120" s="196"/>
    </row>
    <row r="121" spans="1:37" hidden="1" outlineLevel="1" x14ac:dyDescent="0.2">
      <c r="A121" s="71" t="str">
        <f>Pricing!$A121</f>
        <v>43Y</v>
      </c>
      <c r="B121" s="152" t="s">
        <v>173</v>
      </c>
      <c r="C121" s="153">
        <f>Pricing!$B121*100</f>
        <v>2.6829178778134883</v>
      </c>
      <c r="D121" s="153">
        <f>Pricing!$B121*100</f>
        <v>2.6829178778134883</v>
      </c>
      <c r="E121" s="154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2" t="s">
        <v>250</v>
      </c>
      <c r="G121" s="153">
        <f>Pricing!$C121*100</f>
        <v>2.7992489230909614</v>
      </c>
      <c r="H121" s="153">
        <f>Pricing!$C121*100</f>
        <v>2.7992489230909614</v>
      </c>
      <c r="I121" s="154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2" t="s">
        <v>335</v>
      </c>
      <c r="K121" s="153">
        <f>Pricing!$D121*100</f>
        <v>2.9022636564442803</v>
      </c>
      <c r="L121" s="153">
        <f>Pricing!$D121*100</f>
        <v>2.9022636564442803</v>
      </c>
      <c r="M121" s="154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2" t="s">
        <v>416</v>
      </c>
      <c r="O121" s="153">
        <f>Pricing!$E121*100</f>
        <v>3.0366012158501752</v>
      </c>
      <c r="P121" s="153">
        <f>Pricing!$E121*100</f>
        <v>3.0366012158501752</v>
      </c>
      <c r="Q121" s="154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2" t="str">
        <f t="shared" si="9"/>
        <v>USD_CURVE_STD_43Y</v>
      </c>
      <c r="S121" s="153">
        <f>Pricing!$F121*100</f>
        <v>2.7978938808519822</v>
      </c>
      <c r="T121" s="153">
        <f>Pricing!$F121*100</f>
        <v>2.7978938808519822</v>
      </c>
      <c r="U121" s="154" t="str">
        <f>IF(Contribute="abcd",IF($A$2&lt;&gt;-1,_xll.RtContribute(SourceAlias,R121,Fields,S121:T121,"SCOPE:SERVER"),_xll.RtContribute(SourceAlias,"DDS_INSERT_S",$A$2:$C$2,R121:T121,"SCOPE:SERVER FTC:ALL")),"stopped")</f>
        <v>stopped</v>
      </c>
      <c r="V121" s="152" t="s">
        <v>633</v>
      </c>
      <c r="W121" s="153">
        <f>Pricing!$G121*100</f>
        <v>2.5811458478485712</v>
      </c>
      <c r="X121" s="153">
        <f>Pricing!$G121*100</f>
        <v>2.5811458478485712</v>
      </c>
      <c r="Y121" s="154" t="str">
        <f>IF(Contribute="abcd",IF($A$2&lt;&gt;-1,_xll.RtContribute(SourceAlias,V121,Fields,W121:X121,"SCOPE:SERVER"),_xll.RtContribute(SourceAlias,"DDS_INSERT_S",$A$2:$C$2,V121:X121,"SCOPE:SERVER FTC:ALL")),"stopped")</f>
        <v>stopped</v>
      </c>
      <c r="Z121" s="197"/>
      <c r="AA121" s="196"/>
      <c r="AB121" s="197"/>
      <c r="AC121" s="196"/>
      <c r="AD121" s="197"/>
      <c r="AE121" s="196"/>
      <c r="AF121" s="195"/>
      <c r="AG121" s="195"/>
      <c r="AH121" s="197"/>
      <c r="AI121" s="196"/>
      <c r="AJ121" s="195"/>
      <c r="AK121" s="196"/>
    </row>
    <row r="122" spans="1:37" hidden="1" outlineLevel="1" x14ac:dyDescent="0.2">
      <c r="A122" s="71" t="str">
        <f>Pricing!$A122</f>
        <v>44Y</v>
      </c>
      <c r="B122" s="152" t="s">
        <v>174</v>
      </c>
      <c r="C122" s="153">
        <f>Pricing!$B122*100</f>
        <v>2.681132653537373</v>
      </c>
      <c r="D122" s="153">
        <f>Pricing!$B122*100</f>
        <v>2.681132653537373</v>
      </c>
      <c r="E122" s="154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2" t="s">
        <v>251</v>
      </c>
      <c r="G122" s="153">
        <f>Pricing!$C122*100</f>
        <v>2.7974601612043402</v>
      </c>
      <c r="H122" s="153">
        <f>Pricing!$C122*100</f>
        <v>2.7974601612043402</v>
      </c>
      <c r="I122" s="154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2" t="s">
        <v>336</v>
      </c>
      <c r="K122" s="153">
        <f>Pricing!$D122*100</f>
        <v>2.9004740997368366</v>
      </c>
      <c r="L122" s="153">
        <f>Pricing!$D122*100</f>
        <v>2.9004740997368366</v>
      </c>
      <c r="M122" s="154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2" t="s">
        <v>417</v>
      </c>
      <c r="O122" s="153">
        <f>Pricing!$E122*100</f>
        <v>3.0348106973230577</v>
      </c>
      <c r="P122" s="153">
        <f>Pricing!$E122*100</f>
        <v>3.0348106973230577</v>
      </c>
      <c r="Q122" s="154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2" t="str">
        <f t="shared" si="9"/>
        <v>USD_CURVE_STD_44Y</v>
      </c>
      <c r="S122" s="153">
        <f>Pricing!$F122*100</f>
        <v>2.7961210125551919</v>
      </c>
      <c r="T122" s="153">
        <f>Pricing!$F122*100</f>
        <v>2.7961210125551919</v>
      </c>
      <c r="U122" s="154" t="str">
        <f>IF(Contribute="abcd",IF($A$2&lt;&gt;-1,_xll.RtContribute(SourceAlias,R122,Fields,S122:T122,"SCOPE:SERVER"),_xll.RtContribute(SourceAlias,"DDS_INSERT_S",$A$2:$C$2,R122:T122,"SCOPE:SERVER FTC:ALL")),"stopped")</f>
        <v>stopped</v>
      </c>
      <c r="V122" s="152" t="s">
        <v>634</v>
      </c>
      <c r="W122" s="153">
        <f>Pricing!$G122*100</f>
        <v>2.5792167341745387</v>
      </c>
      <c r="X122" s="153">
        <f>Pricing!$G122*100</f>
        <v>2.5792167341745387</v>
      </c>
      <c r="Y122" s="154" t="str">
        <f>IF(Contribute="abcd",IF($A$2&lt;&gt;-1,_xll.RtContribute(SourceAlias,V122,Fields,W122:X122,"SCOPE:SERVER"),_xll.RtContribute(SourceAlias,"DDS_INSERT_S",$A$2:$C$2,V122:X122,"SCOPE:SERVER FTC:ALL")),"stopped")</f>
        <v>stopped</v>
      </c>
      <c r="Z122" s="197"/>
      <c r="AA122" s="196"/>
      <c r="AB122" s="197"/>
      <c r="AC122" s="196"/>
      <c r="AD122" s="197"/>
      <c r="AE122" s="196"/>
      <c r="AF122" s="195"/>
      <c r="AG122" s="195"/>
      <c r="AH122" s="197"/>
      <c r="AI122" s="196"/>
      <c r="AJ122" s="195"/>
      <c r="AK122" s="196"/>
    </row>
    <row r="123" spans="1:37" hidden="1" outlineLevel="1" x14ac:dyDescent="0.2">
      <c r="A123" s="71" t="str">
        <f>Pricing!$A123</f>
        <v>45Y</v>
      </c>
      <c r="B123" s="152" t="s">
        <v>175</v>
      </c>
      <c r="C123" s="153">
        <f>Pricing!$B123*100</f>
        <v>2.6791752475843009</v>
      </c>
      <c r="D123" s="153">
        <f>Pricing!$B123*100</f>
        <v>2.6791752475843009</v>
      </c>
      <c r="E123" s="154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2" t="s">
        <v>252</v>
      </c>
      <c r="G123" s="153">
        <f>Pricing!$C123*100</f>
        <v>2.7955042891617197</v>
      </c>
      <c r="H123" s="153">
        <f>Pricing!$C123*100</f>
        <v>2.7955042891617197</v>
      </c>
      <c r="I123" s="154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2" t="s">
        <v>337</v>
      </c>
      <c r="K123" s="153">
        <f>Pricing!$D123*100</f>
        <v>2.8985163989609797</v>
      </c>
      <c r="L123" s="153">
        <f>Pricing!$D123*100</f>
        <v>2.8985163989609797</v>
      </c>
      <c r="M123" s="154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2" t="s">
        <v>418</v>
      </c>
      <c r="O123" s="153">
        <f>Pricing!$E123*100</f>
        <v>3.0328493490820225</v>
      </c>
      <c r="P123" s="153">
        <f>Pricing!$E123*100</f>
        <v>3.0328493490820225</v>
      </c>
      <c r="Q123" s="154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2" t="str">
        <f t="shared" si="9"/>
        <v>USD_CURVE_STD_45Y</v>
      </c>
      <c r="S123" s="153">
        <f>Pricing!$F123*100</f>
        <v>2.7943157754373353</v>
      </c>
      <c r="T123" s="153">
        <f>Pricing!$F123*100</f>
        <v>2.7943157754373353</v>
      </c>
      <c r="U123" s="154" t="str">
        <f>IF(Contribute="abcd",IF($A$2&lt;&gt;-1,_xll.RtContribute(SourceAlias,R123,Fields,S123:T123,"SCOPE:SERVER"),_xll.RtContribute(SourceAlias,"DDS_INSERT_S",$A$2:$C$2,R123:T123,"SCOPE:SERVER FTC:ALL")),"stopped")</f>
        <v>stopped</v>
      </c>
      <c r="V123" s="152" t="s">
        <v>635</v>
      </c>
      <c r="W123" s="153">
        <f>Pricing!$G123*100</f>
        <v>2.5771986716157094</v>
      </c>
      <c r="X123" s="153">
        <f>Pricing!$G123*100</f>
        <v>2.5771986716157094</v>
      </c>
      <c r="Y123" s="154" t="str">
        <f>IF(Contribute="abcd",IF($A$2&lt;&gt;-1,_xll.RtContribute(SourceAlias,V123,Fields,W123:X123,"SCOPE:SERVER"),_xll.RtContribute(SourceAlias,"DDS_INSERT_S",$A$2:$C$2,V123:X123,"SCOPE:SERVER FTC:ALL")),"stopped")</f>
        <v>stopped</v>
      </c>
      <c r="Z123" s="197"/>
      <c r="AA123" s="196"/>
      <c r="AB123" s="197"/>
      <c r="AC123" s="196"/>
      <c r="AD123" s="197"/>
      <c r="AE123" s="196"/>
      <c r="AF123" s="195"/>
      <c r="AG123" s="195"/>
      <c r="AH123" s="197"/>
      <c r="AI123" s="196"/>
      <c r="AJ123" s="195"/>
      <c r="AK123" s="196"/>
    </row>
    <row r="124" spans="1:37" hidden="1" outlineLevel="1" x14ac:dyDescent="0.2">
      <c r="A124" s="71" t="str">
        <f>Pricing!$A124</f>
        <v>46Y</v>
      </c>
      <c r="B124" s="152" t="s">
        <v>176</v>
      </c>
      <c r="C124" s="153">
        <f>Pricing!$B124*100</f>
        <v>2.6770998603768135</v>
      </c>
      <c r="D124" s="153">
        <f>Pricing!$B124*100</f>
        <v>2.6770998603768135</v>
      </c>
      <c r="E124" s="154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2" t="s">
        <v>253</v>
      </c>
      <c r="G124" s="153">
        <f>Pricing!$C124*100</f>
        <v>2.7934343515680751</v>
      </c>
      <c r="H124" s="153">
        <f>Pricing!$C124*100</f>
        <v>2.7934343515680751</v>
      </c>
      <c r="I124" s="154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2" t="s">
        <v>338</v>
      </c>
      <c r="K124" s="153">
        <f>Pricing!$D124*100</f>
        <v>2.8964439659354548</v>
      </c>
      <c r="L124" s="153">
        <f>Pricing!$D124*100</f>
        <v>2.8964439659354548</v>
      </c>
      <c r="M124" s="154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2" t="s">
        <v>419</v>
      </c>
      <c r="O124" s="153">
        <f>Pricing!$E124*100</f>
        <v>3.030771497319972</v>
      </c>
      <c r="P124" s="153">
        <f>Pricing!$E124*100</f>
        <v>3.030771497319972</v>
      </c>
      <c r="Q124" s="154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2" t="str">
        <f t="shared" si="9"/>
        <v>USD_CURVE_STD_46Y</v>
      </c>
      <c r="S124" s="153">
        <f>Pricing!$F124*100</f>
        <v>2.7924817293170232</v>
      </c>
      <c r="T124" s="153">
        <f>Pricing!$F124*100</f>
        <v>2.7924817293170232</v>
      </c>
      <c r="U124" s="154" t="str">
        <f>IF(Contribute="abcd",IF($A$2&lt;&gt;-1,_xll.RtContribute(SourceAlias,R124,Fields,S124:T124,"SCOPE:SERVER"),_xll.RtContribute(SourceAlias,"DDS_INSERT_S",$A$2:$C$2,R124:T124,"SCOPE:SERVER FTC:ALL")),"stopped")</f>
        <v>stopped</v>
      </c>
      <c r="V124" s="152" t="s">
        <v>636</v>
      </c>
      <c r="W124" s="153">
        <f>Pricing!$G124*100</f>
        <v>2.5751274203412011</v>
      </c>
      <c r="X124" s="153">
        <f>Pricing!$G124*100</f>
        <v>2.5751274203412011</v>
      </c>
      <c r="Y124" s="154" t="str">
        <f>IF(Contribute="abcd",IF($A$2&lt;&gt;-1,_xll.RtContribute(SourceAlias,V124,Fields,W124:X124,"SCOPE:SERVER"),_xll.RtContribute(SourceAlias,"DDS_INSERT_S",$A$2:$C$2,V124:X124,"SCOPE:SERVER FTC:ALL")),"stopped")</f>
        <v>stopped</v>
      </c>
      <c r="Z124" s="197"/>
      <c r="AA124" s="196"/>
      <c r="AB124" s="197"/>
      <c r="AC124" s="196"/>
      <c r="AD124" s="197"/>
      <c r="AE124" s="196"/>
      <c r="AF124" s="195"/>
      <c r="AG124" s="195"/>
      <c r="AH124" s="197"/>
      <c r="AI124" s="196"/>
      <c r="AJ124" s="195"/>
      <c r="AK124" s="196"/>
    </row>
    <row r="125" spans="1:37" hidden="1" outlineLevel="1" x14ac:dyDescent="0.2">
      <c r="A125" s="71" t="str">
        <f>Pricing!$A125</f>
        <v>47Y</v>
      </c>
      <c r="B125" s="152" t="s">
        <v>177</v>
      </c>
      <c r="C125" s="153">
        <f>Pricing!$B125*100</f>
        <v>2.6749753964304661</v>
      </c>
      <c r="D125" s="153">
        <f>Pricing!$B125*100</f>
        <v>2.6749753964304661</v>
      </c>
      <c r="E125" s="154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2" t="s">
        <v>254</v>
      </c>
      <c r="G125" s="153">
        <f>Pricing!$C125*100</f>
        <v>2.7913178730190644</v>
      </c>
      <c r="H125" s="153">
        <f>Pricing!$C125*100</f>
        <v>2.7913178730190644</v>
      </c>
      <c r="I125" s="154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2" t="s">
        <v>339</v>
      </c>
      <c r="K125" s="153">
        <f>Pricing!$D125*100</f>
        <v>2.8943243608160087</v>
      </c>
      <c r="L125" s="153">
        <f>Pricing!$D125*100</f>
        <v>2.8943243608160087</v>
      </c>
      <c r="M125" s="154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2" t="s">
        <v>420</v>
      </c>
      <c r="O125" s="153">
        <f>Pricing!$E125*100</f>
        <v>3.0286449277984042</v>
      </c>
      <c r="P125" s="153">
        <f>Pricing!$E125*100</f>
        <v>3.0286449277984042</v>
      </c>
      <c r="Q125" s="154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2" t="str">
        <f t="shared" si="9"/>
        <v>USD_CURVE_STD_47Y</v>
      </c>
      <c r="S125" s="153">
        <f>Pricing!$F125*100</f>
        <v>2.7906384486290881</v>
      </c>
      <c r="T125" s="153">
        <f>Pricing!$F125*100</f>
        <v>2.7906384486290881</v>
      </c>
      <c r="U125" s="154" t="str">
        <f>IF(Contribute="abcd",IF($A$2&lt;&gt;-1,_xll.RtContribute(SourceAlias,R125,Fields,S125:T125,"SCOPE:SERVER"),_xll.RtContribute(SourceAlias,"DDS_INSERT_S",$A$2:$C$2,R125:T125,"SCOPE:SERVER FTC:ALL")),"stopped")</f>
        <v>stopped</v>
      </c>
      <c r="V125" s="152" t="s">
        <v>637</v>
      </c>
      <c r="W125" s="153">
        <f>Pricing!$G125*100</f>
        <v>2.5730545277760926</v>
      </c>
      <c r="X125" s="153">
        <f>Pricing!$G125*100</f>
        <v>2.5730545277760926</v>
      </c>
      <c r="Y125" s="154" t="str">
        <f>IF(Contribute="abcd",IF($A$2&lt;&gt;-1,_xll.RtContribute(SourceAlias,V125,Fields,W125:X125,"SCOPE:SERVER"),_xll.RtContribute(SourceAlias,"DDS_INSERT_S",$A$2:$C$2,V125:X125,"SCOPE:SERVER FTC:ALL")),"stopped")</f>
        <v>stopped</v>
      </c>
      <c r="Z125" s="197"/>
      <c r="AA125" s="196"/>
      <c r="AB125" s="197"/>
      <c r="AC125" s="196"/>
      <c r="AD125" s="197"/>
      <c r="AE125" s="196"/>
      <c r="AF125" s="195"/>
      <c r="AG125" s="195"/>
      <c r="AH125" s="197"/>
      <c r="AI125" s="196"/>
      <c r="AJ125" s="195"/>
      <c r="AK125" s="196"/>
    </row>
    <row r="126" spans="1:37" hidden="1" outlineLevel="1" x14ac:dyDescent="0.2">
      <c r="A126" s="71" t="str">
        <f>Pricing!$A126</f>
        <v>48Y</v>
      </c>
      <c r="B126" s="152" t="s">
        <v>178</v>
      </c>
      <c r="C126" s="153">
        <f>Pricing!$B126*100</f>
        <v>2.6728318807423164</v>
      </c>
      <c r="D126" s="153">
        <f>Pricing!$B126*100</f>
        <v>2.6728318807423164</v>
      </c>
      <c r="E126" s="154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2" t="s">
        <v>255</v>
      </c>
      <c r="G126" s="153">
        <f>Pricing!$C126*100</f>
        <v>2.7891841593808033</v>
      </c>
      <c r="H126" s="153">
        <f>Pricing!$C126*100</f>
        <v>2.7891841593808033</v>
      </c>
      <c r="I126" s="154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2" t="s">
        <v>340</v>
      </c>
      <c r="K126" s="153">
        <f>Pricing!$D126*100</f>
        <v>2.8921874118538322</v>
      </c>
      <c r="L126" s="153">
        <f>Pricing!$D126*100</f>
        <v>2.8921874118538322</v>
      </c>
      <c r="M126" s="154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2" t="s">
        <v>421</v>
      </c>
      <c r="O126" s="153">
        <f>Pricing!$E126*100</f>
        <v>3.0265007102889494</v>
      </c>
      <c r="P126" s="153">
        <f>Pricing!$E126*100</f>
        <v>3.0265007102889494</v>
      </c>
      <c r="Q126" s="154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2" t="str">
        <f t="shared" si="9"/>
        <v>USD_CURVE_STD_48Y</v>
      </c>
      <c r="S126" s="153">
        <f>Pricing!$F126*100</f>
        <v>2.7887773479926383</v>
      </c>
      <c r="T126" s="153">
        <f>Pricing!$F126*100</f>
        <v>2.7887773479926383</v>
      </c>
      <c r="U126" s="154" t="str">
        <f>IF(Contribute="abcd",IF($A$2&lt;&gt;-1,_xll.RtContribute(SourceAlias,R126,Fields,S126:T126,"SCOPE:SERVER"),_xll.RtContribute(SourceAlias,"DDS_INSERT_S",$A$2:$C$2,R126:T126,"SCOPE:SERVER FTC:ALL")),"stopped")</f>
        <v>stopped</v>
      </c>
      <c r="V126" s="152" t="s">
        <v>638</v>
      </c>
      <c r="W126" s="153">
        <f>Pricing!$G126*100</f>
        <v>2.5709946364093592</v>
      </c>
      <c r="X126" s="153">
        <f>Pricing!$G126*100</f>
        <v>2.5709946364093592</v>
      </c>
      <c r="Y126" s="154" t="str">
        <f>IF(Contribute="abcd",IF($A$2&lt;&gt;-1,_xll.RtContribute(SourceAlias,V126,Fields,W126:X126,"SCOPE:SERVER"),_xll.RtContribute(SourceAlias,"DDS_INSERT_S",$A$2:$C$2,V126:X126,"SCOPE:SERVER FTC:ALL")),"stopped")</f>
        <v>stopped</v>
      </c>
      <c r="Z126" s="197"/>
      <c r="AA126" s="196"/>
      <c r="AB126" s="197"/>
      <c r="AC126" s="196"/>
      <c r="AD126" s="197"/>
      <c r="AE126" s="196"/>
      <c r="AF126" s="195"/>
      <c r="AG126" s="195"/>
      <c r="AH126" s="197"/>
      <c r="AI126" s="196"/>
      <c r="AJ126" s="195"/>
      <c r="AK126" s="196"/>
    </row>
    <row r="127" spans="1:37" hidden="1" outlineLevel="1" x14ac:dyDescent="0.2">
      <c r="A127" s="71" t="str">
        <f>Pricing!$A127</f>
        <v>49Y</v>
      </c>
      <c r="B127" s="152" t="s">
        <v>179</v>
      </c>
      <c r="C127" s="153">
        <f>Pricing!$B127*100</f>
        <v>2.6706985788894513</v>
      </c>
      <c r="D127" s="153">
        <f>Pricing!$B127*100</f>
        <v>2.6706985788894513</v>
      </c>
      <c r="E127" s="154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2" t="s">
        <v>256</v>
      </c>
      <c r="G127" s="153">
        <f>Pricing!$C127*100</f>
        <v>2.7870618080263969</v>
      </c>
      <c r="H127" s="153">
        <f>Pricing!$C127*100</f>
        <v>2.7870618080263969</v>
      </c>
      <c r="I127" s="154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2" t="s">
        <v>341</v>
      </c>
      <c r="K127" s="153">
        <f>Pricing!$D127*100</f>
        <v>2.8900621039043535</v>
      </c>
      <c r="L127" s="153">
        <f>Pricing!$D127*100</f>
        <v>2.8900621039043535</v>
      </c>
      <c r="M127" s="154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2" t="s">
        <v>422</v>
      </c>
      <c r="O127" s="153">
        <f>Pricing!$E127*100</f>
        <v>3.0243687756285196</v>
      </c>
      <c r="P127" s="153">
        <f>Pricing!$E127*100</f>
        <v>3.0243687756285196</v>
      </c>
      <c r="Q127" s="154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2" t="str">
        <f t="shared" si="9"/>
        <v>USD_CURVE_STD_49Y</v>
      </c>
      <c r="S127" s="153">
        <f>Pricing!$F127*100</f>
        <v>2.7868928044086578</v>
      </c>
      <c r="T127" s="153">
        <f>Pricing!$F127*100</f>
        <v>2.7868928044086578</v>
      </c>
      <c r="U127" s="154" t="str">
        <f>IF(Contribute="abcd",IF($A$2&lt;&gt;-1,_xll.RtContribute(SourceAlias,R127,Fields,S127:T127,"SCOPE:SERVER"),_xll.RtContribute(SourceAlias,"DDS_INSERT_S",$A$2:$C$2,R127:T127,"SCOPE:SERVER FTC:ALL")),"stopped")</f>
        <v>stopped</v>
      </c>
      <c r="V127" s="152" t="s">
        <v>639</v>
      </c>
      <c r="W127" s="153">
        <f>Pricing!$G127*100</f>
        <v>2.5689640276805834</v>
      </c>
      <c r="X127" s="153">
        <f>Pricing!$G127*100</f>
        <v>2.5689640276805834</v>
      </c>
      <c r="Y127" s="154" t="str">
        <f>IF(Contribute="abcd",IF($A$2&lt;&gt;-1,_xll.RtContribute(SourceAlias,V127,Fields,W127:X127,"SCOPE:SERVER"),_xll.RtContribute(SourceAlias,"DDS_INSERT_S",$A$2:$C$2,V127:X127,"SCOPE:SERVER FTC:ALL")),"stopped")</f>
        <v>stopped</v>
      </c>
      <c r="Z127" s="197"/>
      <c r="AA127" s="196"/>
      <c r="AB127" s="197"/>
      <c r="AC127" s="196"/>
      <c r="AD127" s="197"/>
      <c r="AE127" s="196"/>
      <c r="AF127" s="195"/>
      <c r="AG127" s="195"/>
      <c r="AH127" s="197"/>
      <c r="AI127" s="196"/>
      <c r="AJ127" s="195"/>
      <c r="AK127" s="196"/>
    </row>
    <row r="128" spans="1:37" collapsed="1" x14ac:dyDescent="0.2">
      <c r="A128" s="71" t="str">
        <f>Pricing!$A128</f>
        <v>50Y</v>
      </c>
      <c r="B128" s="152" t="s">
        <v>180</v>
      </c>
      <c r="C128" s="153">
        <f>Pricing!$B128*100</f>
        <v>2.6686256810732991</v>
      </c>
      <c r="D128" s="153">
        <f>Pricing!$B128*100</f>
        <v>2.6686256810732991</v>
      </c>
      <c r="E128" s="154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2" t="s">
        <v>257</v>
      </c>
      <c r="G128" s="153">
        <f>Pricing!$C128*100</f>
        <v>2.7850000000000024</v>
      </c>
      <c r="H128" s="153">
        <f>Pricing!$C128*100</f>
        <v>2.7850000000000024</v>
      </c>
      <c r="I128" s="154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2" t="s">
        <v>342</v>
      </c>
      <c r="K128" s="153">
        <f>Pricing!$D128*100</f>
        <v>2.8879976501375522</v>
      </c>
      <c r="L128" s="153">
        <f>Pricing!$D128*100</f>
        <v>2.8879976501375522</v>
      </c>
      <c r="M128" s="154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2" t="s">
        <v>423</v>
      </c>
      <c r="O128" s="153">
        <f>Pricing!$E128*100</f>
        <v>3.0222985076723559</v>
      </c>
      <c r="P128" s="153">
        <f>Pricing!$E128*100</f>
        <v>3.0222985076723559</v>
      </c>
      <c r="Q128" s="154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2" t="str">
        <f t="shared" si="9"/>
        <v>USD_CURVE_STD_50Y</v>
      </c>
      <c r="S128" s="153">
        <f>Pricing!$F128*100</f>
        <v>2.7849999999810366</v>
      </c>
      <c r="T128" s="153">
        <f>Pricing!$F128*100</f>
        <v>2.7849999999810366</v>
      </c>
      <c r="U128" s="154" t="str">
        <f>IF(Contribute="abcd",IF($A$2&lt;&gt;-1,_xll.RtContribute(SourceAlias,R128,Fields,S128:T128,"SCOPE:SERVER"),_xll.RtContribute(SourceAlias,"DDS_INSERT_S",$A$2:$C$2,R128:T128,"SCOPE:SERVER FTC:ALL")),"stopped")</f>
        <v>stopped</v>
      </c>
      <c r="V128" s="152" t="s">
        <v>620</v>
      </c>
      <c r="W128" s="153">
        <f>Pricing!$G128*100</f>
        <v>2.5669999999963911</v>
      </c>
      <c r="X128" s="153">
        <f>Pricing!$G128*100</f>
        <v>2.5669999999963911</v>
      </c>
      <c r="Y128" s="154" t="str">
        <f>IF(Contribute="abcd",IF($A$2&lt;&gt;-1,_xll.RtContribute(SourceAlias,V128,Fields,W128:X128,"SCOPE:SERVER"),_xll.RtContribute(SourceAlias,"DDS_INSERT_S",$A$2:$C$2,V128:X128,"SCOPE:SERVER FTC:ALL")),"stopped")</f>
        <v>stopped</v>
      </c>
      <c r="Z128" s="197">
        <f>ABS(_xll.RtGet(SourceAlias,$B128,"BID")-C128)</f>
        <v>9.9946192670108402E-4</v>
      </c>
      <c r="AA128" s="196">
        <f>ABS(_xll.RtGet(SourceAlias,$B128,"ASK")-D128)</f>
        <v>9.9946192670108402E-4</v>
      </c>
      <c r="AB128" s="197">
        <f>ABS(_xll.RtGet(SourceAlias,$F128,"BID")-G128)</f>
        <v>9.9999999999766942E-4</v>
      </c>
      <c r="AC128" s="196">
        <f>ABS(_xll.RtGet(SourceAlias,$F128,"ASK")-H128)</f>
        <v>9.9999999999766942E-4</v>
      </c>
      <c r="AD128" s="197">
        <f>ABS(_xll.RtGet(SourceAlias,$J128,"BID")-K128)</f>
        <v>1.0003908624480751E-3</v>
      </c>
      <c r="AE128" s="196">
        <f>ABS(_xll.RtGet(SourceAlias,$J128,"ASK")-L128)</f>
        <v>1.0003908624480751E-3</v>
      </c>
      <c r="AF128" s="195">
        <f>ABS(_xll.RtGet(SourceAlias,$N128,"BID")-O128)</f>
        <v>1.0009003276443273E-3</v>
      </c>
      <c r="AG128" s="195">
        <f>ABS(_xll.RtGet(SourceAlias,$N128,"ASK")-P128)</f>
        <v>1.0009003276443273E-3</v>
      </c>
      <c r="AH128" s="197">
        <f>ABS(_xll.RtGet(SourceAlias,$R128,"BID")-S128)</f>
        <v>1.0000000189633873E-3</v>
      </c>
      <c r="AI128" s="196">
        <f>ABS(_xll.RtGet(SourceAlias,$R128,"ASK")-T128)</f>
        <v>1.0000000189633873E-3</v>
      </c>
      <c r="AJ128" s="195">
        <f>ABS(_xll.RtGet(SourceAlias,$V128,"BID")-W128)</f>
        <v>1.0000000036090029E-3</v>
      </c>
      <c r="AK128" s="196">
        <f>ABS(_xll.RtGet(SourceAlias,$V128,"ASK")-X128)</f>
        <v>1.0000000036090029E-3</v>
      </c>
    </row>
    <row r="129" spans="1:37" hidden="1" outlineLevel="1" x14ac:dyDescent="0.2">
      <c r="A129" s="71" t="str">
        <f>Pricing!$A129</f>
        <v>51Y</v>
      </c>
      <c r="B129" s="152" t="s">
        <v>181</v>
      </c>
      <c r="C129" s="153">
        <f>Pricing!$B129*100</f>
        <v>2.6666340303635789</v>
      </c>
      <c r="D129" s="153">
        <f>Pricing!$B129*100</f>
        <v>2.6666340303635789</v>
      </c>
      <c r="E129" s="154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2" t="s">
        <v>258</v>
      </c>
      <c r="G129" s="153">
        <f>Pricing!$C129*100</f>
        <v>2.7830190846050766</v>
      </c>
      <c r="H129" s="153">
        <f>Pricing!$C129*100</f>
        <v>2.7830190846050766</v>
      </c>
      <c r="I129" s="154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2" t="s">
        <v>343</v>
      </c>
      <c r="K129" s="153">
        <f>Pricing!$D129*100</f>
        <v>2.8860146356069976</v>
      </c>
      <c r="L129" s="153">
        <f>Pricing!$D129*100</f>
        <v>2.8860146356069976</v>
      </c>
      <c r="M129" s="154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2" t="s">
        <v>424</v>
      </c>
      <c r="O129" s="153">
        <f>Pricing!$E129*100</f>
        <v>3.0203110327247451</v>
      </c>
      <c r="P129" s="153">
        <f>Pricing!$E129*100</f>
        <v>3.0203110327247451</v>
      </c>
      <c r="Q129" s="154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2" t="str">
        <f t="shared" si="9"/>
        <v>USD_CURVE_STD_51Y</v>
      </c>
      <c r="S129" s="153">
        <f>Pricing!$F129*100</f>
        <v>2.7834618388939467</v>
      </c>
      <c r="T129" s="153">
        <f>Pricing!$F129*100</f>
        <v>2.7834618388939467</v>
      </c>
      <c r="U129" s="154" t="str">
        <f>IF(Contribute="abcd",IF($A$2&lt;&gt;-1,_xll.RtContribute(SourceAlias,R129,Fields,S129:T129,"SCOPE:SERVER"),_xll.RtContribute(SourceAlias,"DDS_INSERT_S",$A$2:$C$2,R129:T129,"SCOPE:SERVER FTC:ALL")),"stopped")</f>
        <v>stopped</v>
      </c>
      <c r="V129" s="152" t="s">
        <v>640</v>
      </c>
      <c r="W129" s="153">
        <f>Pricing!$G129*100</f>
        <v>2.5651143964917762</v>
      </c>
      <c r="X129" s="153">
        <f>Pricing!$G129*100</f>
        <v>2.5651143964917762</v>
      </c>
      <c r="Y129" s="154" t="str">
        <f>IF(Contribute="abcd",IF($A$2&lt;&gt;-1,_xll.RtContribute(SourceAlias,V129,Fields,W129:X129,"SCOPE:SERVER"),_xll.RtContribute(SourceAlias,"DDS_INSERT_S",$A$2:$C$2,V129:X129,"SCOPE:SERVER FTC:ALL")),"stopped")</f>
        <v>stopped</v>
      </c>
      <c r="Z129" s="197"/>
      <c r="AA129" s="196"/>
      <c r="AB129" s="197"/>
      <c r="AC129" s="196"/>
      <c r="AD129" s="197"/>
      <c r="AE129" s="196"/>
      <c r="AF129" s="195"/>
      <c r="AG129" s="195"/>
      <c r="AH129" s="197"/>
      <c r="AI129" s="196"/>
      <c r="AJ129" s="195"/>
      <c r="AK129" s="196"/>
    </row>
    <row r="130" spans="1:37" hidden="1" outlineLevel="1" x14ac:dyDescent="0.2">
      <c r="A130" s="71" t="str">
        <f>Pricing!$A130</f>
        <v>52Y</v>
      </c>
      <c r="B130" s="152" t="s">
        <v>182</v>
      </c>
      <c r="C130" s="153">
        <f>Pricing!$B130*100</f>
        <v>2.6647160507403065</v>
      </c>
      <c r="D130" s="153">
        <f>Pricing!$B130*100</f>
        <v>2.6647160507403065</v>
      </c>
      <c r="E130" s="154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2" t="s">
        <v>259</v>
      </c>
      <c r="G130" s="153">
        <f>Pricing!$C130*100</f>
        <v>2.7811115475657711</v>
      </c>
      <c r="H130" s="153">
        <f>Pricing!$C130*100</f>
        <v>2.7811115475657711</v>
      </c>
      <c r="I130" s="154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2" t="s">
        <v>344</v>
      </c>
      <c r="K130" s="153">
        <f>Pricing!$D130*100</f>
        <v>2.8841056167522003</v>
      </c>
      <c r="L130" s="153">
        <f>Pricing!$D130*100</f>
        <v>2.8841056167522003</v>
      </c>
      <c r="M130" s="154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2" t="s">
        <v>425</v>
      </c>
      <c r="O130" s="153">
        <f>Pricing!$E130*100</f>
        <v>3.0183990902752034</v>
      </c>
      <c r="P130" s="153">
        <f>Pricing!$E130*100</f>
        <v>3.0183990902752034</v>
      </c>
      <c r="Q130" s="154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2" t="str">
        <f t="shared" si="9"/>
        <v>USD_CURVE_STD_52Y</v>
      </c>
      <c r="S130" s="153">
        <f>Pricing!$F130*100</f>
        <v>2.7819081370612992</v>
      </c>
      <c r="T130" s="153">
        <f>Pricing!$F130*100</f>
        <v>2.7819081370612992</v>
      </c>
      <c r="U130" s="154" t="str">
        <f>IF(Contribute="abcd",IF($A$2&lt;&gt;-1,_xll.RtContribute(SourceAlias,R130,Fields,S130:T130,"SCOPE:SERVER"),_xll.RtContribute(SourceAlias,"DDS_INSERT_S",$A$2:$C$2,R130:T130,"SCOPE:SERVER FTC:ALL")),"stopped")</f>
        <v>stopped</v>
      </c>
      <c r="V130" s="152" t="s">
        <v>641</v>
      </c>
      <c r="W130" s="153">
        <f>Pricing!$G130*100</f>
        <v>2.5632985614068078</v>
      </c>
      <c r="X130" s="153">
        <f>Pricing!$G130*100</f>
        <v>2.5632985614068078</v>
      </c>
      <c r="Y130" s="154" t="str">
        <f>IF(Contribute="abcd",IF($A$2&lt;&gt;-1,_xll.RtContribute(SourceAlias,V130,Fields,W130:X130,"SCOPE:SERVER"),_xll.RtContribute(SourceAlias,"DDS_INSERT_S",$A$2:$C$2,V130:X130,"SCOPE:SERVER FTC:ALL")),"stopped")</f>
        <v>stopped</v>
      </c>
      <c r="Z130" s="197"/>
      <c r="AA130" s="196"/>
      <c r="AB130" s="197"/>
      <c r="AC130" s="196"/>
      <c r="AD130" s="197"/>
      <c r="AE130" s="196"/>
      <c r="AF130" s="195"/>
      <c r="AG130" s="195"/>
      <c r="AH130" s="197"/>
      <c r="AI130" s="196"/>
      <c r="AJ130" s="195"/>
      <c r="AK130" s="196"/>
    </row>
    <row r="131" spans="1:37" hidden="1" outlineLevel="1" x14ac:dyDescent="0.2">
      <c r="A131" s="71" t="str">
        <f>Pricing!$A131</f>
        <v>53Y</v>
      </c>
      <c r="B131" s="152" t="s">
        <v>183</v>
      </c>
      <c r="C131" s="153">
        <f>Pricing!$B131*100</f>
        <v>2.6628891106635439</v>
      </c>
      <c r="D131" s="153">
        <f>Pricing!$B131*100</f>
        <v>2.6628891106635439</v>
      </c>
      <c r="E131" s="154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2" t="s">
        <v>260</v>
      </c>
      <c r="G131" s="153">
        <f>Pricing!$C131*100</f>
        <v>2.779294399346774</v>
      </c>
      <c r="H131" s="153">
        <f>Pricing!$C131*100</f>
        <v>2.779294399346774</v>
      </c>
      <c r="I131" s="154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2" t="s">
        <v>345</v>
      </c>
      <c r="K131" s="153">
        <f>Pricing!$D131*100</f>
        <v>2.8822872216141255</v>
      </c>
      <c r="L131" s="153">
        <f>Pricing!$D131*100</f>
        <v>2.8822872216141255</v>
      </c>
      <c r="M131" s="154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2" t="s">
        <v>426</v>
      </c>
      <c r="O131" s="153">
        <f>Pricing!$E131*100</f>
        <v>3.0165784244721325</v>
      </c>
      <c r="P131" s="153">
        <f>Pricing!$E131*100</f>
        <v>3.0165784244721325</v>
      </c>
      <c r="Q131" s="154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2" t="str">
        <f t="shared" si="9"/>
        <v>USD_CURVE_STD_53Y</v>
      </c>
      <c r="S131" s="153">
        <f>Pricing!$F131*100</f>
        <v>2.7803577861139237</v>
      </c>
      <c r="T131" s="153">
        <f>Pricing!$F131*100</f>
        <v>2.7803577861139237</v>
      </c>
      <c r="U131" s="154" t="str">
        <f>IF(Contribute="abcd",IF($A$2&lt;&gt;-1,_xll.RtContribute(SourceAlias,R131,Fields,S131:T131,"SCOPE:SERVER"),_xll.RtContribute(SourceAlias,"DDS_INSERT_S",$A$2:$C$2,R131:T131,"SCOPE:SERVER FTC:ALL")),"stopped")</f>
        <v>stopped</v>
      </c>
      <c r="V131" s="152" t="s">
        <v>642</v>
      </c>
      <c r="W131" s="153">
        <f>Pricing!$G131*100</f>
        <v>2.5615688886992611</v>
      </c>
      <c r="X131" s="153">
        <f>Pricing!$G131*100</f>
        <v>2.5615688886992611</v>
      </c>
      <c r="Y131" s="154" t="str">
        <f>IF(Contribute="abcd",IF($A$2&lt;&gt;-1,_xll.RtContribute(SourceAlias,V131,Fields,W131:X131,"SCOPE:SERVER"),_xll.RtContribute(SourceAlias,"DDS_INSERT_S",$A$2:$C$2,V131:X131,"SCOPE:SERVER FTC:ALL")),"stopped")</f>
        <v>stopped</v>
      </c>
      <c r="Z131" s="197"/>
      <c r="AA131" s="196"/>
      <c r="AB131" s="197"/>
      <c r="AC131" s="196"/>
      <c r="AD131" s="197"/>
      <c r="AE131" s="196"/>
      <c r="AF131" s="195"/>
      <c r="AG131" s="195"/>
      <c r="AH131" s="197"/>
      <c r="AI131" s="196"/>
      <c r="AJ131" s="195"/>
      <c r="AK131" s="196"/>
    </row>
    <row r="132" spans="1:37" hidden="1" outlineLevel="1" x14ac:dyDescent="0.2">
      <c r="A132" s="71" t="str">
        <f>Pricing!$A132</f>
        <v>54Y</v>
      </c>
      <c r="B132" s="152" t="s">
        <v>184</v>
      </c>
      <c r="C132" s="153">
        <f>Pricing!$B132*100</f>
        <v>2.6611314573449412</v>
      </c>
      <c r="D132" s="153">
        <f>Pricing!$B132*100</f>
        <v>2.6611314573449412</v>
      </c>
      <c r="E132" s="154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2" t="s">
        <v>261</v>
      </c>
      <c r="G132" s="153">
        <f>Pricing!$C132*100</f>
        <v>2.7775462174737027</v>
      </c>
      <c r="H132" s="153">
        <f>Pricing!$C132*100</f>
        <v>2.7775462174737027</v>
      </c>
      <c r="I132" s="154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2" t="s">
        <v>346</v>
      </c>
      <c r="K132" s="153">
        <f>Pricing!$D132*100</f>
        <v>2.8805382009570764</v>
      </c>
      <c r="L132" s="153">
        <f>Pricing!$D132*100</f>
        <v>2.8805382009570764</v>
      </c>
      <c r="M132" s="154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2" t="s">
        <v>427</v>
      </c>
      <c r="O132" s="153">
        <f>Pricing!$E132*100</f>
        <v>3.0148281309415106</v>
      </c>
      <c r="P132" s="153">
        <f>Pricing!$E132*100</f>
        <v>3.0148281309415106</v>
      </c>
      <c r="Q132" s="154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2" t="str">
        <f t="shared" si="9"/>
        <v>USD_CURVE_STD_54Y</v>
      </c>
      <c r="S132" s="153">
        <f>Pricing!$F132*100</f>
        <v>2.7787988340375698</v>
      </c>
      <c r="T132" s="153">
        <f>Pricing!$F132*100</f>
        <v>2.7787988340375698</v>
      </c>
      <c r="U132" s="154" t="str">
        <f>IF(Contribute="abcd",IF($A$2&lt;&gt;-1,_xll.RtContribute(SourceAlias,R132,Fields,S132:T132,"SCOPE:SERVER"),_xll.RtContribute(SourceAlias,"DDS_INSERT_S",$A$2:$C$2,R132:T132,"SCOPE:SERVER FTC:ALL")),"stopped")</f>
        <v>stopped</v>
      </c>
      <c r="V132" s="152" t="s">
        <v>643</v>
      </c>
      <c r="W132" s="153">
        <f>Pricing!$G132*100</f>
        <v>2.5599048232414821</v>
      </c>
      <c r="X132" s="153">
        <f>Pricing!$G132*100</f>
        <v>2.5599048232414821</v>
      </c>
      <c r="Y132" s="154" t="str">
        <f>IF(Contribute="abcd",IF($A$2&lt;&gt;-1,_xll.RtContribute(SourceAlias,V132,Fields,W132:X132,"SCOPE:SERVER"),_xll.RtContribute(SourceAlias,"DDS_INSERT_S",$A$2:$C$2,V132:X132,"SCOPE:SERVER FTC:ALL")),"stopped")</f>
        <v>stopped</v>
      </c>
      <c r="Z132" s="197"/>
      <c r="AA132" s="196"/>
      <c r="AB132" s="197"/>
      <c r="AC132" s="196"/>
      <c r="AD132" s="197"/>
      <c r="AE132" s="196"/>
      <c r="AF132" s="195"/>
      <c r="AG132" s="195"/>
      <c r="AH132" s="197"/>
      <c r="AI132" s="196"/>
      <c r="AJ132" s="195"/>
      <c r="AK132" s="196"/>
    </row>
    <row r="133" spans="1:37" hidden="1" outlineLevel="1" x14ac:dyDescent="0.2">
      <c r="A133" s="71" t="str">
        <f>Pricing!$A133</f>
        <v>55Y</v>
      </c>
      <c r="B133" s="152" t="s">
        <v>185</v>
      </c>
      <c r="C133" s="153">
        <f>Pricing!$B133*100</f>
        <v>2.6594435543479822</v>
      </c>
      <c r="D133" s="153">
        <f>Pricing!$B133*100</f>
        <v>2.6594435543479822</v>
      </c>
      <c r="E133" s="154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2" t="s">
        <v>262</v>
      </c>
      <c r="G133" s="153">
        <f>Pricing!$C133*100</f>
        <v>2.7758674100509735</v>
      </c>
      <c r="H133" s="153">
        <f>Pricing!$C133*100</f>
        <v>2.7758674100509735</v>
      </c>
      <c r="I133" s="154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2" t="s">
        <v>347</v>
      </c>
      <c r="K133" s="153">
        <f>Pricing!$D133*100</f>
        <v>2.8788588367743997</v>
      </c>
      <c r="L133" s="153">
        <f>Pricing!$D133*100</f>
        <v>2.8788588367743997</v>
      </c>
      <c r="M133" s="154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2" t="s">
        <v>428</v>
      </c>
      <c r="O133" s="153">
        <f>Pricing!$E133*100</f>
        <v>3.0131481936864564</v>
      </c>
      <c r="P133" s="153">
        <f>Pricing!$E133*100</f>
        <v>3.0131481936864564</v>
      </c>
      <c r="Q133" s="154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2" t="str">
        <f t="shared" si="9"/>
        <v>USD_CURVE_STD_55Y</v>
      </c>
      <c r="S133" s="153">
        <f>Pricing!$F133*100</f>
        <v>2.7772362741226932</v>
      </c>
      <c r="T133" s="153">
        <f>Pricing!$F133*100</f>
        <v>2.7772362741226932</v>
      </c>
      <c r="U133" s="154" t="str">
        <f>IF(Contribute="abcd",IF($A$2&lt;&gt;-1,_xll.RtContribute(SourceAlias,R133,Fields,S133:T133,"SCOPE:SERVER"),_xll.RtContribute(SourceAlias,"DDS_INSERT_S",$A$2:$C$2,R133:T133,"SCOPE:SERVER FTC:ALL")),"stopped")</f>
        <v>stopped</v>
      </c>
      <c r="V133" s="152" t="s">
        <v>644</v>
      </c>
      <c r="W133" s="153">
        <f>Pricing!$G133*100</f>
        <v>2.5583067941774238</v>
      </c>
      <c r="X133" s="153">
        <f>Pricing!$G133*100</f>
        <v>2.5583067941774238</v>
      </c>
      <c r="Y133" s="154" t="str">
        <f>IF(Contribute="abcd",IF($A$2&lt;&gt;-1,_xll.RtContribute(SourceAlias,V133,Fields,W133:X133,"SCOPE:SERVER"),_xll.RtContribute(SourceAlias,"DDS_INSERT_S",$A$2:$C$2,V133:X133,"SCOPE:SERVER FTC:ALL")),"stopped")</f>
        <v>stopped</v>
      </c>
      <c r="Z133" s="197"/>
      <c r="AA133" s="196"/>
      <c r="AB133" s="197"/>
      <c r="AC133" s="196"/>
      <c r="AD133" s="197"/>
      <c r="AE133" s="196"/>
      <c r="AF133" s="195"/>
      <c r="AG133" s="195"/>
      <c r="AH133" s="197"/>
      <c r="AI133" s="196"/>
      <c r="AJ133" s="195"/>
      <c r="AK133" s="196"/>
    </row>
    <row r="134" spans="1:37" hidden="1" outlineLevel="1" x14ac:dyDescent="0.2">
      <c r="A134" s="71" t="str">
        <f>Pricing!$A134</f>
        <v>56Y</v>
      </c>
      <c r="B134" s="152" t="s">
        <v>186</v>
      </c>
      <c r="C134" s="153">
        <f>Pricing!$B134*100</f>
        <v>2.65782177775827</v>
      </c>
      <c r="D134" s="153">
        <f>Pricing!$B134*100</f>
        <v>2.65782177775827</v>
      </c>
      <c r="E134" s="154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2" t="s">
        <v>263</v>
      </c>
      <c r="G134" s="153">
        <f>Pricing!$C134*100</f>
        <v>2.7742543755126072</v>
      </c>
      <c r="H134" s="153">
        <f>Pricing!$C134*100</f>
        <v>2.7742543755126072</v>
      </c>
      <c r="I134" s="154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2" t="s">
        <v>348</v>
      </c>
      <c r="K134" s="153">
        <f>Pricing!$D134*100</f>
        <v>2.8772454647741386</v>
      </c>
      <c r="L134" s="153">
        <f>Pricing!$D134*100</f>
        <v>2.8772454647741386</v>
      </c>
      <c r="M134" s="154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2" t="s">
        <v>429</v>
      </c>
      <c r="O134" s="153">
        <f>Pricing!$E134*100</f>
        <v>3.0115347952921914</v>
      </c>
      <c r="P134" s="153">
        <f>Pricing!$E134*100</f>
        <v>3.0115347952921914</v>
      </c>
      <c r="Q134" s="154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2" t="str">
        <f t="shared" si="9"/>
        <v>USD_CURVE_STD_56Y</v>
      </c>
      <c r="S134" s="153">
        <f>Pricing!$F134*100</f>
        <v>2.7756715325848913</v>
      </c>
      <c r="T134" s="153">
        <f>Pricing!$F134*100</f>
        <v>2.7756715325848913</v>
      </c>
      <c r="U134" s="154" t="str">
        <f>IF(Contribute="abcd",IF($A$2&lt;&gt;-1,_xll.RtContribute(SourceAlias,R134,Fields,S134:T134,"SCOPE:SERVER"),_xll.RtContribute(SourceAlias,"DDS_INSERT_S",$A$2:$C$2,R134:T134,"SCOPE:SERVER FTC:ALL")),"stopped")</f>
        <v>stopped</v>
      </c>
      <c r="V134" s="152" t="s">
        <v>645</v>
      </c>
      <c r="W134" s="153">
        <f>Pricing!$G134*100</f>
        <v>2.5567713700421444</v>
      </c>
      <c r="X134" s="153">
        <f>Pricing!$G134*100</f>
        <v>2.5567713700421444</v>
      </c>
      <c r="Y134" s="154" t="str">
        <f>IF(Contribute="abcd",IF($A$2&lt;&gt;-1,_xll.RtContribute(SourceAlias,V134,Fields,W134:X134,"SCOPE:SERVER"),_xll.RtContribute(SourceAlias,"DDS_INSERT_S",$A$2:$C$2,V134:X134,"SCOPE:SERVER FTC:ALL")),"stopped")</f>
        <v>stopped</v>
      </c>
      <c r="Z134" s="197"/>
      <c r="AA134" s="196"/>
      <c r="AB134" s="197"/>
      <c r="AC134" s="196"/>
      <c r="AD134" s="197"/>
      <c r="AE134" s="196"/>
      <c r="AF134" s="195"/>
      <c r="AG134" s="195"/>
      <c r="AH134" s="197"/>
      <c r="AI134" s="196"/>
      <c r="AJ134" s="195"/>
      <c r="AK134" s="196"/>
    </row>
    <row r="135" spans="1:37" hidden="1" outlineLevel="1" x14ac:dyDescent="0.2">
      <c r="A135" s="71" t="str">
        <f>Pricing!$A135</f>
        <v>57Y</v>
      </c>
      <c r="B135" s="152" t="s">
        <v>187</v>
      </c>
      <c r="C135" s="153">
        <f>Pricing!$B135*100</f>
        <v>2.6562522101979491</v>
      </c>
      <c r="D135" s="153">
        <f>Pricing!$B135*100</f>
        <v>2.6562522101979491</v>
      </c>
      <c r="E135" s="154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2" t="s">
        <v>264</v>
      </c>
      <c r="G135" s="153">
        <f>Pricing!$C135*100</f>
        <v>2.772693401889248</v>
      </c>
      <c r="H135" s="153">
        <f>Pricing!$C135*100</f>
        <v>2.772693401889248</v>
      </c>
      <c r="I135" s="154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2" t="s">
        <v>349</v>
      </c>
      <c r="K135" s="153">
        <f>Pricing!$D135*100</f>
        <v>2.8756844948678841</v>
      </c>
      <c r="L135" s="153">
        <f>Pricing!$D135*100</f>
        <v>2.8756844948678841</v>
      </c>
      <c r="M135" s="154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2" t="s">
        <v>430</v>
      </c>
      <c r="O135" s="153">
        <f>Pricing!$E135*100</f>
        <v>3.0099745779815859</v>
      </c>
      <c r="P135" s="153">
        <f>Pricing!$E135*100</f>
        <v>3.0099745779815859</v>
      </c>
      <c r="Q135" s="154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2" t="str">
        <f t="shared" si="9"/>
        <v>USD_CURVE_STD_57Y</v>
      </c>
      <c r="S135" s="153">
        <f>Pricing!$F135*100</f>
        <v>2.7740951521399526</v>
      </c>
      <c r="T135" s="153">
        <f>Pricing!$F135*100</f>
        <v>2.7740951521399526</v>
      </c>
      <c r="U135" s="154" t="str">
        <f>IF(Contribute="abcd",IF($A$2&lt;&gt;-1,_xll.RtContribute(SourceAlias,R135,Fields,S135:T135,"SCOPE:SERVER"),_xll.RtContribute(SourceAlias,"DDS_INSERT_S",$A$2:$C$2,R135:T135,"SCOPE:SERVER FTC:ALL")),"stopped")</f>
        <v>stopped</v>
      </c>
      <c r="V135" s="152" t="s">
        <v>646</v>
      </c>
      <c r="W135" s="153">
        <f>Pricing!$G135*100</f>
        <v>2.5552854005849097</v>
      </c>
      <c r="X135" s="153">
        <f>Pricing!$G135*100</f>
        <v>2.5552854005849097</v>
      </c>
      <c r="Y135" s="154" t="str">
        <f>IF(Contribute="abcd",IF($A$2&lt;&gt;-1,_xll.RtContribute(SourceAlias,V135,Fields,W135:X135,"SCOPE:SERVER"),_xll.RtContribute(SourceAlias,"DDS_INSERT_S",$A$2:$C$2,V135:X135,"SCOPE:SERVER FTC:ALL")),"stopped")</f>
        <v>stopped</v>
      </c>
      <c r="Z135" s="197"/>
      <c r="AA135" s="196"/>
      <c r="AB135" s="197"/>
      <c r="AC135" s="196"/>
      <c r="AD135" s="197"/>
      <c r="AE135" s="196"/>
      <c r="AF135" s="195"/>
      <c r="AG135" s="195"/>
      <c r="AH135" s="197"/>
      <c r="AI135" s="196"/>
      <c r="AJ135" s="195"/>
      <c r="AK135" s="196"/>
    </row>
    <row r="136" spans="1:37" hidden="1" outlineLevel="1" x14ac:dyDescent="0.2">
      <c r="A136" s="71" t="str">
        <f>Pricing!$A136</f>
        <v>58Y</v>
      </c>
      <c r="B136" s="152" t="s">
        <v>188</v>
      </c>
      <c r="C136" s="153">
        <f>Pricing!$B136*100</f>
        <v>2.6547566035035053</v>
      </c>
      <c r="D136" s="153">
        <f>Pricing!$B136*100</f>
        <v>2.6547566035035053</v>
      </c>
      <c r="E136" s="154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2" t="s">
        <v>265</v>
      </c>
      <c r="G136" s="153">
        <f>Pricing!$C136*100</f>
        <v>2.771205809237633</v>
      </c>
      <c r="H136" s="153">
        <f>Pricing!$C136*100</f>
        <v>2.771205809237633</v>
      </c>
      <c r="I136" s="154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2" t="s">
        <v>350</v>
      </c>
      <c r="K136" s="153">
        <f>Pricing!$D136*100</f>
        <v>2.8741968011981522</v>
      </c>
      <c r="L136" s="153">
        <f>Pricing!$D136*100</f>
        <v>2.8741968011981522</v>
      </c>
      <c r="M136" s="154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2" t="s">
        <v>431</v>
      </c>
      <c r="O136" s="153">
        <f>Pricing!$E136*100</f>
        <v>3.0084874274545474</v>
      </c>
      <c r="P136" s="153">
        <f>Pricing!$E136*100</f>
        <v>3.0084874274545474</v>
      </c>
      <c r="Q136" s="154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2" t="str">
        <f t="shared" si="9"/>
        <v>USD_CURVE_STD_58Y</v>
      </c>
      <c r="S136" s="153">
        <f>Pricing!$F136*100</f>
        <v>2.7725334679026101</v>
      </c>
      <c r="T136" s="153">
        <f>Pricing!$F136*100</f>
        <v>2.7725334679026101</v>
      </c>
      <c r="U136" s="154" t="str">
        <f>IF(Contribute="abcd",IF($A$2&lt;&gt;-1,_xll.RtContribute(SourceAlias,R136,Fields,S136:T136,"SCOPE:SERVER"),_xll.RtContribute(SourceAlias,"DDS_INSERT_S",$A$2:$C$2,R136:T136,"SCOPE:SERVER FTC:ALL")),"stopped")</f>
        <v>stopped</v>
      </c>
      <c r="V136" s="152" t="s">
        <v>647</v>
      </c>
      <c r="W136" s="153">
        <f>Pricing!$G136*100</f>
        <v>2.5538694209093897</v>
      </c>
      <c r="X136" s="153">
        <f>Pricing!$G136*100</f>
        <v>2.5538694209093897</v>
      </c>
      <c r="Y136" s="154" t="str">
        <f>IF(Contribute="abcd",IF($A$2&lt;&gt;-1,_xll.RtContribute(SourceAlias,V136,Fields,W136:X136,"SCOPE:SERVER"),_xll.RtContribute(SourceAlias,"DDS_INSERT_S",$A$2:$C$2,V136:X136,"SCOPE:SERVER FTC:ALL")),"stopped")</f>
        <v>stopped</v>
      </c>
      <c r="Z136" s="197"/>
      <c r="AA136" s="196"/>
      <c r="AB136" s="197"/>
      <c r="AC136" s="196"/>
      <c r="AD136" s="197"/>
      <c r="AE136" s="196"/>
      <c r="AF136" s="195"/>
      <c r="AG136" s="195"/>
      <c r="AH136" s="197"/>
      <c r="AI136" s="196"/>
      <c r="AJ136" s="195"/>
      <c r="AK136" s="196"/>
    </row>
    <row r="137" spans="1:37" hidden="1" outlineLevel="1" x14ac:dyDescent="0.2">
      <c r="A137" s="71" t="str">
        <f>Pricing!$A137</f>
        <v>59Y</v>
      </c>
      <c r="B137" s="152" t="s">
        <v>189</v>
      </c>
      <c r="C137" s="153">
        <f>Pricing!$B137*100</f>
        <v>2.653317329179897</v>
      </c>
      <c r="D137" s="153">
        <f>Pricing!$B137*100</f>
        <v>2.653317329179897</v>
      </c>
      <c r="E137" s="154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2" t="s">
        <v>266</v>
      </c>
      <c r="G137" s="153">
        <f>Pricing!$C137*100</f>
        <v>2.7697742467231414</v>
      </c>
      <c r="H137" s="153">
        <f>Pricing!$C137*100</f>
        <v>2.7697742467231414</v>
      </c>
      <c r="I137" s="154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2" t="s">
        <v>351</v>
      </c>
      <c r="K137" s="153">
        <f>Pricing!$D137*100</f>
        <v>2.8727652143104634</v>
      </c>
      <c r="L137" s="153">
        <f>Pricing!$D137*100</f>
        <v>2.8727652143104634</v>
      </c>
      <c r="M137" s="154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2" t="s">
        <v>432</v>
      </c>
      <c r="O137" s="153">
        <f>Pricing!$E137*100</f>
        <v>3.0070565517831351</v>
      </c>
      <c r="P137" s="153">
        <f>Pricing!$E137*100</f>
        <v>3.0070565517831351</v>
      </c>
      <c r="Q137" s="154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2" t="str">
        <f t="shared" si="9"/>
        <v>USD_CURVE_STD_59Y</v>
      </c>
      <c r="S137" s="153">
        <f>Pricing!$F137*100</f>
        <v>2.7709732308997426</v>
      </c>
      <c r="T137" s="153">
        <f>Pricing!$F137*100</f>
        <v>2.7709732308997426</v>
      </c>
      <c r="U137" s="154" t="str">
        <f>IF(Contribute="abcd",IF($A$2&lt;&gt;-1,_xll.RtContribute(SourceAlias,R137,Fields,S137:T137,"SCOPE:SERVER"),_xll.RtContribute(SourceAlias,"DDS_INSERT_S",$A$2:$C$2,R137:T137,"SCOPE:SERVER FTC:ALL")),"stopped")</f>
        <v>stopped</v>
      </c>
      <c r="V137" s="152" t="s">
        <v>648</v>
      </c>
      <c r="W137" s="153">
        <f>Pricing!$G137*100</f>
        <v>2.552506773369116</v>
      </c>
      <c r="X137" s="153">
        <f>Pricing!$G137*100</f>
        <v>2.552506773369116</v>
      </c>
      <c r="Y137" s="154" t="str">
        <f>IF(Contribute="abcd",IF($A$2&lt;&gt;-1,_xll.RtContribute(SourceAlias,V137,Fields,W137:X137,"SCOPE:SERVER"),_xll.RtContribute(SourceAlias,"DDS_INSERT_S",$A$2:$C$2,V137:X137,"SCOPE:SERVER FTC:ALL")),"stopped")</f>
        <v>stopped</v>
      </c>
      <c r="Z137" s="197"/>
      <c r="AA137" s="196"/>
      <c r="AB137" s="197"/>
      <c r="AC137" s="196"/>
      <c r="AD137" s="197"/>
      <c r="AE137" s="196"/>
      <c r="AF137" s="195"/>
      <c r="AG137" s="195"/>
      <c r="AH137" s="197"/>
      <c r="AI137" s="196"/>
      <c r="AJ137" s="195"/>
      <c r="AK137" s="196"/>
    </row>
    <row r="138" spans="1:37" ht="12" collapsed="1" thickBot="1" x14ac:dyDescent="0.25">
      <c r="A138" s="63" t="str">
        <f>Pricing!$A138</f>
        <v>60Y</v>
      </c>
      <c r="B138" s="155" t="s">
        <v>190</v>
      </c>
      <c r="C138" s="156">
        <f>Pricing!$B138*100</f>
        <v>2.6519285157236006</v>
      </c>
      <c r="D138" s="156">
        <f>Pricing!$B138*100</f>
        <v>2.6519285157236006</v>
      </c>
      <c r="E138" s="157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5" t="s">
        <v>267</v>
      </c>
      <c r="G138" s="156">
        <f>Pricing!$C138*100</f>
        <v>2.768392917266751</v>
      </c>
      <c r="H138" s="156">
        <f>Pricing!$C138*100</f>
        <v>2.768392917266751</v>
      </c>
      <c r="I138" s="157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5" t="s">
        <v>352</v>
      </c>
      <c r="K138" s="156">
        <f>Pricing!$D138*100</f>
        <v>2.8713839480993881</v>
      </c>
      <c r="L138" s="156">
        <f>Pricing!$D138*100</f>
        <v>2.8713839480993881</v>
      </c>
      <c r="M138" s="157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5" t="s">
        <v>433</v>
      </c>
      <c r="O138" s="156">
        <f>Pricing!$E138*100</f>
        <v>3.005676174577244</v>
      </c>
      <c r="P138" s="156">
        <f>Pricing!$E138*100</f>
        <v>3.005676174577244</v>
      </c>
      <c r="Q138" s="157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5" t="str">
        <f t="shared" si="9"/>
        <v>USD_CURVE_STD_60Y</v>
      </c>
      <c r="S138" s="156">
        <f>Pricing!$F138*100</f>
        <v>2.769411786002236</v>
      </c>
      <c r="T138" s="156">
        <f>Pricing!$F138*100</f>
        <v>2.769411786002236</v>
      </c>
      <c r="U138" s="157" t="str">
        <f>IF(Contribute="abcd",IF($A$2&lt;&gt;-1,_xll.RtContribute(SourceAlias,R138,Fields,S138:T138,"SCOPE:SERVER"),_xll.RtContribute(SourceAlias,"DDS_INSERT_S",$A$2:$C$2,R138:T138,"SCOPE:SERVER FTC:ALL")),"stopped")</f>
        <v>stopped</v>
      </c>
      <c r="V138" s="155" t="s">
        <v>621</v>
      </c>
      <c r="W138" s="156">
        <f>Pricing!$G138*100</f>
        <v>2.5511919089452593</v>
      </c>
      <c r="X138" s="156">
        <f>Pricing!$G138*100</f>
        <v>2.5511919089452593</v>
      </c>
      <c r="Y138" s="157" t="str">
        <f>IF(Contribute="abcd",IF($A$2&lt;&gt;-1,_xll.RtContribute(SourceAlias,V138,Fields,W138:X138,"SCOPE:SERVER"),_xll.RtContribute(SourceAlias,"DDS_INSERT_S",$A$2:$C$2,V138:X138,"SCOPE:SERVER FTC:ALL")),"stopped")</f>
        <v>stopped</v>
      </c>
      <c r="Z138" s="198">
        <f>ABS(_xll.RtGet(SourceAlias,$B138,"BID")-C138)</f>
        <v>1.0177742763994857E-3</v>
      </c>
      <c r="AA138" s="199">
        <f>ABS(_xll.RtGet(SourceAlias,$B138,"ASK")-D138)</f>
        <v>1.0177742763994857E-3</v>
      </c>
      <c r="AB138" s="198">
        <f>ABS(_xll.RtGet(SourceAlias,$F138,"BID")-G138)</f>
        <v>1.0188687332490787E-3</v>
      </c>
      <c r="AC138" s="199">
        <f>ABS(_xll.RtGet(SourceAlias,$F138,"ASK")-H138)</f>
        <v>1.0188687332490787E-3</v>
      </c>
      <c r="AD138" s="198">
        <f>ABS(_xll.RtGet(SourceAlias,$J138,"BID")-K138)</f>
        <v>1.0196569006120093E-3</v>
      </c>
      <c r="AE138" s="199">
        <f>ABS(_xll.RtGet(SourceAlias,$J138,"ASK")-L138)</f>
        <v>1.0196569006120093E-3</v>
      </c>
      <c r="AF138" s="200">
        <f>ABS(_xll.RtGet(SourceAlias,$N138,"BID")-O138)</f>
        <v>1.020685422755907E-3</v>
      </c>
      <c r="AG138" s="200">
        <f>ABS(_xll.RtGet(SourceAlias,$N138,"ASK")-P138)</f>
        <v>1.020685422755907E-3</v>
      </c>
      <c r="AH138" s="198">
        <f>ABS(_xll.RtGet(SourceAlias,$R138,"BID")-S138)</f>
        <v>1.0462629977641136E-3</v>
      </c>
      <c r="AI138" s="199">
        <f>ABS(_xll.RtGet(SourceAlias,$R138,"ASK")-T138)</f>
        <v>1.0462629977641136E-3</v>
      </c>
      <c r="AJ138" s="200">
        <f>ABS(_xll.RtGet(SourceAlias,$V138,"BID")-W138)</f>
        <v>2.0348610547409329E-3</v>
      </c>
      <c r="AK138" s="199">
        <f>ABS(_xll.RtGet(SourceAlias,$V138,"ASK")-X138)</f>
        <v>2.0348610547409329E-3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Triggers</vt:lpstr>
      <vt:lpstr>Indexes</vt:lpstr>
      <vt:lpstr>Pricing</vt:lpstr>
      <vt:lpstr>Contribution</vt:lpstr>
      <vt:lpstr>Contribution (2)</vt:lpstr>
      <vt:lpstr>Calendar</vt:lpstr>
      <vt:lpstr>Contribution!Contribute</vt:lpstr>
      <vt:lpstr>'Contribution (2)'!Contribute</vt:lpstr>
      <vt:lpstr>Currency</vt:lpstr>
      <vt:lpstr>EffectiveDate</vt:lpstr>
      <vt:lpstr>EvaluationDate</vt:lpstr>
      <vt:lpstr>Contribution!Fields</vt:lpstr>
      <vt:lpstr>'Contribution (2)'!Fields</vt:lpstr>
      <vt:lpstr>FixingDate</vt:lpstr>
      <vt:lpstr>FuturesRollDays</vt:lpstr>
      <vt:lpstr>IborIndexFamily</vt:lpstr>
      <vt:lpstr>Index1M</vt:lpstr>
      <vt:lpstr>Index1Y</vt:lpstr>
      <vt:lpstr>Index3M</vt:lpstr>
      <vt:lpstr>Index6M</vt:lpstr>
      <vt:lpstr>InterestRatesTrigger</vt:lpstr>
      <vt:lpstr>JoinCalendar</vt:lpstr>
      <vt:lpstr>LiborCalendar</vt:lpstr>
      <vt:lpstr>LiveData</vt:lpstr>
      <vt:lpstr>LocalCalendar</vt:lpstr>
      <vt:lpstr>SettlementDate</vt:lpstr>
      <vt:lpstr>SettlementDays</vt:lpstr>
      <vt:lpstr>Contribution!SourceAlias</vt:lpstr>
      <vt:lpstr>'Contribution (2)'!SourceAlias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ZANZI MADDALENA</cp:lastModifiedBy>
  <dcterms:created xsi:type="dcterms:W3CDTF">2007-12-05T15:05:28Z</dcterms:created>
  <dcterms:modified xsi:type="dcterms:W3CDTF">2015-05-12T14:31:12Z</dcterms:modified>
</cp:coreProperties>
</file>