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fondi\quantlib\QuantLibXL\Data2\XLS\JPY\"/>
    </mc:Choice>
  </mc:AlternateContent>
  <bookViews>
    <workbookView xWindow="-15" yWindow="-15" windowWidth="9600" windowHeight="12000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52511"/>
</workbook>
</file>

<file path=xl/calcChain.xml><?xml version="1.0" encoding="utf-8"?>
<calcChain xmlns="http://schemas.openxmlformats.org/spreadsheetml/2006/main">
  <c r="K5" i="2" l="1"/>
  <c r="K12" i="2" l="1"/>
  <c r="M12" i="2"/>
  <c r="L12" i="2"/>
  <c r="K10" i="2" l="1"/>
  <c r="Q12" i="2"/>
  <c r="K7" i="2" l="1"/>
  <c r="P7" i="2"/>
  <c r="Q7" i="2"/>
  <c r="C14" i="2" a="1"/>
  <c r="Q5" i="2"/>
  <c r="Q6" i="2"/>
  <c r="C14" i="2" l="1"/>
  <c r="C16" i="2"/>
  <c r="C15" i="2"/>
  <c r="C17" i="2"/>
  <c r="M7" i="2" l="1"/>
  <c r="M10" i="2"/>
  <c r="L10" i="2"/>
  <c r="K14" i="2" l="1"/>
  <c r="K13" i="2"/>
  <c r="K11" i="2"/>
  <c r="L14" i="2"/>
  <c r="L11" i="2"/>
  <c r="Q10" i="2"/>
  <c r="D14" i="2" a="1"/>
  <c r="L13" i="2"/>
  <c r="U5" i="2"/>
  <c r="U6" i="2"/>
  <c r="D14" i="2" l="1"/>
  <c r="K6" i="2" s="1"/>
  <c r="D15" i="2"/>
  <c r="D16" i="2"/>
  <c r="D17" i="2"/>
  <c r="M13" i="2"/>
  <c r="Q14" i="2"/>
  <c r="M11" i="2"/>
  <c r="Q11" i="2"/>
  <c r="M14" i="2"/>
  <c r="Q13" i="2"/>
</calcChain>
</file>

<file path=xl/sharedStrings.xml><?xml version="1.0" encoding="utf-8"?>
<sst xmlns="http://schemas.openxmlformats.org/spreadsheetml/2006/main" count="98" uniqueCount="57">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</sst>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5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5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20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6" t="str">
        <f>VLOOKUP(Currency,FuturesTable,3,0)</f>
        <v>JGBc1</v>
      </c>
      <c r="L5" s="27">
        <v>41995</v>
      </c>
      <c r="M5" s="28">
        <v>146.08000000000001</v>
      </c>
      <c r="N5" s="28"/>
      <c r="O5" s="28"/>
      <c r="P5" s="28"/>
      <c r="Q5" s="29" t="e">
        <f ca="1">_xll.RData(K5,{"EXPIR_DATE","LAST"},,"FRQ:1S",,L5)</f>
        <v>#NAME?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3" t="e">
        <f ca="1">D14</f>
        <v>#NAME?</v>
      </c>
      <c r="L6" s="24">
        <v>42170</v>
      </c>
      <c r="M6" s="30">
        <v>99.820000000000007</v>
      </c>
      <c r="N6" s="30"/>
      <c r="O6" s="30"/>
      <c r="P6" s="30"/>
      <c r="Q6" s="31" t="e">
        <f ca="1">_xll.RData(K6,{"EXPIR_DATE","LAST"},,"FRQ:1S",,L6)</f>
        <v>#NAME?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20"/>
      <c r="K7" s="23" t="str">
        <f>Currency&amp;VLOOKUP(Currency,FuturesTable,5,0)&amp;VLOOKUP(Currency,FuturesTable,6,0)&amp;"10Y"</f>
        <v>JPYSB6L10Y</v>
      </c>
      <c r="L7" s="24">
        <v>41919</v>
      </c>
      <c r="M7" s="33" t="str">
        <f>N7&amp;"/"&amp;O7</f>
        <v>0.6025/0.6625</v>
      </c>
      <c r="N7" s="30">
        <v>0.60250000000000004</v>
      </c>
      <c r="O7" s="30">
        <v>0.66249999999999998</v>
      </c>
      <c r="P7" s="30" t="e">
        <f ca="1">_xll.RData(K7&amp;"="&amp;VLOOKUP(Currency,FuturesTable,7,0),{"BID","ASK"},,"FRQ:1S",,N7)</f>
        <v>#NAME?</v>
      </c>
      <c r="Q7" s="31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7" t="s">
        <v>20</v>
      </c>
      <c r="B8" s="48" t="s">
        <v>39</v>
      </c>
      <c r="C8" s="48" t="s">
        <v>52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53</v>
      </c>
      <c r="E10" s="48" t="s">
        <v>42</v>
      </c>
      <c r="F10" s="48" t="s">
        <v>54</v>
      </c>
      <c r="G10" s="48" t="s">
        <v>55</v>
      </c>
      <c r="H10" s="49" t="s">
        <v>56</v>
      </c>
      <c r="I10" s="3"/>
      <c r="J10" s="7"/>
      <c r="K10" s="21" t="str">
        <f>PROPER(Currency)&amp;VLOOKUP(Currency,FuturesTable,8,0)&amp;VLOOKUP(Currency,FuturesTable,2,0)</f>
        <v>JpyLibor6M</v>
      </c>
      <c r="L10" s="22" t="e">
        <f ca="1">_xll.qlLastFixingQuoteReferenceDate(FirstIndex&amp;"LastFixing_Quote",Trigger)</f>
        <v>#NAME?</v>
      </c>
      <c r="M10" s="32" t="e">
        <f ca="1">_xll.qlQuoteValue(FirstIndex&amp;"LastFixing_Quote",Trigger)</f>
        <v>#NAME?</v>
      </c>
      <c r="N10" s="32"/>
      <c r="O10" s="32"/>
      <c r="P10" s="32"/>
      <c r="Q10" s="34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53</v>
      </c>
      <c r="E11" s="48" t="s">
        <v>42</v>
      </c>
      <c r="F11" s="48" t="s">
        <v>43</v>
      </c>
      <c r="G11" s="48" t="s">
        <v>55</v>
      </c>
      <c r="H11" s="49" t="s">
        <v>37</v>
      </c>
      <c r="I11" s="3"/>
      <c r="J11" s="7"/>
      <c r="K11" s="23" t="str">
        <f>UPPER(Currency)&amp;"STD"</f>
        <v>JPYSTD</v>
      </c>
      <c r="L11" s="24" t="e">
        <f ca="1">_xll.qlTermStructureReferenceDate(K11,Trigger)</f>
        <v>#NAME?</v>
      </c>
      <c r="M11" s="25" t="e">
        <f ca="1">_xll.qlYieldTSDiscount(K11,L11)</f>
        <v>#NAME?</v>
      </c>
      <c r="N11" s="25"/>
      <c r="O11" s="25"/>
      <c r="P11" s="25"/>
      <c r="Q11" s="35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0" t="s">
        <v>24</v>
      </c>
      <c r="B12" s="51"/>
      <c r="C12" s="52"/>
      <c r="D12" s="53" t="s">
        <v>28</v>
      </c>
      <c r="E12" s="53" t="s">
        <v>29</v>
      </c>
      <c r="F12" s="53" t="s">
        <v>30</v>
      </c>
      <c r="G12" s="53"/>
      <c r="H12" s="54" t="s">
        <v>36</v>
      </c>
      <c r="I12" s="3"/>
      <c r="J12" s="7"/>
      <c r="K12" s="23" t="str">
        <f>UPPER(Currency)&amp;"ON"</f>
        <v>JPYON</v>
      </c>
      <c r="L12" s="24" t="e">
        <f ca="1">_xll.qlTermStructureReferenceDate(K12,Trigger)</f>
        <v>#NAME?</v>
      </c>
      <c r="M12" s="25" t="e">
        <f ca="1">_xll.qlYieldTSDiscount(K12,L12)</f>
        <v>#NAME?</v>
      </c>
      <c r="N12" s="25"/>
      <c r="O12" s="25"/>
      <c r="P12" s="25"/>
      <c r="Q12" s="35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UPPER(Currency)&amp;"3M"</f>
        <v>JPY3M</v>
      </c>
      <c r="L13" s="24" t="e">
        <f ca="1">_xll.qlTermStructureReferenceDate(K13,Trigger)</f>
        <v>#NAME?</v>
      </c>
      <c r="M13" s="25" t="e">
        <f ca="1">_xll.qlYieldTSDiscount(K13,L13)</f>
        <v>#NAME?</v>
      </c>
      <c r="N13" s="25"/>
      <c r="O13" s="25"/>
      <c r="P13" s="25"/>
      <c r="Q13" s="36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3" t="str">
        <f>UPPER(Currency)&amp;"6M"</f>
        <v>JPY6M</v>
      </c>
      <c r="L14" s="24" t="e">
        <f ca="1">_xll.qlTermStructureReferenceDate(K14,Trigger)</f>
        <v>#NAME?</v>
      </c>
      <c r="M14" s="25" t="e">
        <f ca="1">_xll.qlYieldTSDiscount(K14,L14)</f>
        <v>#NAME?</v>
      </c>
      <c r="N14" s="25"/>
      <c r="O14" s="25"/>
      <c r="P14" s="25"/>
      <c r="Q14" s="36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ht="12" thickBot="1" x14ac:dyDescent="0.25">
      <c r="A15" s="3"/>
      <c r="B15" s="40" t="b">
        <v>1</v>
      </c>
      <c r="C15" s="38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9"/>
      <c r="K15" s="42"/>
      <c r="L15" s="42"/>
      <c r="M15" s="42"/>
      <c r="N15" s="42"/>
      <c r="O15" s="42"/>
      <c r="P15" s="42"/>
      <c r="Q15" s="42"/>
      <c r="R15" s="10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43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Fondi, Stefano (IT - Milano)</cp:lastModifiedBy>
  <cp:lastPrinted>2007-04-04T08:40:21Z</cp:lastPrinted>
  <dcterms:created xsi:type="dcterms:W3CDTF">2006-04-26T09:45:07Z</dcterms:created>
  <dcterms:modified xsi:type="dcterms:W3CDTF">2015-06-25T10:03:38Z</dcterms:modified>
</cp:coreProperties>
</file>