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EUR\"/>
    </mc:Choice>
  </mc:AlternateContent>
  <bookViews>
    <workbookView xWindow="22845" yWindow="-15" windowWidth="7650" windowHeight="7815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52511"/>
</workbook>
</file>

<file path=xl/calcChain.xml><?xml version="1.0" encoding="utf-8"?>
<calcChain xmlns="http://schemas.openxmlformats.org/spreadsheetml/2006/main">
  <c r="D21" i="29" l="1"/>
  <c r="D20" i="29"/>
  <c r="L3" i="33" l="1" a="1"/>
  <c r="L3" i="33" s="1"/>
  <c r="L34" i="33" l="1"/>
  <c r="L30" i="33"/>
  <c r="L26" i="33"/>
  <c r="L22" i="33"/>
  <c r="L18" i="33"/>
  <c r="L14" i="33"/>
  <c r="L10" i="33"/>
  <c r="L6" i="33"/>
  <c r="L37" i="33"/>
  <c r="L33" i="33"/>
  <c r="L29" i="33"/>
  <c r="L25" i="33"/>
  <c r="L21" i="33"/>
  <c r="L17" i="33"/>
  <c r="L13" i="33"/>
  <c r="L9" i="33"/>
  <c r="L5" i="33"/>
  <c r="L38" i="33"/>
  <c r="L40" i="33"/>
  <c r="L36" i="33"/>
  <c r="L32" i="33"/>
  <c r="L28" i="33"/>
  <c r="L24" i="33"/>
  <c r="L20" i="33"/>
  <c r="L16" i="33"/>
  <c r="L12" i="33"/>
  <c r="L8" i="33"/>
  <c r="L4" i="33"/>
  <c r="L39" i="33"/>
  <c r="L35" i="33"/>
  <c r="L31" i="33"/>
  <c r="L27" i="33"/>
  <c r="L23" i="33"/>
  <c r="L19" i="33"/>
  <c r="L15" i="33"/>
  <c r="L11" i="33"/>
  <c r="L7" i="33"/>
  <c r="B7" i="5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8" i="45"/>
  <c r="M1" i="45"/>
  <c r="L6" i="45"/>
  <c r="L5" i="45"/>
  <c r="L9" i="45"/>
  <c r="M9" i="45"/>
  <c r="L7" i="45"/>
  <c r="P5" i="45"/>
  <c r="L4" i="45"/>
  <c r="U5" i="45"/>
  <c r="T4" i="45"/>
  <c r="M4" i="45"/>
  <c r="C6" i="39" l="1"/>
  <c r="C7" i="39"/>
  <c r="C5" i="39"/>
  <c r="P9" i="45"/>
  <c r="P4" i="45"/>
  <c r="P6" i="45"/>
  <c r="M6" i="45"/>
  <c r="T6" i="45"/>
  <c r="U7" i="45"/>
  <c r="M5" i="45"/>
  <c r="P7" i="45"/>
  <c r="U8" i="45"/>
  <c r="T9" i="45"/>
  <c r="M7" i="45"/>
  <c r="P8" i="45"/>
  <c r="T7" i="45"/>
  <c r="U6" i="45"/>
  <c r="M8" i="45"/>
  <c r="U4" i="45"/>
  <c r="T8" i="45"/>
  <c r="U9" i="45"/>
  <c r="T5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17" i="29"/>
  <c r="E23" i="51"/>
  <c r="D25" i="33"/>
  <c r="D9" i="33"/>
  <c r="D37" i="33"/>
  <c r="E28" i="51"/>
  <c r="D29" i="33"/>
  <c r="D21" i="33"/>
  <c r="D19" i="33"/>
  <c r="D7" i="33"/>
  <c r="E17" i="51"/>
  <c r="E19" i="48"/>
  <c r="D20" i="33"/>
  <c r="D38" i="33"/>
  <c r="E25" i="51"/>
  <c r="D27" i="33"/>
  <c r="B1" i="29"/>
  <c r="E26" i="51"/>
  <c r="D7" i="39"/>
  <c r="D7" i="51"/>
  <c r="D16" i="33"/>
  <c r="E16" i="51"/>
  <c r="E21" i="43"/>
  <c r="D33" i="33"/>
  <c r="E29" i="51"/>
  <c r="D31" i="33"/>
  <c r="E23" i="39"/>
  <c r="D23" i="33"/>
  <c r="E18" i="43"/>
  <c r="D7" i="48"/>
  <c r="D28" i="33"/>
  <c r="E21" i="39"/>
  <c r="D15" i="33"/>
  <c r="E24" i="39"/>
  <c r="E16" i="48"/>
  <c r="D26" i="33"/>
  <c r="D5" i="48"/>
  <c r="D6" i="33"/>
  <c r="D4" i="33"/>
  <c r="E30" i="51"/>
  <c r="D6" i="39"/>
  <c r="E19" i="39"/>
  <c r="E20" i="51"/>
  <c r="E17" i="39"/>
  <c r="D39" i="33"/>
  <c r="D18" i="33"/>
  <c r="D32" i="33"/>
  <c r="E15" i="43"/>
  <c r="E22" i="39"/>
  <c r="D40" i="33"/>
  <c r="D6" i="51"/>
  <c r="E16" i="43"/>
  <c r="D11" i="33"/>
  <c r="D12" i="33"/>
  <c r="E24" i="51"/>
  <c r="D17" i="33"/>
  <c r="E21" i="51"/>
  <c r="D14" i="33"/>
  <c r="D24" i="33"/>
  <c r="D5" i="33"/>
  <c r="D30" i="33"/>
  <c r="E20" i="39"/>
  <c r="E18" i="39"/>
  <c r="D8" i="33"/>
  <c r="E27" i="51"/>
  <c r="E22" i="51"/>
  <c r="D3" i="33"/>
  <c r="E19" i="51"/>
  <c r="E15" i="51"/>
  <c r="D10" i="33"/>
  <c r="E19" i="43"/>
  <c r="E20" i="43"/>
  <c r="E15" i="48"/>
  <c r="E15" i="39"/>
  <c r="E18" i="51"/>
  <c r="D35" i="33"/>
  <c r="D5" i="39"/>
  <c r="C7" i="42"/>
  <c r="D36" i="33"/>
  <c r="D6" i="48"/>
  <c r="D22" i="33"/>
  <c r="E17" i="48"/>
  <c r="E18" i="48"/>
  <c r="E17" i="43"/>
  <c r="D13" i="33"/>
  <c r="E16" i="39"/>
  <c r="D34" i="33"/>
  <c r="D5" i="51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26" i="51"/>
  <c r="E5" i="50"/>
  <c r="E4" i="50"/>
  <c r="E8" i="50"/>
  <c r="AG3" i="51"/>
  <c r="E6" i="48"/>
  <c r="E10" i="50"/>
  <c r="F8" i="50"/>
  <c r="G6" i="48"/>
  <c r="K4" i="51"/>
  <c r="J28" i="51"/>
  <c r="J18" i="51"/>
  <c r="F3" i="50"/>
  <c r="K5" i="51"/>
  <c r="E15" i="50"/>
  <c r="J29" i="51"/>
  <c r="J16" i="51"/>
  <c r="J25" i="51"/>
  <c r="J30" i="51"/>
  <c r="E6" i="51"/>
  <c r="E14" i="50"/>
  <c r="F14" i="50"/>
  <c r="E7" i="50"/>
  <c r="E11" i="50"/>
  <c r="J19" i="51"/>
  <c r="J23" i="51"/>
  <c r="J15" i="51"/>
  <c r="G5" i="48"/>
  <c r="J21" i="51"/>
  <c r="F11" i="50"/>
  <c r="J24" i="51"/>
  <c r="E4" i="51"/>
  <c r="D4" i="43"/>
  <c r="J20" i="51"/>
  <c r="L6" i="51"/>
  <c r="E5" i="51"/>
  <c r="F10" i="50"/>
  <c r="E5" i="48"/>
  <c r="K7" i="51"/>
  <c r="E6" i="50"/>
  <c r="E13" i="50"/>
  <c r="E7" i="51"/>
  <c r="H7" i="51" s="1"/>
  <c r="E9" i="50"/>
  <c r="F9" i="50" s="1"/>
  <c r="AF4" i="51"/>
  <c r="AF5" i="51" s="1"/>
  <c r="AG5" i="51" s="1"/>
  <c r="K6" i="51"/>
  <c r="G7" i="48"/>
  <c r="J22" i="51"/>
  <c r="F15" i="50"/>
  <c r="E12" i="50"/>
  <c r="F5" i="50"/>
  <c r="J17" i="51"/>
  <c r="AG4" i="51"/>
  <c r="H5" i="51"/>
  <c r="L5" i="51"/>
  <c r="H6" i="51"/>
  <c r="AF6" i="51"/>
  <c r="J27" i="51"/>
  <c r="M6" i="51" l="1"/>
  <c r="O6" i="51"/>
  <c r="N6" i="51"/>
  <c r="O5" i="51"/>
  <c r="N5" i="51"/>
  <c r="M5" i="51"/>
  <c r="C3" i="51"/>
  <c r="R3" i="50"/>
  <c r="C20" i="40"/>
  <c r="D20" i="40" s="1"/>
  <c r="A21" i="40"/>
  <c r="AF7" i="51"/>
  <c r="F6" i="50"/>
  <c r="G6" i="50"/>
  <c r="AF8" i="51"/>
  <c r="AG8" i="51"/>
  <c r="G8" i="50"/>
  <c r="F13" i="50"/>
  <c r="L4" i="51"/>
  <c r="G3" i="50"/>
  <c r="R4" i="50"/>
  <c r="G5" i="50"/>
  <c r="D5" i="43"/>
  <c r="K4" i="43"/>
  <c r="S4" i="50"/>
  <c r="D6" i="43"/>
  <c r="G15" i="50"/>
  <c r="G11" i="50"/>
  <c r="G14" i="50"/>
  <c r="S3" i="50"/>
  <c r="F12" i="50"/>
  <c r="G9" i="50"/>
  <c r="AG6" i="51"/>
  <c r="K5" i="43"/>
  <c r="K6" i="43"/>
  <c r="D7" i="43"/>
  <c r="E7" i="43"/>
  <c r="F4" i="50"/>
  <c r="G4" i="50" s="1"/>
  <c r="A4" i="43"/>
  <c r="F7" i="50"/>
  <c r="G7" i="50" s="1"/>
  <c r="G10" i="50"/>
  <c r="H4" i="51"/>
  <c r="AF9" i="51"/>
  <c r="AG9" i="51" s="1"/>
  <c r="E5" i="43"/>
  <c r="H5" i="43" s="1"/>
  <c r="L7" i="51"/>
  <c r="AF10" i="51"/>
  <c r="E6" i="43"/>
  <c r="K7" i="43"/>
  <c r="AG10" i="51"/>
  <c r="AF11" i="51"/>
  <c r="AF12" i="51"/>
  <c r="AG11" i="51"/>
  <c r="AG12" i="51"/>
  <c r="AF13" i="51"/>
  <c r="AF14" i="51"/>
  <c r="AG13" i="51"/>
  <c r="AF15" i="51"/>
  <c r="AG14" i="51"/>
  <c r="AF16" i="51"/>
  <c r="AG15" i="51"/>
  <c r="AF17" i="51"/>
  <c r="AG16" i="51"/>
  <c r="AG17" i="51"/>
  <c r="AF18" i="51"/>
  <c r="AG18" i="51"/>
  <c r="AF19" i="51"/>
  <c r="AG19" i="51"/>
  <c r="AF20" i="51"/>
  <c r="AG20" i="51"/>
  <c r="AF21" i="51"/>
  <c r="AF22" i="51"/>
  <c r="AG21" i="51"/>
  <c r="AF23" i="51"/>
  <c r="AG22" i="51"/>
  <c r="AF24" i="51"/>
  <c r="AG23" i="51"/>
  <c r="AF25" i="51"/>
  <c r="AG24" i="51"/>
  <c r="AG25" i="51"/>
  <c r="AF26" i="51"/>
  <c r="AF27" i="51"/>
  <c r="AG26" i="51"/>
  <c r="AF28" i="51"/>
  <c r="AG27" i="51"/>
  <c r="AG28" i="51"/>
  <c r="AF29" i="51"/>
  <c r="AF30" i="51"/>
  <c r="AG29" i="51"/>
  <c r="AF31" i="51"/>
  <c r="AG30" i="51"/>
  <c r="AG31" i="51"/>
  <c r="AF32" i="51"/>
  <c r="AF33" i="51"/>
  <c r="AG32" i="51"/>
  <c r="AG33" i="51"/>
  <c r="AF34" i="51"/>
  <c r="AF35" i="51"/>
  <c r="AG34" i="51"/>
  <c r="AF36" i="51"/>
  <c r="AG35" i="51"/>
  <c r="AG36" i="51"/>
  <c r="AF37" i="51"/>
  <c r="AG37" i="51"/>
  <c r="AF38" i="51"/>
  <c r="AF39" i="51"/>
  <c r="AG38" i="51"/>
  <c r="AF40" i="51"/>
  <c r="AG39" i="51"/>
  <c r="AF41" i="51"/>
  <c r="AG40" i="51"/>
  <c r="AG41" i="51"/>
  <c r="AF42" i="51"/>
  <c r="AF43" i="51"/>
  <c r="AG42" i="51"/>
  <c r="AG43" i="51"/>
  <c r="AF44" i="51"/>
  <c r="AG44" i="51"/>
  <c r="AF45" i="51"/>
  <c r="AF46" i="51"/>
  <c r="AG45" i="51"/>
  <c r="AG46" i="51"/>
  <c r="AF47" i="51"/>
  <c r="AG47" i="51"/>
  <c r="AF48" i="51"/>
  <c r="AF49" i="51"/>
  <c r="AG48" i="51"/>
  <c r="AG49" i="51"/>
  <c r="AF50" i="51"/>
  <c r="AG50" i="51"/>
  <c r="AF51" i="51"/>
  <c r="AF52" i="51"/>
  <c r="AG51" i="51"/>
  <c r="AF53" i="51"/>
  <c r="AG52" i="51"/>
  <c r="AF54" i="51"/>
  <c r="AG53" i="51"/>
  <c r="AF55" i="51"/>
  <c r="AG54" i="51"/>
  <c r="AG55" i="51"/>
  <c r="AF56" i="51"/>
  <c r="AF57" i="51"/>
  <c r="AG56" i="51"/>
  <c r="AG57" i="51"/>
  <c r="AF58" i="51"/>
  <c r="AF59" i="51"/>
  <c r="AG58" i="51"/>
  <c r="AG59" i="51"/>
  <c r="AF60" i="51"/>
  <c r="AG60" i="51"/>
  <c r="AF61" i="51"/>
  <c r="AF62" i="51"/>
  <c r="AG61" i="51"/>
  <c r="AF63" i="51"/>
  <c r="AG62" i="51"/>
  <c r="AG63" i="51"/>
  <c r="AF64" i="51"/>
  <c r="AF65" i="51"/>
  <c r="AG64" i="51"/>
  <c r="AG65" i="51"/>
  <c r="AF66" i="51"/>
  <c r="AF67" i="51"/>
  <c r="AG66" i="51"/>
  <c r="AF68" i="51"/>
  <c r="AG67" i="51"/>
  <c r="AF69" i="51"/>
  <c r="AG68" i="51"/>
  <c r="AF70" i="51"/>
  <c r="AG69" i="51"/>
  <c r="AF71" i="51"/>
  <c r="AG70" i="51"/>
  <c r="AF72" i="51"/>
  <c r="AG71" i="51"/>
  <c r="AF73" i="51"/>
  <c r="AG72" i="51"/>
  <c r="AF74" i="51"/>
  <c r="AG73" i="51"/>
  <c r="AG74" i="51"/>
  <c r="AF75" i="51"/>
  <c r="AG75" i="51"/>
  <c r="AF76" i="51"/>
  <c r="AG76" i="51"/>
  <c r="AF77" i="51"/>
  <c r="AG77" i="51"/>
  <c r="AF78" i="51"/>
  <c r="AG78" i="51"/>
  <c r="AF79" i="51"/>
  <c r="AF80" i="51"/>
  <c r="AG79" i="51"/>
  <c r="AF81" i="51"/>
  <c r="AG80" i="51"/>
  <c r="AG81" i="51"/>
  <c r="AF82" i="51"/>
  <c r="AF83" i="51"/>
  <c r="AG82" i="51"/>
  <c r="AF84" i="51"/>
  <c r="AG83" i="51"/>
  <c r="AF85" i="51"/>
  <c r="AG84" i="51"/>
  <c r="AF86" i="51"/>
  <c r="AG85" i="51"/>
  <c r="AG86" i="51"/>
  <c r="AF87" i="51"/>
  <c r="AF88" i="51"/>
  <c r="AG87" i="51"/>
  <c r="AF89" i="51"/>
  <c r="AG88" i="51"/>
  <c r="AF90" i="51"/>
  <c r="AG89" i="51"/>
  <c r="AG90" i="51"/>
  <c r="AF91" i="51"/>
  <c r="AG91" i="51"/>
  <c r="AF92" i="51"/>
  <c r="AG92" i="51"/>
  <c r="AF93" i="51"/>
  <c r="AG93" i="51"/>
  <c r="AF94" i="51"/>
  <c r="AF95" i="51"/>
  <c r="AG94" i="51"/>
  <c r="AF96" i="51"/>
  <c r="AG95" i="51"/>
  <c r="AF97" i="51"/>
  <c r="AG96" i="51"/>
  <c r="AG97" i="51"/>
  <c r="AF98" i="51"/>
  <c r="AG98" i="51"/>
  <c r="AF99" i="51"/>
  <c r="AG99" i="51"/>
  <c r="AF100" i="51"/>
  <c r="AF101" i="51"/>
  <c r="AG100" i="51"/>
  <c r="AF102" i="51"/>
  <c r="AG101" i="51"/>
  <c r="AF103" i="51"/>
  <c r="AG102" i="51"/>
  <c r="AG103" i="51"/>
  <c r="AF104" i="51"/>
  <c r="AF105" i="51"/>
  <c r="AG104" i="51"/>
  <c r="AF106" i="51"/>
  <c r="AG105" i="51"/>
  <c r="AG106" i="51"/>
  <c r="AF107" i="51"/>
  <c r="AF108" i="51"/>
  <c r="AG107" i="51"/>
  <c r="AG108" i="51"/>
  <c r="AF109" i="51"/>
  <c r="AG109" i="51"/>
  <c r="AF110" i="51"/>
  <c r="AG110" i="51"/>
  <c r="AF111" i="51"/>
  <c r="AG111" i="51"/>
  <c r="AF112" i="51"/>
  <c r="AF113" i="51"/>
  <c r="AG112" i="51"/>
  <c r="AG113" i="51"/>
  <c r="AF114" i="51"/>
  <c r="AF115" i="51"/>
  <c r="AG114" i="51"/>
  <c r="AF116" i="51"/>
  <c r="AG115" i="51"/>
  <c r="AF117" i="51"/>
  <c r="AG116" i="51"/>
  <c r="AF118" i="51"/>
  <c r="AG117" i="51"/>
  <c r="AF119" i="51"/>
  <c r="AG118" i="51"/>
  <c r="AG119" i="51"/>
  <c r="AF120" i="51"/>
  <c r="AF121" i="51"/>
  <c r="AG120" i="51"/>
  <c r="AF122" i="51"/>
  <c r="AG121" i="51"/>
  <c r="AG122" i="51"/>
  <c r="AF123" i="51"/>
  <c r="AF124" i="51"/>
  <c r="AG123" i="51"/>
  <c r="AF125" i="51"/>
  <c r="AG124" i="51"/>
  <c r="AG125" i="51"/>
  <c r="AF126" i="51"/>
  <c r="AG126" i="51"/>
  <c r="AF127" i="51"/>
  <c r="AF128" i="51"/>
  <c r="AG127" i="51"/>
  <c r="AG128" i="51"/>
  <c r="AF129" i="51"/>
  <c r="AG129" i="51"/>
  <c r="AF130" i="51"/>
  <c r="AG130" i="51"/>
  <c r="AF131" i="51"/>
  <c r="AG131" i="51"/>
  <c r="AF132" i="51"/>
  <c r="AG132" i="51"/>
  <c r="AF133" i="51"/>
  <c r="AF134" i="51"/>
  <c r="AG133" i="51"/>
  <c r="AG134" i="51"/>
  <c r="AF135" i="51"/>
  <c r="AF136" i="51"/>
  <c r="AG135" i="51"/>
  <c r="AG136" i="51"/>
  <c r="AF137" i="51"/>
  <c r="AF138" i="51"/>
  <c r="AG137" i="51"/>
  <c r="AG138" i="51"/>
  <c r="AF139" i="51"/>
  <c r="AF140" i="51"/>
  <c r="AG139" i="51"/>
  <c r="AF141" i="51"/>
  <c r="AG140" i="51"/>
  <c r="AG141" i="51"/>
  <c r="AF142" i="51"/>
  <c r="AF143" i="51"/>
  <c r="AG142" i="51"/>
  <c r="AG143" i="51"/>
  <c r="AF144" i="51"/>
  <c r="AG144" i="51"/>
  <c r="AF145" i="51"/>
  <c r="AF146" i="51"/>
  <c r="AG145" i="51"/>
  <c r="AF147" i="51"/>
  <c r="AG146" i="51"/>
  <c r="AG147" i="51"/>
  <c r="AF148" i="51"/>
  <c r="AG148" i="51"/>
  <c r="AF149" i="51"/>
  <c r="AF150" i="51"/>
  <c r="AG149" i="51"/>
  <c r="AF151" i="51"/>
  <c r="AG150" i="51"/>
  <c r="AG151" i="51"/>
  <c r="AF152" i="51"/>
  <c r="AF153" i="51"/>
  <c r="AG152" i="51"/>
  <c r="AF154" i="51"/>
  <c r="AG153" i="51"/>
  <c r="AF155" i="51"/>
  <c r="AG154" i="51"/>
  <c r="AG155" i="51"/>
  <c r="AF156" i="51"/>
  <c r="AF157" i="51"/>
  <c r="AG156" i="51"/>
  <c r="AG157" i="51"/>
  <c r="AF158" i="51"/>
  <c r="AG158" i="51"/>
  <c r="AF159" i="51"/>
  <c r="AF160" i="51"/>
  <c r="AG159" i="51"/>
  <c r="AG160" i="51"/>
  <c r="AF161" i="51"/>
  <c r="AF162" i="51"/>
  <c r="AG161" i="51"/>
  <c r="AG162" i="51"/>
  <c r="AF163" i="51"/>
  <c r="AF164" i="51"/>
  <c r="AG163" i="51"/>
  <c r="AF165" i="51"/>
  <c r="AG164" i="51"/>
  <c r="AG165" i="51"/>
  <c r="AF166" i="51"/>
  <c r="AG166" i="51"/>
  <c r="AF167" i="51"/>
  <c r="AF168" i="51"/>
  <c r="AG167" i="51"/>
  <c r="AF169" i="51"/>
  <c r="AG168" i="51"/>
  <c r="AF170" i="51"/>
  <c r="AG169" i="51"/>
  <c r="AG170" i="51"/>
  <c r="AF171" i="51"/>
  <c r="AG171" i="51"/>
  <c r="AF172" i="51"/>
  <c r="AF173" i="51"/>
  <c r="AG172" i="51"/>
  <c r="AF174" i="51"/>
  <c r="AG173" i="51"/>
  <c r="AG174" i="51"/>
  <c r="AF175" i="51"/>
  <c r="AG175" i="51"/>
  <c r="AF176" i="51"/>
  <c r="AF177" i="51"/>
  <c r="AG176" i="51"/>
  <c r="AG177" i="51"/>
  <c r="AF178" i="51"/>
  <c r="AF179" i="51"/>
  <c r="AG178" i="51"/>
  <c r="AF180" i="51"/>
  <c r="AG179" i="51"/>
  <c r="AG180" i="51"/>
  <c r="AF181" i="51"/>
  <c r="AF182" i="51"/>
  <c r="AG181" i="51"/>
  <c r="AG182" i="51"/>
  <c r="AF183" i="51"/>
  <c r="AF184" i="51"/>
  <c r="AG183" i="51"/>
  <c r="AF185" i="51"/>
  <c r="AG184" i="51"/>
  <c r="AF186" i="51"/>
  <c r="AG185" i="51"/>
  <c r="AG186" i="51"/>
  <c r="AF187" i="51"/>
  <c r="AF188" i="51"/>
  <c r="AG187" i="51"/>
  <c r="AG188" i="51"/>
  <c r="AF189" i="51"/>
  <c r="AG189" i="51"/>
  <c r="AF190" i="51"/>
  <c r="AG190" i="51"/>
  <c r="AF191" i="51"/>
  <c r="AG191" i="51"/>
  <c r="AF192" i="51"/>
  <c r="AF193" i="51"/>
  <c r="AG192" i="51"/>
  <c r="AF194" i="51"/>
  <c r="AG193" i="51"/>
  <c r="AF195" i="51"/>
  <c r="AG194" i="51"/>
  <c r="AG195" i="51"/>
  <c r="AF196" i="51"/>
  <c r="AG196" i="51"/>
  <c r="AF197" i="51"/>
  <c r="AG197" i="51"/>
  <c r="AF198" i="51"/>
  <c r="AG198" i="51"/>
  <c r="AF199" i="51"/>
  <c r="AF200" i="51"/>
  <c r="AG199" i="51"/>
  <c r="AF201" i="51"/>
  <c r="AG200" i="51"/>
  <c r="AF202" i="51"/>
  <c r="AG201" i="51"/>
  <c r="AG202" i="51"/>
  <c r="AF203" i="51"/>
  <c r="AG203" i="51"/>
  <c r="AF204" i="51"/>
  <c r="AF205" i="51"/>
  <c r="AG204" i="51"/>
  <c r="AG205" i="51"/>
  <c r="AF206" i="51"/>
  <c r="AF207" i="51"/>
  <c r="AG206" i="51"/>
  <c r="AG207" i="51"/>
  <c r="AF208" i="51"/>
  <c r="AF209" i="51"/>
  <c r="AG208" i="51"/>
  <c r="AF210" i="51"/>
  <c r="AG209" i="51"/>
  <c r="AF211" i="51"/>
  <c r="AG210" i="51"/>
  <c r="AG211" i="51"/>
  <c r="AF212" i="51"/>
  <c r="AG212" i="51"/>
  <c r="AF213" i="51"/>
  <c r="AF214" i="51"/>
  <c r="AG213" i="51"/>
  <c r="AF215" i="51"/>
  <c r="AG214" i="51"/>
  <c r="AG215" i="51"/>
  <c r="AF216" i="51"/>
  <c r="AG216" i="51"/>
  <c r="AF217" i="51"/>
  <c r="AG217" i="51"/>
  <c r="AF218" i="51"/>
  <c r="AG218" i="51"/>
  <c r="AF219" i="51"/>
  <c r="AF220" i="51"/>
  <c r="AG219" i="51"/>
  <c r="AG220" i="51"/>
  <c r="AF221" i="51"/>
  <c r="AF222" i="51"/>
  <c r="AG221" i="51"/>
  <c r="AG222" i="51"/>
  <c r="AF223" i="51"/>
  <c r="AF224" i="51"/>
  <c r="AG223" i="51"/>
  <c r="AG224" i="51"/>
  <c r="AF225" i="51"/>
  <c r="AG225" i="51"/>
  <c r="AF226" i="51"/>
  <c r="AF227" i="51"/>
  <c r="AG226" i="51"/>
  <c r="AF228" i="51"/>
  <c r="AG227" i="51"/>
  <c r="AF229" i="51"/>
  <c r="AG228" i="51"/>
  <c r="AF230" i="51"/>
  <c r="AG229" i="51"/>
  <c r="AF231" i="51"/>
  <c r="AG230" i="51"/>
  <c r="AG231" i="51"/>
  <c r="AF232" i="51"/>
  <c r="AF233" i="51"/>
  <c r="AG232" i="51"/>
  <c r="AF234" i="51"/>
  <c r="AG233" i="51"/>
  <c r="AG234" i="51"/>
  <c r="AF235" i="51"/>
  <c r="AG235" i="51"/>
  <c r="AF236" i="51"/>
  <c r="AF237" i="51"/>
  <c r="AG236" i="51"/>
  <c r="AF238" i="51"/>
  <c r="AG237" i="51"/>
  <c r="AG238" i="51"/>
  <c r="AF239" i="51"/>
  <c r="AF240" i="51"/>
  <c r="AG239" i="51"/>
  <c r="AG240" i="51"/>
  <c r="AF241" i="51"/>
  <c r="AF242" i="51"/>
  <c r="AG241" i="51"/>
  <c r="AG242" i="51"/>
  <c r="AF243" i="51"/>
  <c r="AG243" i="51"/>
  <c r="AF244" i="51"/>
  <c r="AG244" i="51"/>
  <c r="AF245" i="51"/>
  <c r="AF246" i="51"/>
  <c r="AG245" i="51"/>
  <c r="AG246" i="51"/>
  <c r="AF247" i="51"/>
  <c r="AG247" i="51"/>
  <c r="AF248" i="51"/>
  <c r="AG248" i="51"/>
  <c r="AF249" i="51"/>
  <c r="AG249" i="51"/>
  <c r="AF250" i="51"/>
  <c r="AG250" i="51"/>
  <c r="AF251" i="51"/>
  <c r="AF252" i="51"/>
  <c r="AG251" i="51"/>
  <c r="AG252" i="51"/>
  <c r="AF253" i="51"/>
  <c r="AF254" i="51"/>
  <c r="AG253" i="51"/>
  <c r="AF255" i="51"/>
  <c r="AG254" i="51"/>
  <c r="AG255" i="51"/>
  <c r="AF256" i="51"/>
  <c r="AG256" i="51"/>
  <c r="AF257" i="51"/>
  <c r="AF258" i="51"/>
  <c r="AG257" i="51"/>
  <c r="AG258" i="51"/>
  <c r="AF259" i="51"/>
  <c r="N4" i="51" l="1"/>
  <c r="M4" i="51"/>
  <c r="O4" i="51"/>
  <c r="O7" i="51"/>
  <c r="N7" i="51"/>
  <c r="M7" i="51"/>
  <c r="B5" i="43"/>
  <c r="A5" i="43"/>
  <c r="B4" i="43"/>
  <c r="C4" i="43" s="1"/>
  <c r="B7" i="43"/>
  <c r="A7" i="43"/>
  <c r="B6" i="43"/>
  <c r="A6" i="43"/>
  <c r="C21" i="40"/>
  <c r="D21" i="40" s="1"/>
  <c r="D2" i="33"/>
  <c r="C5" i="43" l="1"/>
  <c r="C7" i="43"/>
  <c r="C6" i="43"/>
  <c r="D7" i="42"/>
  <c r="G12" i="50"/>
  <c r="AG7" i="51"/>
  <c r="T4" i="50"/>
  <c r="G13" i="50"/>
  <c r="AG259" i="51"/>
  <c r="L5" i="43"/>
  <c r="R5" i="50"/>
  <c r="T3" i="50"/>
  <c r="J16" i="39"/>
  <c r="J24" i="39"/>
  <c r="AF4" i="39"/>
  <c r="AB4" i="48"/>
  <c r="E4" i="48"/>
  <c r="G4" i="48"/>
  <c r="E5" i="39"/>
  <c r="F17" i="48"/>
  <c r="E4" i="39"/>
  <c r="K6" i="39"/>
  <c r="J20" i="43"/>
  <c r="J22" i="39"/>
  <c r="J15" i="39"/>
  <c r="E7" i="39"/>
  <c r="J21" i="39"/>
  <c r="J16" i="43"/>
  <c r="AF4" i="43"/>
  <c r="K7" i="39"/>
  <c r="F15" i="48"/>
  <c r="AG3" i="43"/>
  <c r="F18" i="48"/>
  <c r="J17" i="43"/>
  <c r="J19" i="39"/>
  <c r="J15" i="43"/>
  <c r="F16" i="48"/>
  <c r="J19" i="43"/>
  <c r="J23" i="39"/>
  <c r="E6" i="39"/>
  <c r="F19" i="48"/>
  <c r="AG3" i="39"/>
  <c r="H6" i="48"/>
  <c r="J18" i="39"/>
  <c r="K4" i="39"/>
  <c r="AC3" i="48"/>
  <c r="E4" i="43"/>
  <c r="J17" i="39"/>
  <c r="J21" i="43"/>
  <c r="J20" i="39"/>
  <c r="K5" i="39"/>
  <c r="E7" i="48"/>
  <c r="J18" i="43"/>
  <c r="L3" i="45"/>
  <c r="H5" i="48"/>
  <c r="M3" i="45"/>
  <c r="S5" i="50"/>
  <c r="T5" i="50" s="1"/>
  <c r="R6" i="50"/>
  <c r="M13" i="45" a="1"/>
  <c r="U3" i="45"/>
  <c r="T3" i="45"/>
  <c r="S6" i="50"/>
  <c r="T6" i="50" s="1"/>
  <c r="R7" i="50"/>
  <c r="R8" i="50"/>
  <c r="S7" i="50"/>
  <c r="T7" i="50" s="1"/>
  <c r="S8" i="50"/>
  <c r="T8" i="50" s="1"/>
  <c r="M5" i="43" l="1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L6" i="39"/>
  <c r="L7" i="43"/>
  <c r="H6" i="39"/>
  <c r="AB5" i="48"/>
  <c r="L4" i="39"/>
  <c r="H7" i="43"/>
  <c r="P3" i="45"/>
  <c r="H4" i="39"/>
  <c r="L7" i="39"/>
  <c r="AG4" i="39"/>
  <c r="L6" i="43"/>
  <c r="H7" i="48"/>
  <c r="H6" i="43"/>
  <c r="AC4" i="48"/>
  <c r="L4" i="43"/>
  <c r="H5" i="39"/>
  <c r="AG4" i="43"/>
  <c r="R9" i="50"/>
  <c r="H4" i="48"/>
  <c r="H4" i="43"/>
  <c r="H7" i="39"/>
  <c r="L5" i="39"/>
  <c r="R10" i="50"/>
  <c r="R11" i="50"/>
  <c r="S10" i="50"/>
  <c r="T10" i="50" s="1"/>
  <c r="R12" i="50"/>
  <c r="S11" i="50"/>
  <c r="T11" i="50" s="1"/>
  <c r="R13" i="50"/>
  <c r="S12" i="50"/>
  <c r="T12" i="50" s="1"/>
  <c r="S13" i="50"/>
  <c r="T13" i="50" s="1"/>
  <c r="R14" i="50"/>
  <c r="S14" i="50"/>
  <c r="R15" i="50"/>
  <c r="R16" i="50"/>
  <c r="S15" i="50"/>
  <c r="T15" i="50" s="1"/>
  <c r="R17" i="50"/>
  <c r="S16" i="50"/>
  <c r="S17" i="50"/>
  <c r="T17" i="50" s="1"/>
  <c r="R18" i="50"/>
  <c r="R19" i="50"/>
  <c r="S18" i="50"/>
  <c r="T18" i="50" s="1"/>
  <c r="S19" i="50"/>
  <c r="T19" i="50" s="1"/>
  <c r="R20" i="50"/>
  <c r="S20" i="50"/>
  <c r="T20" i="50" s="1"/>
  <c r="R21" i="50"/>
  <c r="R22" i="50"/>
  <c r="S21" i="50"/>
  <c r="T21" i="50" s="1"/>
  <c r="S22" i="50"/>
  <c r="T22" i="50" s="1"/>
  <c r="R23" i="50"/>
  <c r="R24" i="50"/>
  <c r="S23" i="50"/>
  <c r="T23" i="50" s="1"/>
  <c r="R25" i="50"/>
  <c r="S24" i="50"/>
  <c r="T24" i="50" s="1"/>
  <c r="S25" i="50"/>
  <c r="T25" i="50" s="1"/>
  <c r="R26" i="50"/>
  <c r="S26" i="50"/>
  <c r="T26" i="50"/>
  <c r="R27" i="50"/>
  <c r="R28" i="50"/>
  <c r="S27" i="50"/>
  <c r="T27" i="50" s="1"/>
  <c r="S28" i="50"/>
  <c r="T28" i="50" s="1"/>
  <c r="R29" i="50"/>
  <c r="S29" i="50"/>
  <c r="T29" i="50" s="1"/>
  <c r="R30" i="50"/>
  <c r="R31" i="50"/>
  <c r="S30" i="50"/>
  <c r="T30" i="50" s="1"/>
  <c r="R32" i="50"/>
  <c r="S31" i="50"/>
  <c r="T31" i="50" s="1"/>
  <c r="S32" i="50"/>
  <c r="T32" i="50" s="1"/>
  <c r="R33" i="50"/>
  <c r="S33" i="50"/>
  <c r="T33" i="50" s="1"/>
  <c r="R34" i="50"/>
  <c r="R35" i="50"/>
  <c r="S34" i="50"/>
  <c r="S35" i="50"/>
  <c r="T35" i="50" s="1"/>
  <c r="R36" i="50"/>
  <c r="R37" i="50"/>
  <c r="S36" i="50"/>
  <c r="T36" i="50" s="1"/>
  <c r="R38" i="50"/>
  <c r="S37" i="50"/>
  <c r="T37" i="50" s="1"/>
  <c r="S38" i="50"/>
  <c r="T38" i="50" s="1"/>
  <c r="R39" i="50"/>
  <c r="S39" i="50"/>
  <c r="T39" i="50" s="1"/>
  <c r="R40" i="50"/>
  <c r="S40" i="50"/>
  <c r="T40" i="50" s="1"/>
  <c r="R41" i="50"/>
  <c r="R42" i="50"/>
  <c r="S41" i="50"/>
  <c r="T41" i="50" s="1"/>
  <c r="S42" i="50"/>
  <c r="T42" i="50" s="1"/>
  <c r="R43" i="50"/>
  <c r="S43" i="50"/>
  <c r="R44" i="50"/>
  <c r="R45" i="50"/>
  <c r="S44" i="50"/>
  <c r="T44" i="50" s="1"/>
  <c r="S45" i="50"/>
  <c r="T45" i="50" s="1"/>
  <c r="R46" i="50"/>
  <c r="S46" i="50"/>
  <c r="T46" i="50" s="1"/>
  <c r="R47" i="50"/>
  <c r="S47" i="50"/>
  <c r="T47" i="50" s="1"/>
  <c r="R48" i="50"/>
  <c r="S48" i="50"/>
  <c r="T48" i="50" s="1"/>
  <c r="R49" i="50"/>
  <c r="S49" i="50"/>
  <c r="T49" i="50" s="1"/>
  <c r="R50" i="50"/>
  <c r="S50" i="50"/>
  <c r="R51" i="50"/>
  <c r="R52" i="50"/>
  <c r="S51" i="50"/>
  <c r="S52" i="50"/>
  <c r="T52" i="50" s="1"/>
  <c r="R53" i="50"/>
  <c r="S53" i="50"/>
  <c r="T53" i="50" s="1"/>
  <c r="R54" i="50"/>
  <c r="S54" i="50"/>
  <c r="T54" i="50" s="1"/>
  <c r="R55" i="50"/>
  <c r="R56" i="50"/>
  <c r="S55" i="50"/>
  <c r="T55" i="50" s="1"/>
  <c r="S56" i="50"/>
  <c r="T56" i="50" s="1"/>
  <c r="R57" i="50"/>
  <c r="R58" i="50"/>
  <c r="S57" i="50"/>
  <c r="T57" i="50" s="1"/>
  <c r="R59" i="50"/>
  <c r="S58" i="50"/>
  <c r="T58" i="50" s="1"/>
  <c r="R60" i="50"/>
  <c r="S59" i="50"/>
  <c r="T59" i="50" s="1"/>
  <c r="S60" i="50"/>
  <c r="T60" i="50" s="1"/>
  <c r="R61" i="50"/>
  <c r="S61" i="50"/>
  <c r="T61" i="50" s="1"/>
  <c r="R62" i="50"/>
  <c r="S62" i="50"/>
  <c r="T62" i="50" s="1"/>
  <c r="R63" i="50"/>
  <c r="R64" i="50"/>
  <c r="S63" i="50"/>
  <c r="T63" i="50" s="1"/>
  <c r="R65" i="50"/>
  <c r="S64" i="50"/>
  <c r="T64" i="50" s="1"/>
  <c r="S65" i="50"/>
  <c r="T65" i="50" s="1"/>
  <c r="R66" i="50"/>
  <c r="R67" i="50"/>
  <c r="S66" i="50"/>
  <c r="T66" i="50" s="1"/>
  <c r="S67" i="50"/>
  <c r="T67" i="50" s="1"/>
  <c r="R68" i="50"/>
  <c r="S68" i="50"/>
  <c r="T68" i="50" s="1"/>
  <c r="R69" i="50"/>
  <c r="R70" i="50"/>
  <c r="S69" i="50"/>
  <c r="T69" i="50" s="1"/>
  <c r="S70" i="50"/>
  <c r="T70" i="50" s="1"/>
  <c r="R71" i="50"/>
  <c r="R72" i="50"/>
  <c r="S71" i="50"/>
  <c r="T71" i="50" s="1"/>
  <c r="S72" i="50"/>
  <c r="T72" i="50" s="1"/>
  <c r="R73" i="50"/>
  <c r="R74" i="50"/>
  <c r="S73" i="50"/>
  <c r="T73" i="50" s="1"/>
  <c r="R75" i="50"/>
  <c r="S74" i="50"/>
  <c r="T74" i="50" s="1"/>
  <c r="S75" i="50"/>
  <c r="T75" i="50" s="1"/>
  <c r="R76" i="50"/>
  <c r="R77" i="50"/>
  <c r="S76" i="50"/>
  <c r="T76" i="50" s="1"/>
  <c r="S77" i="50"/>
  <c r="T77" i="50" s="1"/>
  <c r="R78" i="50"/>
  <c r="S78" i="50"/>
  <c r="R79" i="50"/>
  <c r="R80" i="50"/>
  <c r="S79" i="50"/>
  <c r="T79" i="50" s="1"/>
  <c r="R81" i="50"/>
  <c r="S80" i="50"/>
  <c r="T80" i="50" s="1"/>
  <c r="R82" i="50"/>
  <c r="S81" i="50"/>
  <c r="T81" i="50" s="1"/>
  <c r="S82" i="50"/>
  <c r="T82" i="50" s="1"/>
  <c r="R83" i="50"/>
  <c r="S83" i="50"/>
  <c r="T83" i="50" s="1"/>
  <c r="R84" i="50"/>
  <c r="R85" i="50"/>
  <c r="S84" i="50"/>
  <c r="T84" i="50" s="1"/>
  <c r="R86" i="50"/>
  <c r="S85" i="50"/>
  <c r="T85" i="50" s="1"/>
  <c r="R87" i="50"/>
  <c r="S86" i="50"/>
  <c r="T86" i="50" s="1"/>
  <c r="R88" i="50"/>
  <c r="S87" i="50"/>
  <c r="T87" i="50" s="1"/>
  <c r="R89" i="50"/>
  <c r="S88" i="50"/>
  <c r="T88" i="50" s="1"/>
  <c r="R90" i="50"/>
  <c r="S89" i="50"/>
  <c r="T89" i="50" s="1"/>
  <c r="S90" i="50"/>
  <c r="T90" i="50" s="1"/>
  <c r="R91" i="50"/>
  <c r="S91" i="50"/>
  <c r="T91" i="50" s="1"/>
  <c r="R92" i="50"/>
  <c r="R93" i="50"/>
  <c r="S92" i="50"/>
  <c r="T92" i="50" s="1"/>
  <c r="S93" i="50"/>
  <c r="T93" i="50" s="1"/>
  <c r="R94" i="50"/>
  <c r="S94" i="50"/>
  <c r="T94" i="50" s="1"/>
  <c r="R95" i="50"/>
  <c r="R96" i="50"/>
  <c r="S95" i="50"/>
  <c r="T95" i="50" s="1"/>
  <c r="R97" i="50"/>
  <c r="S96" i="50"/>
  <c r="T96" i="50" s="1"/>
  <c r="S97" i="50"/>
  <c r="T97" i="50" s="1"/>
  <c r="R98" i="50"/>
  <c r="R99" i="50"/>
  <c r="S98" i="50"/>
  <c r="T98" i="50" s="1"/>
  <c r="S99" i="50"/>
  <c r="T99" i="50" s="1"/>
  <c r="R100" i="50"/>
  <c r="S100" i="50"/>
  <c r="T100" i="50" s="1"/>
  <c r="R101" i="50"/>
  <c r="S101" i="50"/>
  <c r="T101" i="50"/>
  <c r="R102" i="50"/>
  <c r="R103" i="50"/>
  <c r="S102" i="50"/>
  <c r="T102" i="50"/>
  <c r="R104" i="50"/>
  <c r="S103" i="50"/>
  <c r="T103" i="50" s="1"/>
  <c r="S104" i="50"/>
  <c r="T104" i="50" s="1"/>
  <c r="R105" i="50"/>
  <c r="R106" i="50"/>
  <c r="S105" i="50"/>
  <c r="T105" i="50" s="1"/>
  <c r="R107" i="50"/>
  <c r="S106" i="50"/>
  <c r="T106" i="50" s="1"/>
  <c r="R108" i="50"/>
  <c r="S107" i="50"/>
  <c r="T107" i="50" s="1"/>
  <c r="S108" i="50"/>
  <c r="T108" i="50" s="1"/>
  <c r="R109" i="50"/>
  <c r="S109" i="50"/>
  <c r="T109" i="50" s="1"/>
  <c r="R110" i="50"/>
  <c r="R111" i="50"/>
  <c r="S110" i="50"/>
  <c r="T110" i="50" s="1"/>
  <c r="S111" i="50"/>
  <c r="T111" i="50" s="1"/>
  <c r="R112" i="50"/>
  <c r="S112" i="50"/>
  <c r="T112" i="50" s="1"/>
  <c r="R113" i="50"/>
  <c r="S113" i="50"/>
  <c r="T113" i="50" s="1"/>
  <c r="R114" i="50"/>
  <c r="S114" i="50"/>
  <c r="T114" i="50" s="1"/>
  <c r="R115" i="50"/>
  <c r="S115" i="50"/>
  <c r="T115" i="50" s="1"/>
  <c r="R116" i="50"/>
  <c r="R117" i="50"/>
  <c r="S116" i="50"/>
  <c r="T116" i="50" s="1"/>
  <c r="S117" i="50"/>
  <c r="T117" i="50" s="1"/>
  <c r="R118" i="50"/>
  <c r="S118" i="50"/>
  <c r="T118" i="50" s="1"/>
  <c r="R119" i="50"/>
  <c r="R120" i="50"/>
  <c r="S119" i="50"/>
  <c r="T119" i="50" s="1"/>
  <c r="R121" i="50"/>
  <c r="S120" i="50"/>
  <c r="T120" i="50" s="1"/>
  <c r="R122" i="50"/>
  <c r="S121" i="50"/>
  <c r="T121" i="50" s="1"/>
  <c r="S122" i="50"/>
  <c r="T122" i="50" s="1"/>
  <c r="R123" i="50"/>
  <c r="S123" i="50"/>
  <c r="T123" i="50" s="1"/>
  <c r="R124" i="50"/>
  <c r="S124" i="50"/>
  <c r="T124" i="50" s="1"/>
  <c r="R125" i="50"/>
  <c r="R126" i="50"/>
  <c r="S125" i="50"/>
  <c r="T125" i="50" s="1"/>
  <c r="S126" i="50"/>
  <c r="T126" i="50" s="1"/>
  <c r="R127" i="50"/>
  <c r="R128" i="50"/>
  <c r="S127" i="50"/>
  <c r="T127" i="50" s="1"/>
  <c r="R129" i="50"/>
  <c r="S128" i="50"/>
  <c r="T128" i="50" s="1"/>
  <c r="S129" i="50"/>
  <c r="T129" i="50" s="1"/>
  <c r="R130" i="50"/>
  <c r="R131" i="50"/>
  <c r="S130" i="50"/>
  <c r="T130" i="50" s="1"/>
  <c r="R132" i="50"/>
  <c r="S131" i="50"/>
  <c r="T131" i="50" s="1"/>
  <c r="R133" i="50"/>
  <c r="S132" i="50"/>
  <c r="T132" i="50" s="1"/>
  <c r="S133" i="50"/>
  <c r="T133" i="50" s="1"/>
  <c r="R134" i="50"/>
  <c r="R135" i="50"/>
  <c r="S134" i="50"/>
  <c r="T134" i="50" s="1"/>
  <c r="S135" i="50"/>
  <c r="T135" i="50" s="1"/>
  <c r="R136" i="50"/>
  <c r="S136" i="50"/>
  <c r="R137" i="50"/>
  <c r="R138" i="50"/>
  <c r="S137" i="50"/>
  <c r="T137" i="50" s="1"/>
  <c r="R139" i="50"/>
  <c r="S138" i="50"/>
  <c r="T138" i="50" s="1"/>
  <c r="S139" i="50"/>
  <c r="R140" i="50"/>
  <c r="R141" i="50"/>
  <c r="S140" i="50"/>
  <c r="T140" i="50" s="1"/>
  <c r="S141" i="50"/>
  <c r="T141" i="50" s="1"/>
  <c r="R142" i="50"/>
  <c r="R143" i="50"/>
  <c r="S142" i="50"/>
  <c r="T142" i="50" s="1"/>
  <c r="R144" i="50"/>
  <c r="S143" i="50"/>
  <c r="T143" i="50" s="1"/>
  <c r="R145" i="50"/>
  <c r="S144" i="50"/>
  <c r="T144" i="50" s="1"/>
  <c r="R146" i="50"/>
  <c r="S145" i="50"/>
  <c r="T145" i="50" s="1"/>
  <c r="S146" i="50"/>
  <c r="T146" i="50" s="1"/>
  <c r="R147" i="50"/>
  <c r="S147" i="50"/>
  <c r="T147" i="50" s="1"/>
  <c r="R148" i="50"/>
  <c r="S148" i="50"/>
  <c r="T148" i="50" s="1"/>
  <c r="R149" i="50"/>
  <c r="R150" i="50"/>
  <c r="S149" i="50"/>
  <c r="T149" i="50" s="1"/>
  <c r="S150" i="50"/>
  <c r="T150" i="50" s="1"/>
  <c r="R151" i="50"/>
  <c r="S151" i="50"/>
  <c r="T151" i="50" s="1"/>
  <c r="R152" i="50"/>
  <c r="S152" i="50"/>
  <c r="T152" i="50" s="1"/>
  <c r="R153" i="50"/>
  <c r="S153" i="50"/>
  <c r="T153" i="50" s="1"/>
  <c r="R154" i="50"/>
  <c r="R155" i="50"/>
  <c r="S154" i="50"/>
  <c r="T154" i="50" s="1"/>
  <c r="R156" i="50"/>
  <c r="S155" i="50"/>
  <c r="T155" i="50" s="1"/>
  <c r="R157" i="50"/>
  <c r="S156" i="50"/>
  <c r="T156" i="50" s="1"/>
  <c r="R158" i="50"/>
  <c r="S157" i="50"/>
  <c r="T157" i="50" s="1"/>
  <c r="S158" i="50"/>
  <c r="T158" i="50" s="1"/>
  <c r="R159" i="50"/>
  <c r="R160" i="50"/>
  <c r="S159" i="50"/>
  <c r="T159" i="50" s="1"/>
  <c r="S160" i="50"/>
  <c r="T160" i="50" s="1"/>
  <c r="R161" i="50"/>
  <c r="S161" i="50"/>
  <c r="T161" i="50" s="1"/>
  <c r="R162" i="50"/>
  <c r="S162" i="50"/>
  <c r="T162" i="50" s="1"/>
  <c r="R163" i="50"/>
  <c r="S163" i="50"/>
  <c r="T163" i="50" s="1"/>
  <c r="R164" i="50"/>
  <c r="R165" i="50"/>
  <c r="S164" i="50"/>
  <c r="T164" i="50" s="1"/>
  <c r="S165" i="50"/>
  <c r="T165" i="50" s="1"/>
  <c r="R166" i="50"/>
  <c r="S166" i="50"/>
  <c r="R167" i="50"/>
  <c r="R168" i="50"/>
  <c r="S167" i="50"/>
  <c r="R169" i="50"/>
  <c r="S168" i="50"/>
  <c r="T168" i="50" s="1"/>
  <c r="S169" i="50"/>
  <c r="T169" i="50" s="1"/>
  <c r="R170" i="50"/>
  <c r="R171" i="50"/>
  <c r="S170" i="50"/>
  <c r="T170" i="50" s="1"/>
  <c r="R172" i="50"/>
  <c r="S171" i="50"/>
  <c r="T171" i="50" s="1"/>
  <c r="R173" i="50"/>
  <c r="S172" i="50"/>
  <c r="T172" i="50" s="1"/>
  <c r="R174" i="50"/>
  <c r="S173" i="50"/>
  <c r="T173" i="50" s="1"/>
  <c r="R175" i="50"/>
  <c r="S174" i="50"/>
  <c r="T174" i="50" s="1"/>
  <c r="R176" i="50"/>
  <c r="S175" i="50"/>
  <c r="T175" i="50" s="1"/>
  <c r="R177" i="50"/>
  <c r="S176" i="50"/>
  <c r="S177" i="50"/>
  <c r="T177" i="50" s="1"/>
  <c r="R178" i="50"/>
  <c r="R179" i="50"/>
  <c r="S178" i="50"/>
  <c r="T178" i="50" s="1"/>
  <c r="S179" i="50"/>
  <c r="T179" i="50" s="1"/>
  <c r="R180" i="50"/>
  <c r="S180" i="50"/>
  <c r="T180" i="50" s="1"/>
  <c r="R181" i="50"/>
  <c r="S181" i="50"/>
  <c r="R182" i="50"/>
  <c r="S182" i="50"/>
  <c r="R183" i="50"/>
  <c r="R184" i="50"/>
  <c r="S183" i="50"/>
  <c r="T183" i="50" s="1"/>
  <c r="R185" i="50"/>
  <c r="S184" i="50"/>
  <c r="T184" i="50" s="1"/>
  <c r="S185" i="50"/>
  <c r="T185" i="50" s="1"/>
  <c r="R186" i="50"/>
  <c r="R187" i="50"/>
  <c r="S186" i="50"/>
  <c r="T186" i="50" s="1"/>
  <c r="R188" i="50"/>
  <c r="S187" i="50"/>
  <c r="T187" i="50" s="1"/>
  <c r="R189" i="50"/>
  <c r="S188" i="50"/>
  <c r="T188" i="50" s="1"/>
  <c r="S189" i="50"/>
  <c r="T189" i="50" s="1"/>
  <c r="R190" i="50"/>
  <c r="R191" i="50"/>
  <c r="S190" i="50"/>
  <c r="T190" i="50" s="1"/>
  <c r="R192" i="50"/>
  <c r="S191" i="50"/>
  <c r="T191" i="50" s="1"/>
  <c r="S192" i="50"/>
  <c r="T192" i="50" s="1"/>
  <c r="R193" i="50"/>
  <c r="S193" i="50"/>
  <c r="T193" i="50" s="1"/>
  <c r="R194" i="50"/>
  <c r="S194" i="50"/>
  <c r="T194" i="50" s="1"/>
  <c r="R195" i="50"/>
  <c r="R196" i="50"/>
  <c r="S195" i="50"/>
  <c r="T195" i="50" s="1"/>
  <c r="S196" i="50"/>
  <c r="T196" i="50" s="1"/>
  <c r="R197" i="50"/>
  <c r="R198" i="50"/>
  <c r="S197" i="50"/>
  <c r="T197" i="50" s="1"/>
  <c r="S198" i="50"/>
  <c r="T198" i="50" s="1"/>
  <c r="R199" i="50"/>
  <c r="S199" i="50"/>
  <c r="T199" i="50" s="1"/>
  <c r="R200" i="50"/>
  <c r="S200" i="50"/>
  <c r="T200" i="50" s="1"/>
  <c r="R201" i="50"/>
  <c r="S201" i="50"/>
  <c r="T201" i="50" s="1"/>
  <c r="R202" i="50"/>
  <c r="S202" i="50"/>
  <c r="T202" i="50" s="1"/>
  <c r="R203" i="50"/>
  <c r="S203" i="50"/>
  <c r="R204" i="50"/>
  <c r="R205" i="50"/>
  <c r="S204" i="50"/>
  <c r="T204" i="50" s="1"/>
  <c r="R206" i="50"/>
  <c r="S205" i="50"/>
  <c r="T205" i="50" s="1"/>
  <c r="S206" i="50"/>
  <c r="R207" i="50"/>
  <c r="R208" i="50"/>
  <c r="S207" i="50"/>
  <c r="T207" i="50" s="1"/>
  <c r="S208" i="50"/>
  <c r="T208" i="50" s="1"/>
  <c r="R209" i="50"/>
  <c r="S209" i="50"/>
  <c r="T209" i="50" s="1"/>
  <c r="R210" i="50"/>
  <c r="S210" i="50"/>
  <c r="T210" i="50" s="1"/>
  <c r="R211" i="50"/>
  <c r="R212" i="50"/>
  <c r="S211" i="50"/>
  <c r="T211" i="50" s="1"/>
  <c r="R213" i="50"/>
  <c r="S212" i="50"/>
  <c r="T212" i="50" s="1"/>
  <c r="S213" i="50"/>
  <c r="T213" i="50" s="1"/>
  <c r="R214" i="50"/>
  <c r="S214" i="50"/>
  <c r="T214" i="50" s="1"/>
  <c r="R215" i="50"/>
  <c r="R216" i="50"/>
  <c r="S215" i="50"/>
  <c r="T215" i="50" s="1"/>
  <c r="S216" i="50"/>
  <c r="T216" i="50" s="1"/>
  <c r="R217" i="50"/>
  <c r="R218" i="50"/>
  <c r="S217" i="50"/>
  <c r="T217" i="50" s="1"/>
  <c r="S218" i="50"/>
  <c r="T218" i="50" s="1"/>
  <c r="R219" i="50"/>
  <c r="S219" i="50"/>
  <c r="T219" i="50" s="1"/>
  <c r="R220" i="50"/>
  <c r="R221" i="50"/>
  <c r="S220" i="50"/>
  <c r="T220" i="50" s="1"/>
  <c r="R222" i="50"/>
  <c r="S221" i="50"/>
  <c r="T221" i="50" s="1"/>
  <c r="S222" i="50"/>
  <c r="T222" i="50" s="1"/>
  <c r="R223" i="50"/>
  <c r="R224" i="50"/>
  <c r="S223" i="50"/>
  <c r="T223" i="50" s="1"/>
  <c r="S224" i="50"/>
  <c r="T224" i="50" s="1"/>
  <c r="R225" i="50"/>
  <c r="S225" i="50"/>
  <c r="T225" i="50" s="1"/>
  <c r="R226" i="50"/>
  <c r="S226" i="50"/>
  <c r="T226" i="50" s="1"/>
  <c r="R227" i="50"/>
  <c r="S227" i="50"/>
  <c r="T227" i="50" s="1"/>
  <c r="R228" i="50"/>
  <c r="R229" i="50"/>
  <c r="S228" i="50"/>
  <c r="T228" i="50" s="1"/>
  <c r="S229" i="50"/>
  <c r="T229" i="50" s="1"/>
  <c r="R230" i="50"/>
  <c r="S230" i="50"/>
  <c r="T230" i="50" s="1"/>
  <c r="R231" i="50"/>
  <c r="S231" i="50"/>
  <c r="T231" i="50" s="1"/>
  <c r="R232" i="50"/>
  <c r="R233" i="50"/>
  <c r="S232" i="50"/>
  <c r="T232" i="50" s="1"/>
  <c r="R234" i="50"/>
  <c r="S233" i="50"/>
  <c r="T233" i="50" s="1"/>
  <c r="S234" i="50"/>
  <c r="T234" i="50" s="1"/>
  <c r="R235" i="50"/>
  <c r="R236" i="50"/>
  <c r="S235" i="50"/>
  <c r="T235" i="50" s="1"/>
  <c r="S236" i="50"/>
  <c r="T236" i="50" s="1"/>
  <c r="R237" i="50"/>
  <c r="S237" i="50"/>
  <c r="T237" i="50" s="1"/>
  <c r="R238" i="50"/>
  <c r="R239" i="50"/>
  <c r="S238" i="50"/>
  <c r="T238" i="50" s="1"/>
  <c r="R240" i="50"/>
  <c r="S239" i="50"/>
  <c r="T239" i="50" s="1"/>
  <c r="S240" i="50"/>
  <c r="T240" i="50" s="1"/>
  <c r="R241" i="50"/>
  <c r="S241" i="50"/>
  <c r="T241" i="50" s="1"/>
  <c r="R242" i="50"/>
  <c r="S242" i="50"/>
  <c r="T242" i="50" s="1"/>
  <c r="R243" i="50"/>
  <c r="R244" i="50"/>
  <c r="S243" i="50"/>
  <c r="T243" i="50" s="1"/>
  <c r="S244" i="50"/>
  <c r="T244" i="50" s="1"/>
  <c r="R245" i="50"/>
  <c r="R246" i="50"/>
  <c r="S245" i="50"/>
  <c r="T245" i="50" s="1"/>
  <c r="S246" i="50"/>
  <c r="T246" i="50" s="1"/>
  <c r="R247" i="50"/>
  <c r="R248" i="50"/>
  <c r="S247" i="50"/>
  <c r="T247" i="50" s="1"/>
  <c r="S248" i="50"/>
  <c r="T248" i="50" s="1"/>
  <c r="R249" i="50"/>
  <c r="S249" i="50"/>
  <c r="T249" i="50" s="1"/>
  <c r="R250" i="50"/>
  <c r="R251" i="50"/>
  <c r="S250" i="50"/>
  <c r="T250" i="50" s="1"/>
  <c r="S251" i="50"/>
  <c r="T251" i="50" s="1"/>
  <c r="R252" i="50"/>
  <c r="S252" i="50"/>
  <c r="T252" i="50" s="1"/>
  <c r="R253" i="50"/>
  <c r="S253" i="50"/>
  <c r="T253" i="50" s="1"/>
  <c r="R254" i="50"/>
  <c r="S254" i="50"/>
  <c r="T254" i="50" s="1"/>
  <c r="R255" i="50"/>
  <c r="S255" i="50"/>
  <c r="T255" i="50" s="1"/>
  <c r="R256" i="50"/>
  <c r="S256" i="50"/>
  <c r="T256" i="50" s="1"/>
  <c r="R257" i="50"/>
  <c r="R258" i="50"/>
  <c r="S257" i="50"/>
  <c r="T257" i="50" s="1"/>
  <c r="S258" i="50"/>
  <c r="T258" i="50" s="1"/>
  <c r="R259" i="50"/>
  <c r="S259" i="50"/>
  <c r="T259" i="50" s="1"/>
  <c r="R260" i="50"/>
  <c r="R261" i="50"/>
  <c r="S260" i="50"/>
  <c r="T260" i="50" s="1"/>
  <c r="S261" i="50"/>
  <c r="T261" i="50" s="1"/>
  <c r="R262" i="50"/>
  <c r="S262" i="50"/>
  <c r="T262" i="50" s="1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T206" i="50"/>
  <c r="T176" i="50"/>
  <c r="T136" i="50"/>
  <c r="T43" i="50"/>
  <c r="E3" i="33"/>
  <c r="P13" i="45" a="1"/>
  <c r="E20" i="33"/>
  <c r="AF5" i="39"/>
  <c r="T203" i="50"/>
  <c r="T167" i="50"/>
  <c r="T78" i="50"/>
  <c r="T34" i="50"/>
  <c r="AB6" i="48"/>
  <c r="E39" i="33"/>
  <c r="E30" i="33"/>
  <c r="E35" i="33"/>
  <c r="E32" i="33"/>
  <c r="T13" i="45" a="1"/>
  <c r="E7" i="33"/>
  <c r="E4" i="33"/>
  <c r="E19" i="33"/>
  <c r="E18" i="33"/>
  <c r="E26" i="33"/>
  <c r="E22" i="33"/>
  <c r="E23" i="33"/>
  <c r="E40" i="33"/>
  <c r="E38" i="33"/>
  <c r="E27" i="33"/>
  <c r="E5" i="33"/>
  <c r="T182" i="50"/>
  <c r="T166" i="50"/>
  <c r="T51" i="50"/>
  <c r="T16" i="50"/>
  <c r="E17" i="33"/>
  <c r="E15" i="33"/>
  <c r="E24" i="33"/>
  <c r="E6" i="33"/>
  <c r="T181" i="50"/>
  <c r="T139" i="50"/>
  <c r="T50" i="50"/>
  <c r="T14" i="50"/>
  <c r="E37" i="33"/>
  <c r="E34" i="33"/>
  <c r="E29" i="33"/>
  <c r="E16" i="33"/>
  <c r="E25" i="33"/>
  <c r="E33" i="33"/>
  <c r="E28" i="33"/>
  <c r="S13" i="45" a="1"/>
  <c r="E21" i="33"/>
  <c r="S9" i="50"/>
  <c r="T9" i="50" s="1"/>
  <c r="E36" i="33"/>
  <c r="AC5" i="48"/>
  <c r="AF5" i="43"/>
  <c r="E31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B7" i="48"/>
  <c r="AF6" i="43"/>
  <c r="AB8" i="48"/>
  <c r="AC6" i="48"/>
  <c r="AG5" i="43"/>
  <c r="AG5" i="39"/>
  <c r="AF6" i="39"/>
  <c r="R3" i="42" l="1"/>
  <c r="R3" i="40"/>
  <c r="E10" i="40"/>
  <c r="E7" i="40"/>
  <c r="E11" i="40"/>
  <c r="F10" i="40"/>
  <c r="F3" i="42"/>
  <c r="R4" i="42"/>
  <c r="R5" i="42"/>
  <c r="E19" i="40"/>
  <c r="AC7" i="48"/>
  <c r="E9" i="40"/>
  <c r="F9" i="40" s="1"/>
  <c r="S3" i="40"/>
  <c r="T3" i="40" s="1"/>
  <c r="S3" i="42"/>
  <c r="E6" i="42"/>
  <c r="AF7" i="39"/>
  <c r="E16" i="40"/>
  <c r="E14" i="40"/>
  <c r="E12" i="40"/>
  <c r="E5" i="42"/>
  <c r="E8" i="40"/>
  <c r="AG7" i="39"/>
  <c r="S5" i="42"/>
  <c r="E18" i="40"/>
  <c r="AB9" i="48"/>
  <c r="AB10" i="48" s="1"/>
  <c r="E6" i="40"/>
  <c r="E17" i="40"/>
  <c r="E7" i="42"/>
  <c r="E15" i="40"/>
  <c r="R4" i="40"/>
  <c r="S4" i="40"/>
  <c r="AC9" i="48"/>
  <c r="E21" i="40"/>
  <c r="F6" i="40"/>
  <c r="G6" i="40" s="1"/>
  <c r="F6" i="42"/>
  <c r="G6" i="42" s="1"/>
  <c r="F21" i="40"/>
  <c r="S4" i="42"/>
  <c r="D35" i="29"/>
  <c r="D36" i="29" s="1"/>
  <c r="C39" i="29"/>
  <c r="F7" i="42"/>
  <c r="AF7" i="43"/>
  <c r="AG7" i="43" s="1"/>
  <c r="E13" i="40"/>
  <c r="E20" i="40"/>
  <c r="F20" i="40" s="1"/>
  <c r="E5" i="40"/>
  <c r="F3" i="40"/>
  <c r="AC8" i="48"/>
  <c r="E4" i="42"/>
  <c r="E4" i="40"/>
  <c r="AG6" i="43"/>
  <c r="AG6" i="39"/>
  <c r="F18" i="40"/>
  <c r="G3" i="42"/>
  <c r="G18" i="40"/>
  <c r="F11" i="40"/>
  <c r="F12" i="40"/>
  <c r="AB11" i="48"/>
  <c r="AB12" i="48" s="1"/>
  <c r="D29" i="29"/>
  <c r="C38" i="29"/>
  <c r="T4" i="40"/>
  <c r="AC11" i="48"/>
  <c r="G9" i="40"/>
  <c r="G10" i="40"/>
  <c r="AF8" i="43"/>
  <c r="G20" i="40"/>
  <c r="G12" i="40"/>
  <c r="G11" i="40"/>
  <c r="T5" i="42"/>
  <c r="G3" i="40"/>
  <c r="D38" i="29"/>
  <c r="C8" i="42"/>
  <c r="R26" i="45"/>
  <c r="S26" i="45"/>
  <c r="G21" i="40"/>
  <c r="F15" i="40"/>
  <c r="T3" i="42"/>
  <c r="T4" i="42"/>
  <c r="R5" i="40"/>
  <c r="AG8" i="43"/>
  <c r="AF9" i="43"/>
  <c r="AF10" i="43"/>
  <c r="AF11" i="43" s="1"/>
  <c r="AG10" i="43"/>
  <c r="AG11" i="43"/>
  <c r="AG9" i="43"/>
  <c r="AF12" i="43"/>
  <c r="AF13" i="43" s="1"/>
  <c r="AG13" i="43" s="1"/>
  <c r="AG12" i="43"/>
  <c r="AF14" i="43"/>
  <c r="AF15" i="43" s="1"/>
  <c r="AF16" i="43" s="1"/>
  <c r="AG16" i="43" s="1"/>
  <c r="AG14" i="43"/>
  <c r="AG15" i="43"/>
  <c r="AF17" i="43"/>
  <c r="AG17" i="43" s="1"/>
  <c r="AF18" i="43"/>
  <c r="AF19" i="43" s="1"/>
  <c r="AF20" i="43" s="1"/>
  <c r="AG20" i="43" s="1"/>
  <c r="AG18" i="43"/>
  <c r="AG19" i="43"/>
  <c r="AF21" i="43"/>
  <c r="AG21" i="43" s="1"/>
  <c r="AF22" i="43"/>
  <c r="AF23" i="43" s="1"/>
  <c r="AG23" i="43" s="1"/>
  <c r="AG22" i="43"/>
  <c r="AF24" i="43"/>
  <c r="AG24" i="43" s="1"/>
  <c r="AF25" i="43"/>
  <c r="AF26" i="43" s="1"/>
  <c r="AF27" i="43" s="1"/>
  <c r="AF28" i="43" s="1"/>
  <c r="AG28" i="43" s="1"/>
  <c r="AG25" i="43"/>
  <c r="AG26" i="43"/>
  <c r="AG27" i="43"/>
  <c r="AF29" i="43"/>
  <c r="AG29" i="43" s="1"/>
  <c r="AF30" i="43"/>
  <c r="AF31" i="43" s="1"/>
  <c r="AG31" i="43" s="1"/>
  <c r="AG30" i="43"/>
  <c r="AF32" i="43"/>
  <c r="AF33" i="43" s="1"/>
  <c r="AG33" i="43" s="1"/>
  <c r="AG32" i="43"/>
  <c r="AF34" i="43"/>
  <c r="AG34" i="43" s="1"/>
  <c r="AF35" i="43"/>
  <c r="AF36" i="43" s="1"/>
  <c r="AG36" i="43" s="1"/>
  <c r="AG35" i="43"/>
  <c r="AF37" i="43"/>
  <c r="AF38" i="43" s="1"/>
  <c r="AF39" i="43" s="1"/>
  <c r="AF40" i="43" s="1"/>
  <c r="AG40" i="43" s="1"/>
  <c r="AG37" i="43"/>
  <c r="AG38" i="43"/>
  <c r="AG39" i="43"/>
  <c r="AF41" i="43"/>
  <c r="AF42" i="43" s="1"/>
  <c r="AF43" i="43" s="1"/>
  <c r="AF44" i="43" s="1"/>
  <c r="AG44" i="43" s="1"/>
  <c r="AG41" i="43"/>
  <c r="AG42" i="43"/>
  <c r="AG43" i="43"/>
  <c r="AF45" i="43"/>
  <c r="AG45" i="43" s="1"/>
  <c r="AF46" i="43"/>
  <c r="AF47" i="43" s="1"/>
  <c r="AF48" i="43" s="1"/>
  <c r="AF49" i="43" s="1"/>
  <c r="AF50" i="43" s="1"/>
  <c r="AF51" i="43" s="1"/>
  <c r="AF52" i="43" s="1"/>
  <c r="AF53" i="43" s="1"/>
  <c r="AG53" i="43" s="1"/>
  <c r="AG46" i="43"/>
  <c r="AG47" i="43"/>
  <c r="AG48" i="43"/>
  <c r="AG49" i="43"/>
  <c r="AG50" i="43"/>
  <c r="AG51" i="43"/>
  <c r="AG52" i="43"/>
  <c r="AF54" i="43"/>
  <c r="AG54" i="43" s="1"/>
  <c r="AF55" i="43"/>
  <c r="AG55" i="43" s="1"/>
  <c r="AF56" i="43"/>
  <c r="AG56" i="43" s="1"/>
  <c r="AF57" i="43"/>
  <c r="AF58" i="43" s="1"/>
  <c r="AG58" i="43" s="1"/>
  <c r="AG57" i="43"/>
  <c r="AF59" i="43"/>
  <c r="AG59" i="43" s="1"/>
  <c r="AF60" i="43"/>
  <c r="AG60" i="43" s="1"/>
  <c r="AF61" i="43"/>
  <c r="AF62" i="43" s="1"/>
  <c r="AG62" i="43" s="1"/>
  <c r="AG61" i="43"/>
  <c r="AF63" i="43"/>
  <c r="AF64" i="43" s="1"/>
  <c r="AF65" i="43" s="1"/>
  <c r="AG63" i="43"/>
  <c r="AG64" i="43"/>
  <c r="E8" i="42"/>
  <c r="D3" i="51"/>
  <c r="H3" i="42"/>
  <c r="H3" i="50"/>
  <c r="D3" i="39"/>
  <c r="K3" i="51"/>
  <c r="K3" i="39"/>
  <c r="H3" i="40"/>
  <c r="D3" i="43"/>
  <c r="D3" i="48"/>
  <c r="G3" i="48" s="1"/>
  <c r="E3" i="51"/>
  <c r="H3" i="51" s="1"/>
  <c r="E3" i="48"/>
  <c r="L3" i="51"/>
  <c r="F8" i="40"/>
  <c r="G8" i="40" s="1"/>
  <c r="F17" i="40"/>
  <c r="G17" i="40" s="1"/>
  <c r="F13" i="40"/>
  <c r="G13" i="40"/>
  <c r="F5" i="40"/>
  <c r="G5" i="40" s="1"/>
  <c r="AC12" i="48"/>
  <c r="AB13" i="48"/>
  <c r="R6" i="40"/>
  <c r="S5" i="40"/>
  <c r="F8" i="42"/>
  <c r="G8" i="42" s="1"/>
  <c r="C9" i="42"/>
  <c r="E3" i="39"/>
  <c r="L3" i="39" s="1"/>
  <c r="H3" i="39"/>
  <c r="E3" i="43"/>
  <c r="K3" i="43"/>
  <c r="AB14" i="48"/>
  <c r="AC13" i="48"/>
  <c r="S6" i="40"/>
  <c r="T6" i="40" s="1"/>
  <c r="R7" i="40"/>
  <c r="E9" i="42"/>
  <c r="H3" i="43"/>
  <c r="L3" i="43"/>
  <c r="AC14" i="48"/>
  <c r="AB15" i="48"/>
  <c r="S7" i="40"/>
  <c r="R8" i="40"/>
  <c r="C10" i="42"/>
  <c r="F9" i="42"/>
  <c r="G9" i="42" s="1"/>
  <c r="AC15" i="48"/>
  <c r="AB16" i="48"/>
  <c r="S8" i="40"/>
  <c r="R9" i="40"/>
  <c r="E10" i="42"/>
  <c r="AB17" i="48"/>
  <c r="AC16" i="48"/>
  <c r="S9" i="40"/>
  <c r="R10" i="40"/>
  <c r="C11" i="42"/>
  <c r="F10" i="42"/>
  <c r="G10" i="42" s="1"/>
  <c r="AB18" i="48"/>
  <c r="AC17" i="48"/>
  <c r="S10" i="40"/>
  <c r="R11" i="40"/>
  <c r="E11" i="42"/>
  <c r="AB19" i="48"/>
  <c r="AC18" i="48"/>
  <c r="S11" i="40"/>
  <c r="R12" i="40"/>
  <c r="C12" i="42"/>
  <c r="F11" i="42"/>
  <c r="G11" i="42"/>
  <c r="AC19" i="48"/>
  <c r="AB20" i="48"/>
  <c r="R13" i="40"/>
  <c r="S12" i="40"/>
  <c r="E12" i="42"/>
  <c r="AC20" i="48"/>
  <c r="AB21" i="48"/>
  <c r="S13" i="40"/>
  <c r="R14" i="40"/>
  <c r="F12" i="42"/>
  <c r="G12" i="42" s="1"/>
  <c r="C13" i="42"/>
  <c r="AB22" i="48"/>
  <c r="AC21" i="48"/>
  <c r="R15" i="40"/>
  <c r="S14" i="40"/>
  <c r="E13" i="42"/>
  <c r="AB23" i="48"/>
  <c r="AC22" i="48"/>
  <c r="R16" i="40"/>
  <c r="S15" i="40"/>
  <c r="C14" i="42"/>
  <c r="F13" i="42"/>
  <c r="G13" i="42"/>
  <c r="AC23" i="48"/>
  <c r="AB24" i="48"/>
  <c r="R17" i="40"/>
  <c r="S16" i="40"/>
  <c r="E14" i="42"/>
  <c r="AC24" i="48"/>
  <c r="AB25" i="48"/>
  <c r="S17" i="40"/>
  <c r="T17" i="40" s="1"/>
  <c r="R18" i="40"/>
  <c r="C15" i="42"/>
  <c r="F14" i="42"/>
  <c r="G14" i="42" s="1"/>
  <c r="AB26" i="48"/>
  <c r="AC26" i="48" s="1"/>
  <c r="AC25" i="48"/>
  <c r="S18" i="40"/>
  <c r="R19" i="40"/>
  <c r="E15" i="42"/>
  <c r="S19" i="40"/>
  <c r="R20" i="40"/>
  <c r="F15" i="42"/>
  <c r="G15" i="42"/>
  <c r="S20" i="40"/>
  <c r="R21" i="40"/>
  <c r="S21" i="40"/>
  <c r="R22" i="40"/>
  <c r="S22" i="40"/>
  <c r="R23" i="40"/>
  <c r="S23" i="40"/>
  <c r="R24" i="40"/>
  <c r="R25" i="40"/>
  <c r="S24" i="40"/>
  <c r="R26" i="40"/>
  <c r="S25" i="40"/>
  <c r="S26" i="40"/>
  <c r="R27" i="40"/>
  <c r="S27" i="40"/>
  <c r="R28" i="40"/>
  <c r="S28" i="40"/>
  <c r="R29" i="40"/>
  <c r="R30" i="40"/>
  <c r="S29" i="40"/>
  <c r="S30" i="40"/>
  <c r="T30" i="40" s="1"/>
  <c r="R31" i="40"/>
  <c r="S31" i="40"/>
  <c r="R32" i="40"/>
  <c r="S32" i="40"/>
  <c r="R33" i="40"/>
  <c r="R34" i="40"/>
  <c r="S33" i="40"/>
  <c r="T33" i="40" s="1"/>
  <c r="S34" i="40"/>
  <c r="R35" i="40"/>
  <c r="R36" i="40"/>
  <c r="S35" i="40"/>
  <c r="R37" i="40"/>
  <c r="S36" i="40"/>
  <c r="T36" i="40" s="1"/>
  <c r="R38" i="40"/>
  <c r="S37" i="40"/>
  <c r="S38" i="40"/>
  <c r="T38" i="40" s="1"/>
  <c r="R39" i="40"/>
  <c r="R40" i="40"/>
  <c r="S39" i="40"/>
  <c r="T39" i="40" s="1"/>
  <c r="S40" i="40"/>
  <c r="R41" i="40"/>
  <c r="S41" i="40"/>
  <c r="R42" i="40"/>
  <c r="S42" i="40"/>
  <c r="R43" i="40"/>
  <c r="R44" i="40"/>
  <c r="S43" i="40"/>
  <c r="S44" i="40"/>
  <c r="T44" i="40" s="1"/>
  <c r="R45" i="40"/>
  <c r="S45" i="40"/>
  <c r="T45" i="40" s="1"/>
  <c r="R46" i="40"/>
  <c r="R47" i="40"/>
  <c r="S46" i="40"/>
  <c r="R48" i="40"/>
  <c r="S47" i="40"/>
  <c r="S48" i="40"/>
  <c r="R49" i="40"/>
  <c r="R50" i="40"/>
  <c r="S49" i="40"/>
  <c r="S50" i="40"/>
  <c r="R51" i="40"/>
  <c r="S51" i="40"/>
  <c r="T51" i="40" s="1"/>
  <c r="R52" i="40"/>
  <c r="R53" i="40"/>
  <c r="S52" i="40"/>
  <c r="S53" i="40"/>
  <c r="R54" i="40"/>
  <c r="R55" i="40"/>
  <c r="S54" i="40"/>
  <c r="R56" i="40"/>
  <c r="S55" i="40"/>
  <c r="R57" i="40"/>
  <c r="S56" i="40"/>
  <c r="R58" i="40"/>
  <c r="S57" i="40"/>
  <c r="S58" i="40"/>
  <c r="R59" i="40"/>
  <c r="S59" i="40"/>
  <c r="R60" i="40"/>
  <c r="S60" i="40"/>
  <c r="R61" i="40"/>
  <c r="R62" i="40"/>
  <c r="S61" i="40"/>
  <c r="T61" i="40" s="1"/>
  <c r="R63" i="40"/>
  <c r="S62" i="40"/>
  <c r="R64" i="40"/>
  <c r="S63" i="40"/>
  <c r="S64" i="40"/>
  <c r="R65" i="40"/>
  <c r="S65" i="40"/>
  <c r="R66" i="40"/>
  <c r="R67" i="40"/>
  <c r="S66" i="40"/>
  <c r="S67" i="40"/>
  <c r="T67" i="40" s="1"/>
  <c r="R68" i="40"/>
  <c r="R69" i="40"/>
  <c r="S68" i="40"/>
  <c r="S69" i="40"/>
  <c r="T69" i="40" s="1"/>
  <c r="R70" i="40"/>
  <c r="S70" i="40"/>
  <c r="R71" i="40"/>
  <c r="R72" i="40"/>
  <c r="S71" i="40"/>
  <c r="R73" i="40"/>
  <c r="S72" i="40"/>
  <c r="R74" i="40"/>
  <c r="S73" i="40"/>
  <c r="R75" i="40"/>
  <c r="S74" i="40"/>
  <c r="S75" i="40"/>
  <c r="R76" i="40"/>
  <c r="R77" i="40"/>
  <c r="S76" i="40"/>
  <c r="S77" i="40"/>
  <c r="R78" i="40"/>
  <c r="S78" i="40"/>
  <c r="R79" i="40"/>
  <c r="S79" i="40"/>
  <c r="T79" i="40" s="1"/>
  <c r="R80" i="40"/>
  <c r="R81" i="40"/>
  <c r="S80" i="40"/>
  <c r="S81" i="40"/>
  <c r="R82" i="40"/>
  <c r="S82" i="40"/>
  <c r="T82" i="40" s="1"/>
  <c r="R83" i="40"/>
  <c r="S83" i="40"/>
  <c r="R84" i="40"/>
  <c r="R85" i="40"/>
  <c r="S84" i="40"/>
  <c r="S85" i="40"/>
  <c r="R86" i="40"/>
  <c r="S86" i="40"/>
  <c r="R87" i="40"/>
  <c r="S87" i="40"/>
  <c r="R88" i="40"/>
  <c r="R89" i="40"/>
  <c r="S88" i="40"/>
  <c r="R90" i="40"/>
  <c r="S89" i="40"/>
  <c r="S90" i="40"/>
  <c r="R91" i="40"/>
  <c r="R92" i="40"/>
  <c r="S91" i="40"/>
  <c r="S92" i="40"/>
  <c r="T92" i="40" s="1"/>
  <c r="R93" i="40"/>
  <c r="S93" i="40"/>
  <c r="R94" i="40"/>
  <c r="R95" i="40"/>
  <c r="S94" i="40"/>
  <c r="R96" i="40"/>
  <c r="S95" i="40"/>
  <c r="R97" i="40"/>
  <c r="S96" i="40"/>
  <c r="R98" i="40"/>
  <c r="S97" i="40"/>
  <c r="S98" i="40"/>
  <c r="R99" i="40"/>
  <c r="S99" i="40"/>
  <c r="R100" i="40"/>
  <c r="R101" i="40"/>
  <c r="S100" i="40"/>
  <c r="R102" i="40"/>
  <c r="S101" i="40"/>
  <c r="T101" i="40" s="1"/>
  <c r="S102" i="40"/>
  <c r="R103" i="40"/>
  <c r="S103" i="40"/>
  <c r="R104" i="40"/>
  <c r="R105" i="40"/>
  <c r="S104" i="40"/>
  <c r="S105" i="40"/>
  <c r="R106" i="40"/>
  <c r="R107" i="40"/>
  <c r="S106" i="40"/>
  <c r="R108" i="40"/>
  <c r="S107" i="40"/>
  <c r="S108" i="40"/>
  <c r="R109" i="40"/>
  <c r="R110" i="40"/>
  <c r="S109" i="40"/>
  <c r="T109" i="40" s="1"/>
  <c r="S110" i="40"/>
  <c r="R111" i="40"/>
  <c r="R112" i="40"/>
  <c r="S111" i="40"/>
  <c r="R113" i="40"/>
  <c r="S112" i="40"/>
  <c r="R114" i="40"/>
  <c r="S113" i="40"/>
  <c r="R115" i="40"/>
  <c r="S114" i="40"/>
  <c r="S115" i="40"/>
  <c r="T115" i="40" s="1"/>
  <c r="R116" i="40"/>
  <c r="S116" i="40"/>
  <c r="R117" i="40"/>
  <c r="R118" i="40"/>
  <c r="S117" i="40"/>
  <c r="S118" i="40"/>
  <c r="T118" i="40" s="1"/>
  <c r="R119" i="40"/>
  <c r="S119" i="40"/>
  <c r="R120" i="40"/>
  <c r="S120" i="40"/>
  <c r="R121" i="40"/>
  <c r="R122" i="40"/>
  <c r="S121" i="40"/>
  <c r="R123" i="40"/>
  <c r="S122" i="40"/>
  <c r="S123" i="40"/>
  <c r="R124" i="40"/>
  <c r="R125" i="40"/>
  <c r="S124" i="40"/>
  <c r="S125" i="40"/>
  <c r="R126" i="40"/>
  <c r="R127" i="40"/>
  <c r="S126" i="40"/>
  <c r="S127" i="40"/>
  <c r="R128" i="40"/>
  <c r="R129" i="40"/>
  <c r="S128" i="40"/>
  <c r="S129" i="40"/>
  <c r="R130" i="40"/>
  <c r="S130" i="40"/>
  <c r="R131" i="40"/>
  <c r="R132" i="40"/>
  <c r="S131" i="40"/>
  <c r="R133" i="40"/>
  <c r="S132" i="40"/>
  <c r="T132" i="40" s="1"/>
  <c r="R134" i="40"/>
  <c r="S133" i="40"/>
  <c r="R135" i="40"/>
  <c r="S134" i="40"/>
  <c r="R136" i="40"/>
  <c r="S135" i="40"/>
  <c r="S136" i="40"/>
  <c r="R137" i="40"/>
  <c r="S137" i="40"/>
  <c r="R138" i="40"/>
  <c r="S138" i="40"/>
  <c r="T138" i="40" s="1"/>
  <c r="R139" i="40"/>
  <c r="S139" i="40"/>
  <c r="T139" i="40" s="1"/>
  <c r="R140" i="40"/>
  <c r="S140" i="40"/>
  <c r="R141" i="40"/>
  <c r="R142" i="40"/>
  <c r="S141" i="40"/>
  <c r="R143" i="40"/>
  <c r="S142" i="40"/>
  <c r="R144" i="40"/>
  <c r="S143" i="40"/>
  <c r="R145" i="40"/>
  <c r="S144" i="40"/>
  <c r="T144" i="40" s="1"/>
  <c r="S145" i="40"/>
  <c r="R146" i="40"/>
  <c r="R147" i="40"/>
  <c r="S146" i="40"/>
  <c r="R148" i="40"/>
  <c r="S147" i="40"/>
  <c r="T147" i="40" s="1"/>
  <c r="R149" i="40"/>
  <c r="S148" i="40"/>
  <c r="S149" i="40"/>
  <c r="R150" i="40"/>
  <c r="R151" i="40"/>
  <c r="S150" i="40"/>
  <c r="R152" i="40"/>
  <c r="S151" i="40"/>
  <c r="S152" i="40"/>
  <c r="R153" i="40"/>
  <c r="R154" i="40"/>
  <c r="S153" i="40"/>
  <c r="T153" i="40" s="1"/>
  <c r="R155" i="40"/>
  <c r="S154" i="40"/>
  <c r="S155" i="40"/>
  <c r="T155" i="40" s="1"/>
  <c r="R156" i="40"/>
  <c r="R157" i="40"/>
  <c r="S156" i="40"/>
  <c r="S157" i="40"/>
  <c r="R158" i="40"/>
  <c r="R159" i="40"/>
  <c r="S158" i="40"/>
  <c r="R160" i="40"/>
  <c r="S159" i="40"/>
  <c r="T159" i="40" s="1"/>
  <c r="R161" i="40"/>
  <c r="S160" i="40"/>
  <c r="S161" i="40"/>
  <c r="R162" i="40"/>
  <c r="S162" i="40"/>
  <c r="R163" i="40"/>
  <c r="R164" i="40"/>
  <c r="S163" i="40"/>
  <c r="R165" i="40"/>
  <c r="S164" i="40"/>
  <c r="R166" i="40"/>
  <c r="S165" i="40"/>
  <c r="R167" i="40"/>
  <c r="S166" i="40"/>
  <c r="R168" i="40"/>
  <c r="S167" i="40"/>
  <c r="S168" i="40"/>
  <c r="R169" i="40"/>
  <c r="R170" i="40"/>
  <c r="S169" i="40"/>
  <c r="S170" i="40"/>
  <c r="R171" i="40"/>
  <c r="S171" i="40"/>
  <c r="R172" i="40"/>
  <c r="R173" i="40"/>
  <c r="S172" i="40"/>
  <c r="S173" i="40"/>
  <c r="T173" i="40" s="1"/>
  <c r="R174" i="40"/>
  <c r="S174" i="40"/>
  <c r="R175" i="40"/>
  <c r="S175" i="40"/>
  <c r="R176" i="40"/>
  <c r="S176" i="40"/>
  <c r="R177" i="40"/>
  <c r="S177" i="40"/>
  <c r="R178" i="40"/>
  <c r="R179" i="40"/>
  <c r="S178" i="40"/>
  <c r="S179" i="40"/>
  <c r="T179" i="40" s="1"/>
  <c r="R180" i="40"/>
  <c r="S180" i="40"/>
  <c r="R181" i="40"/>
  <c r="R182" i="40"/>
  <c r="S181" i="40"/>
  <c r="R183" i="40"/>
  <c r="S182" i="40"/>
  <c r="S183" i="40"/>
  <c r="R184" i="40"/>
  <c r="R185" i="40"/>
  <c r="S184" i="40"/>
  <c r="R186" i="40"/>
  <c r="S185" i="40"/>
  <c r="S186" i="40"/>
  <c r="R187" i="40"/>
  <c r="R188" i="40"/>
  <c r="S187" i="40"/>
  <c r="S188" i="40"/>
  <c r="R189" i="40"/>
  <c r="R190" i="40"/>
  <c r="S189" i="40"/>
  <c r="T189" i="40" s="1"/>
  <c r="S190" i="40"/>
  <c r="R191" i="40"/>
  <c r="R192" i="40"/>
  <c r="S191" i="40"/>
  <c r="R193" i="40"/>
  <c r="S192" i="40"/>
  <c r="R194" i="40"/>
  <c r="S193" i="40"/>
  <c r="S194" i="40"/>
  <c r="T194" i="40" s="1"/>
  <c r="R195" i="40"/>
  <c r="S195" i="40"/>
  <c r="R196" i="40"/>
  <c r="S196" i="40"/>
  <c r="R197" i="40"/>
  <c r="S197" i="40"/>
  <c r="R198" i="40"/>
  <c r="S198" i="40"/>
  <c r="R199" i="40"/>
  <c r="R200" i="40"/>
  <c r="S199" i="40"/>
  <c r="T199" i="40" s="1"/>
  <c r="S200" i="40"/>
  <c r="R201" i="40"/>
  <c r="S201" i="40"/>
  <c r="R202" i="40"/>
  <c r="S202" i="40"/>
  <c r="T202" i="40" s="1"/>
  <c r="R203" i="40"/>
  <c r="S203" i="40"/>
  <c r="R204" i="40"/>
  <c r="S204" i="40"/>
  <c r="R205" i="40"/>
  <c r="S205" i="40"/>
  <c r="R206" i="40"/>
  <c r="S206" i="40"/>
  <c r="R207" i="40"/>
  <c r="R208" i="40"/>
  <c r="S207" i="40"/>
  <c r="R209" i="40"/>
  <c r="S208" i="40"/>
  <c r="S209" i="40"/>
  <c r="R210" i="40"/>
  <c r="R211" i="40"/>
  <c r="S210" i="40"/>
  <c r="R212" i="40"/>
  <c r="S211" i="40"/>
  <c r="S212" i="40"/>
  <c r="R213" i="40"/>
  <c r="S213" i="40"/>
  <c r="R214" i="40"/>
  <c r="R215" i="40"/>
  <c r="S214" i="40"/>
  <c r="R216" i="40"/>
  <c r="S215" i="40"/>
  <c r="S216" i="40"/>
  <c r="R217" i="40"/>
  <c r="R218" i="40"/>
  <c r="S217" i="40"/>
  <c r="T217" i="40" s="1"/>
  <c r="R219" i="40"/>
  <c r="S218" i="40"/>
  <c r="S219" i="40"/>
  <c r="R220" i="40"/>
  <c r="S220" i="40"/>
  <c r="R221" i="40"/>
  <c r="S221" i="40"/>
  <c r="R222" i="40"/>
  <c r="R223" i="40"/>
  <c r="S222" i="40"/>
  <c r="R224" i="40"/>
  <c r="S223" i="40"/>
  <c r="S224" i="40"/>
  <c r="R225" i="40"/>
  <c r="S225" i="40"/>
  <c r="T225" i="40" s="1"/>
  <c r="R226" i="40"/>
  <c r="S226" i="40"/>
  <c r="R227" i="40"/>
  <c r="S227" i="40"/>
  <c r="R228" i="40"/>
  <c r="R229" i="40"/>
  <c r="S228" i="40"/>
  <c r="T228" i="40" s="1"/>
  <c r="R230" i="40"/>
  <c r="S229" i="40"/>
  <c r="R231" i="40"/>
  <c r="S230" i="40"/>
  <c r="S231" i="40"/>
  <c r="T231" i="40"/>
  <c r="R232" i="40"/>
  <c r="S232" i="40"/>
  <c r="T232" i="40" s="1"/>
  <c r="R233" i="40"/>
  <c r="S233" i="40"/>
  <c r="T233" i="40" s="1"/>
  <c r="R234" i="40"/>
  <c r="S234" i="40"/>
  <c r="R235" i="40"/>
  <c r="R236" i="40"/>
  <c r="S235" i="40"/>
  <c r="S236" i="40"/>
  <c r="R237" i="40"/>
  <c r="R238" i="40"/>
  <c r="S237" i="40"/>
  <c r="S238" i="40"/>
  <c r="R239" i="40"/>
  <c r="S239" i="40"/>
  <c r="R240" i="40"/>
  <c r="S240" i="40"/>
  <c r="R241" i="40"/>
  <c r="S241" i="40"/>
  <c r="R242" i="40"/>
  <c r="S242" i="40"/>
  <c r="R243" i="40"/>
  <c r="S243" i="40"/>
  <c r="R244" i="40"/>
  <c r="R245" i="40"/>
  <c r="S244" i="40"/>
  <c r="S245" i="40"/>
  <c r="R246" i="40"/>
  <c r="R247" i="40"/>
  <c r="S246" i="40"/>
  <c r="T246" i="40" s="1"/>
  <c r="R248" i="40"/>
  <c r="S247" i="40"/>
  <c r="S248" i="40"/>
  <c r="R249" i="40"/>
  <c r="R250" i="40"/>
  <c r="S249" i="40"/>
  <c r="T249" i="40" s="1"/>
  <c r="R251" i="40"/>
  <c r="S250" i="40"/>
  <c r="S251" i="40"/>
  <c r="T251" i="40" s="1"/>
  <c r="R252" i="40"/>
  <c r="R253" i="40"/>
  <c r="S252" i="40"/>
  <c r="R254" i="40"/>
  <c r="S253" i="40"/>
  <c r="R255" i="40"/>
  <c r="S254" i="40"/>
  <c r="S255" i="40"/>
  <c r="R256" i="40"/>
  <c r="S256" i="40"/>
  <c r="T256" i="40" s="1"/>
  <c r="R257" i="40"/>
  <c r="R258" i="40"/>
  <c r="S257" i="40"/>
  <c r="R259" i="40"/>
  <c r="S258" i="40"/>
  <c r="T258" i="40" s="1"/>
  <c r="R260" i="40"/>
  <c r="S259" i="40"/>
  <c r="S260" i="40"/>
  <c r="R261" i="40"/>
  <c r="S261" i="40"/>
  <c r="T261" i="40" s="1"/>
  <c r="R262" i="40"/>
  <c r="S262" i="40" s="1"/>
  <c r="D15" i="42" l="1"/>
  <c r="D14" i="42"/>
  <c r="D13" i="42"/>
  <c r="D12" i="42"/>
  <c r="D11" i="42"/>
  <c r="D10" i="42"/>
  <c r="D9" i="42"/>
  <c r="Q27" i="45"/>
  <c r="D8" i="42"/>
  <c r="M3" i="39"/>
  <c r="N3" i="39"/>
  <c r="O3" i="39"/>
  <c r="O3" i="51"/>
  <c r="M3" i="51"/>
  <c r="N3" i="51"/>
  <c r="N3" i="43"/>
  <c r="M3" i="43"/>
  <c r="O3" i="43"/>
  <c r="T262" i="40"/>
  <c r="T255" i="40"/>
  <c r="T250" i="40"/>
  <c r="T244" i="40"/>
  <c r="T240" i="40"/>
  <c r="T236" i="40"/>
  <c r="T229" i="40"/>
  <c r="T223" i="40"/>
  <c r="T219" i="40"/>
  <c r="T214" i="40"/>
  <c r="T210" i="40"/>
  <c r="T206" i="40"/>
  <c r="T201" i="40"/>
  <c r="T196" i="40"/>
  <c r="T191" i="40"/>
  <c r="T186" i="40"/>
  <c r="T182" i="40"/>
  <c r="T177" i="40"/>
  <c r="T172" i="40"/>
  <c r="T168" i="40"/>
  <c r="T164" i="40"/>
  <c r="T160" i="40"/>
  <c r="T154" i="40"/>
  <c r="T149" i="40"/>
  <c r="T143" i="40"/>
  <c r="T137" i="40"/>
  <c r="T133" i="40"/>
  <c r="T128" i="40"/>
  <c r="T124" i="40"/>
  <c r="T120" i="40"/>
  <c r="T114" i="40"/>
  <c r="T110" i="40"/>
  <c r="T105" i="40"/>
  <c r="T100" i="40"/>
  <c r="T96" i="40"/>
  <c r="T91" i="40"/>
  <c r="T87" i="40"/>
  <c r="T83" i="40"/>
  <c r="T77" i="40"/>
  <c r="T73" i="40"/>
  <c r="T68" i="40"/>
  <c r="T63" i="40"/>
  <c r="T58" i="40"/>
  <c r="T54" i="40"/>
  <c r="T49" i="40"/>
  <c r="T43" i="40"/>
  <c r="T37" i="40"/>
  <c r="T31" i="40"/>
  <c r="T26" i="40"/>
  <c r="T22" i="40"/>
  <c r="T18" i="40"/>
  <c r="T15" i="40"/>
  <c r="T12" i="40"/>
  <c r="T7" i="40"/>
  <c r="AG65" i="43"/>
  <c r="F4" i="40"/>
  <c r="G4" i="40" s="1"/>
  <c r="AC10" i="48"/>
  <c r="AF8" i="39"/>
  <c r="S3" i="43" a="1"/>
  <c r="U3" i="39" a="1"/>
  <c r="S3" i="39" a="1"/>
  <c r="U9" i="51" a="1"/>
  <c r="T9" i="43" a="1"/>
  <c r="J14" i="42"/>
  <c r="I13" i="42"/>
  <c r="H12" i="42"/>
  <c r="J10" i="42"/>
  <c r="I9" i="42"/>
  <c r="J8" i="42"/>
  <c r="V27" i="45"/>
  <c r="F3" i="43"/>
  <c r="H13" i="50"/>
  <c r="I21" i="40"/>
  <c r="K16" i="51"/>
  <c r="H7" i="50"/>
  <c r="K15" i="43"/>
  <c r="G5" i="39"/>
  <c r="J11" i="40"/>
  <c r="R4" i="45"/>
  <c r="I18" i="40"/>
  <c r="L15" i="43"/>
  <c r="H16" i="48"/>
  <c r="G5" i="43"/>
  <c r="F3" i="51"/>
  <c r="K20" i="51"/>
  <c r="K18" i="43"/>
  <c r="I16" i="40"/>
  <c r="J9" i="40"/>
  <c r="K19" i="43"/>
  <c r="I9" i="50"/>
  <c r="G19" i="48"/>
  <c r="H11" i="50"/>
  <c r="H9" i="40"/>
  <c r="G7" i="43"/>
  <c r="L17" i="51"/>
  <c r="I15" i="40"/>
  <c r="H7" i="40"/>
  <c r="I4" i="50"/>
  <c r="H19" i="48"/>
  <c r="F7" i="39"/>
  <c r="J4" i="40"/>
  <c r="Q6" i="45"/>
  <c r="I13" i="40"/>
  <c r="K17" i="39"/>
  <c r="L18" i="39"/>
  <c r="K17" i="43"/>
  <c r="H15" i="50"/>
  <c r="G7" i="51"/>
  <c r="H11" i="40"/>
  <c r="H5" i="40"/>
  <c r="I4" i="40"/>
  <c r="J15" i="40"/>
  <c r="L16" i="51"/>
  <c r="L23" i="39"/>
  <c r="K24" i="51"/>
  <c r="L19" i="51"/>
  <c r="I10" i="50"/>
  <c r="I3" i="42"/>
  <c r="J8" i="40"/>
  <c r="J12" i="40"/>
  <c r="I3" i="50"/>
  <c r="L28" i="51"/>
  <c r="J6" i="40"/>
  <c r="H10" i="40"/>
  <c r="Q9" i="45"/>
  <c r="J20" i="40"/>
  <c r="G18" i="48"/>
  <c r="L15" i="39"/>
  <c r="L23" i="51"/>
  <c r="T260" i="40"/>
  <c r="T254" i="40"/>
  <c r="T248" i="40"/>
  <c r="T243" i="40"/>
  <c r="T239" i="40"/>
  <c r="T235" i="40"/>
  <c r="T227" i="40"/>
  <c r="T222" i="40"/>
  <c r="T218" i="40"/>
  <c r="T213" i="40"/>
  <c r="T209" i="40"/>
  <c r="T205" i="40"/>
  <c r="T200" i="40"/>
  <c r="T195" i="40"/>
  <c r="T190" i="40"/>
  <c r="T185" i="40"/>
  <c r="T181" i="40"/>
  <c r="T176" i="40"/>
  <c r="T171" i="40"/>
  <c r="T167" i="40"/>
  <c r="T163" i="40"/>
  <c r="T158" i="40"/>
  <c r="T152" i="40"/>
  <c r="T148" i="40"/>
  <c r="T142" i="40"/>
  <c r="T136" i="40"/>
  <c r="T131" i="40"/>
  <c r="T127" i="40"/>
  <c r="T123" i="40"/>
  <c r="T119" i="40"/>
  <c r="T113" i="40"/>
  <c r="T108" i="40"/>
  <c r="T104" i="40"/>
  <c r="T99" i="40"/>
  <c r="T95" i="40"/>
  <c r="T90" i="40"/>
  <c r="T86" i="40"/>
  <c r="T81" i="40"/>
  <c r="T76" i="40"/>
  <c r="T72" i="40"/>
  <c r="T66" i="40"/>
  <c r="T62" i="40"/>
  <c r="T57" i="40"/>
  <c r="T53" i="40"/>
  <c r="T48" i="40"/>
  <c r="T42" i="40"/>
  <c r="T35" i="40"/>
  <c r="T29" i="40"/>
  <c r="T25" i="40"/>
  <c r="T21" i="40"/>
  <c r="T14" i="40"/>
  <c r="T9" i="40"/>
  <c r="G15" i="40"/>
  <c r="F4" i="42"/>
  <c r="G4" i="42" s="1"/>
  <c r="F5" i="42"/>
  <c r="G5" i="42" s="1"/>
  <c r="F19" i="40"/>
  <c r="G19" i="40" s="1"/>
  <c r="U13" i="43" a="1"/>
  <c r="U13" i="39" a="1"/>
  <c r="S3" i="51" a="1"/>
  <c r="T9" i="51" a="1"/>
  <c r="J15" i="42"/>
  <c r="I14" i="42"/>
  <c r="H13" i="42"/>
  <c r="J11" i="42"/>
  <c r="H10" i="42"/>
  <c r="I8" i="42"/>
  <c r="T27" i="45"/>
  <c r="F4" i="43"/>
  <c r="I11" i="50"/>
  <c r="I12" i="50"/>
  <c r="J3" i="50"/>
  <c r="J8" i="50"/>
  <c r="K30" i="51"/>
  <c r="L16" i="39"/>
  <c r="L16" i="43"/>
  <c r="K23" i="51"/>
  <c r="G3" i="39"/>
  <c r="G4" i="51"/>
  <c r="J15" i="50"/>
  <c r="H15" i="40"/>
  <c r="L21" i="43"/>
  <c r="K21" i="51"/>
  <c r="F6" i="39"/>
  <c r="R7" i="45"/>
  <c r="I6" i="50"/>
  <c r="J7" i="50"/>
  <c r="H17" i="48"/>
  <c r="I12" i="40"/>
  <c r="H14" i="50"/>
  <c r="K16" i="39"/>
  <c r="I3" i="40"/>
  <c r="K24" i="39"/>
  <c r="R6" i="45"/>
  <c r="J18" i="40"/>
  <c r="W26" i="45"/>
  <c r="L25" i="51"/>
  <c r="I19" i="40"/>
  <c r="K23" i="39"/>
  <c r="K19" i="39"/>
  <c r="K28" i="51"/>
  <c r="J3" i="40"/>
  <c r="K16" i="43"/>
  <c r="H15" i="48"/>
  <c r="L17" i="39"/>
  <c r="J5" i="40"/>
  <c r="R5" i="45"/>
  <c r="L19" i="39"/>
  <c r="I14" i="40"/>
  <c r="J14" i="50"/>
  <c r="J21" i="40"/>
  <c r="I4" i="42"/>
  <c r="F6" i="43"/>
  <c r="K18" i="51"/>
  <c r="G5" i="51"/>
  <c r="H4" i="42"/>
  <c r="K19" i="51"/>
  <c r="I7" i="42"/>
  <c r="I14" i="50"/>
  <c r="H18" i="48"/>
  <c r="J5" i="50"/>
  <c r="G6" i="43"/>
  <c r="T259" i="40"/>
  <c r="T253" i="40"/>
  <c r="T247" i="40"/>
  <c r="T242" i="40"/>
  <c r="T238" i="40"/>
  <c r="T234" i="40"/>
  <c r="T226" i="40"/>
  <c r="T221" i="40"/>
  <c r="T216" i="40"/>
  <c r="T212" i="40"/>
  <c r="T208" i="40"/>
  <c r="T204" i="40"/>
  <c r="T198" i="40"/>
  <c r="T193" i="40"/>
  <c r="T188" i="40"/>
  <c r="T184" i="40"/>
  <c r="T180" i="40"/>
  <c r="T175" i="40"/>
  <c r="T170" i="40"/>
  <c r="T166" i="40"/>
  <c r="T162" i="40"/>
  <c r="T157" i="40"/>
  <c r="T151" i="40"/>
  <c r="T146" i="40"/>
  <c r="T141" i="40"/>
  <c r="T135" i="40"/>
  <c r="T130" i="40"/>
  <c r="T126" i="40"/>
  <c r="T122" i="40"/>
  <c r="T117" i="40"/>
  <c r="T112" i="40"/>
  <c r="T107" i="40"/>
  <c r="T103" i="40"/>
  <c r="T98" i="40"/>
  <c r="T94" i="40"/>
  <c r="T89" i="40"/>
  <c r="T85" i="40"/>
  <c r="T80" i="40"/>
  <c r="T75" i="40"/>
  <c r="T71" i="40"/>
  <c r="T65" i="40"/>
  <c r="T60" i="40"/>
  <c r="T56" i="40"/>
  <c r="T52" i="40"/>
  <c r="T47" i="40"/>
  <c r="T41" i="40"/>
  <c r="T34" i="40"/>
  <c r="T28" i="40"/>
  <c r="T24" i="40"/>
  <c r="T20" i="40"/>
  <c r="T16" i="40"/>
  <c r="T11" i="40"/>
  <c r="T8" i="40"/>
  <c r="T5" i="40"/>
  <c r="R27" i="45"/>
  <c r="G7" i="42"/>
  <c r="F14" i="40"/>
  <c r="R6" i="42"/>
  <c r="U3" i="43" a="1"/>
  <c r="T3" i="39" a="1"/>
  <c r="U3" i="51" a="1"/>
  <c r="T3" i="51" a="1"/>
  <c r="I15" i="42"/>
  <c r="H14" i="42"/>
  <c r="J12" i="42"/>
  <c r="I11" i="42"/>
  <c r="I10" i="42"/>
  <c r="J9" i="42"/>
  <c r="W27" i="45"/>
  <c r="G3" i="43"/>
  <c r="H12" i="50"/>
  <c r="K17" i="51"/>
  <c r="J4" i="50"/>
  <c r="J19" i="40"/>
  <c r="L24" i="39"/>
  <c r="K15" i="39"/>
  <c r="K18" i="39"/>
  <c r="K22" i="39"/>
  <c r="I17" i="40"/>
  <c r="K21" i="39"/>
  <c r="K20" i="43"/>
  <c r="H6" i="40"/>
  <c r="H6" i="42"/>
  <c r="G4" i="39"/>
  <c r="L29" i="51"/>
  <c r="F4" i="39"/>
  <c r="L27" i="51"/>
  <c r="K27" i="51"/>
  <c r="Q7" i="45"/>
  <c r="G15" i="48"/>
  <c r="F7" i="51"/>
  <c r="F5" i="51"/>
  <c r="H9" i="50"/>
  <c r="I7" i="40"/>
  <c r="V26" i="45"/>
  <c r="H13" i="40"/>
  <c r="J17" i="40"/>
  <c r="I5" i="40"/>
  <c r="F3" i="39"/>
  <c r="F5" i="43"/>
  <c r="K20" i="39"/>
  <c r="G6" i="51"/>
  <c r="K26" i="51"/>
  <c r="J5" i="42"/>
  <c r="K29" i="51"/>
  <c r="L17" i="43"/>
  <c r="L26" i="51"/>
  <c r="H4" i="50"/>
  <c r="H17" i="40"/>
  <c r="H7" i="42"/>
  <c r="I11" i="40"/>
  <c r="K21" i="43"/>
  <c r="L20" i="43"/>
  <c r="Q4" i="45"/>
  <c r="J4" i="42"/>
  <c r="I8" i="40"/>
  <c r="K25" i="51"/>
  <c r="Q3" i="45"/>
  <c r="H5" i="50"/>
  <c r="J12" i="50"/>
  <c r="H19" i="40"/>
  <c r="H18" i="40"/>
  <c r="I13" i="50"/>
  <c r="G17" i="48"/>
  <c r="J6" i="50"/>
  <c r="K22" i="51"/>
  <c r="J11" i="50"/>
  <c r="T257" i="40"/>
  <c r="T252" i="40"/>
  <c r="T245" i="40"/>
  <c r="T241" i="40"/>
  <c r="T237" i="40"/>
  <c r="T230" i="40"/>
  <c r="T224" i="40"/>
  <c r="T220" i="40"/>
  <c r="T215" i="40"/>
  <c r="T211" i="40"/>
  <c r="T207" i="40"/>
  <c r="T203" i="40"/>
  <c r="T197" i="40"/>
  <c r="T192" i="40"/>
  <c r="T187" i="40"/>
  <c r="T183" i="40"/>
  <c r="T178" i="40"/>
  <c r="T174" i="40"/>
  <c r="T169" i="40"/>
  <c r="T165" i="40"/>
  <c r="T161" i="40"/>
  <c r="T156" i="40"/>
  <c r="T150" i="40"/>
  <c r="T145" i="40"/>
  <c r="T140" i="40"/>
  <c r="T134" i="40"/>
  <c r="T129" i="40"/>
  <c r="T125" i="40"/>
  <c r="T121" i="40"/>
  <c r="T116" i="40"/>
  <c r="T111" i="40"/>
  <c r="T106" i="40"/>
  <c r="T102" i="40"/>
  <c r="T97" i="40"/>
  <c r="T93" i="40"/>
  <c r="T88" i="40"/>
  <c r="T84" i="40"/>
  <c r="T78" i="40"/>
  <c r="T74" i="40"/>
  <c r="T70" i="40"/>
  <c r="T64" i="40"/>
  <c r="T59" i="40"/>
  <c r="T55" i="40"/>
  <c r="T50" i="40"/>
  <c r="T46" i="40"/>
  <c r="T40" i="40"/>
  <c r="T32" i="40"/>
  <c r="T27" i="40"/>
  <c r="T23" i="40"/>
  <c r="T19" i="40"/>
  <c r="T13" i="40"/>
  <c r="T10" i="40"/>
  <c r="H3" i="48"/>
  <c r="D39" i="29"/>
  <c r="F16" i="40"/>
  <c r="F7" i="40"/>
  <c r="U9" i="43" a="1"/>
  <c r="U9" i="39" a="1"/>
  <c r="T9" i="39" a="1"/>
  <c r="U13" i="51" a="1"/>
  <c r="T3" i="43" a="1"/>
  <c r="H15" i="42"/>
  <c r="J13" i="42"/>
  <c r="I12" i="42"/>
  <c r="H11" i="42"/>
  <c r="H9" i="42"/>
  <c r="H8" i="42"/>
  <c r="G3" i="51"/>
  <c r="L18" i="43"/>
  <c r="J6" i="42"/>
  <c r="Q5" i="45"/>
  <c r="H21" i="40"/>
  <c r="H6" i="50"/>
  <c r="L19" i="43"/>
  <c r="J7" i="42"/>
  <c r="J10" i="50"/>
  <c r="I5" i="50"/>
  <c r="J3" i="42"/>
  <c r="L22" i="51"/>
  <c r="L22" i="39"/>
  <c r="U12" i="45" a="1"/>
  <c r="H8" i="40"/>
  <c r="H5" i="42"/>
  <c r="I7" i="50"/>
  <c r="R8" i="45"/>
  <c r="H14" i="40"/>
  <c r="G16" i="48"/>
  <c r="J13" i="40"/>
  <c r="F4" i="51"/>
  <c r="H10" i="50"/>
  <c r="Q8" i="45"/>
  <c r="G4" i="43"/>
  <c r="L21" i="39"/>
  <c r="L15" i="51"/>
  <c r="J10" i="40"/>
  <c r="I10" i="40"/>
  <c r="L20" i="39"/>
  <c r="L24" i="51"/>
  <c r="G7" i="39"/>
  <c r="I6" i="42"/>
  <c r="L20" i="51"/>
  <c r="J9" i="50"/>
  <c r="H8" i="50"/>
  <c r="H16" i="40"/>
  <c r="J13" i="50"/>
  <c r="K15" i="51"/>
  <c r="H20" i="40"/>
  <c r="I9" i="40"/>
  <c r="I20" i="40"/>
  <c r="F6" i="51"/>
  <c r="I5" i="42"/>
  <c r="I15" i="50"/>
  <c r="T26" i="45"/>
  <c r="I6" i="40"/>
  <c r="I8" i="50"/>
  <c r="R9" i="45"/>
  <c r="G6" i="39"/>
  <c r="L30" i="51"/>
  <c r="L18" i="51"/>
  <c r="H12" i="40"/>
  <c r="H4" i="40"/>
  <c r="F7" i="43"/>
  <c r="F5" i="39"/>
  <c r="L21" i="51"/>
  <c r="AF9" i="39"/>
  <c r="S27" i="45"/>
  <c r="J14" i="40"/>
  <c r="G14" i="40"/>
  <c r="S6" i="42"/>
  <c r="T6" i="42" s="1"/>
  <c r="J16" i="40"/>
  <c r="G16" i="40"/>
  <c r="J7" i="40"/>
  <c r="G7" i="40"/>
  <c r="AG9" i="39"/>
  <c r="AF10" i="39"/>
  <c r="AF11" i="39"/>
  <c r="AG10" i="39"/>
  <c r="AF12" i="39"/>
  <c r="AG11" i="39"/>
  <c r="AF13" i="39"/>
  <c r="AG12" i="39"/>
  <c r="AF14" i="39"/>
  <c r="AG13" i="39"/>
  <c r="AF15" i="39"/>
  <c r="AG14" i="39"/>
  <c r="AG15" i="39"/>
  <c r="AF16" i="39"/>
  <c r="AF17" i="39"/>
  <c r="AG16" i="39"/>
  <c r="AG17" i="39"/>
  <c r="AF18" i="39"/>
  <c r="AG18" i="39"/>
  <c r="AF19" i="39"/>
  <c r="AG19" i="39"/>
  <c r="AF20" i="39"/>
  <c r="AF21" i="39"/>
  <c r="AG20" i="39"/>
  <c r="AG21" i="39"/>
  <c r="AF22" i="39"/>
  <c r="AF23" i="39"/>
  <c r="AG22" i="39"/>
  <c r="AG23" i="39"/>
  <c r="AF24" i="39"/>
  <c r="AF25" i="39"/>
  <c r="AG24" i="39"/>
  <c r="AF26" i="39"/>
  <c r="AG25" i="39"/>
  <c r="AF27" i="39"/>
  <c r="AG26" i="39"/>
  <c r="AG27" i="39"/>
  <c r="AF28" i="39"/>
  <c r="AG28" i="39"/>
  <c r="AF29" i="39"/>
  <c r="AF30" i="39"/>
  <c r="AG29" i="39"/>
  <c r="AF31" i="39"/>
  <c r="AG30" i="39"/>
  <c r="AG31" i="39"/>
  <c r="AF32" i="39"/>
  <c r="AG32" i="39"/>
  <c r="AF33" i="39"/>
  <c r="AG33" i="39"/>
  <c r="AF34" i="39"/>
  <c r="AF35" i="39"/>
  <c r="AG34" i="39"/>
  <c r="AF36" i="39"/>
  <c r="AG35" i="39"/>
  <c r="AF37" i="39"/>
  <c r="AG36" i="39"/>
  <c r="AG37" i="39"/>
  <c r="AF38" i="39"/>
  <c r="AG38" i="39"/>
  <c r="AF39" i="39"/>
  <c r="AF40" i="39"/>
  <c r="AG39" i="39"/>
  <c r="AG40" i="39"/>
  <c r="AF41" i="39"/>
  <c r="AF42" i="39"/>
  <c r="AG41" i="39"/>
  <c r="AF43" i="39"/>
  <c r="AG42" i="39"/>
  <c r="AG43" i="39"/>
  <c r="AF44" i="39"/>
  <c r="AF45" i="39"/>
  <c r="AG44" i="39"/>
  <c r="AF46" i="39"/>
  <c r="AG45" i="39"/>
  <c r="AG46" i="39"/>
  <c r="AF47" i="39"/>
  <c r="AF48" i="39"/>
  <c r="AG47" i="39"/>
  <c r="AG48" i="39"/>
  <c r="AF49" i="39"/>
  <c r="AG49" i="39"/>
  <c r="AF50" i="39"/>
  <c r="AF51" i="39"/>
  <c r="AG50" i="39"/>
  <c r="AF52" i="39"/>
  <c r="AG51" i="39"/>
  <c r="AF53" i="39"/>
  <c r="AG52" i="39"/>
  <c r="AG53" i="39"/>
  <c r="AF54" i="39"/>
  <c r="AF55" i="39"/>
  <c r="AG54" i="39"/>
  <c r="AF56" i="39"/>
  <c r="AG55" i="39"/>
  <c r="AG56" i="39"/>
  <c r="AF57" i="39"/>
  <c r="AG57" i="39"/>
  <c r="AF58" i="39"/>
  <c r="AG58" i="39"/>
  <c r="AF59" i="39"/>
  <c r="AF60" i="39"/>
  <c r="AG59" i="39"/>
  <c r="AG60" i="39"/>
  <c r="AF61" i="39"/>
  <c r="AG61" i="39"/>
  <c r="AF62" i="39"/>
  <c r="AG62" i="39"/>
  <c r="AF63" i="39"/>
  <c r="AF64" i="39"/>
  <c r="AG63" i="39"/>
  <c r="AG64" i="39"/>
  <c r="AF65" i="39"/>
  <c r="AF66" i="39"/>
  <c r="AG65" i="39"/>
  <c r="AF67" i="39"/>
  <c r="AG66" i="39"/>
  <c r="AG67" i="39"/>
  <c r="AF68" i="39"/>
  <c r="AG68" i="39"/>
  <c r="AF69" i="39"/>
  <c r="AG69" i="39"/>
  <c r="AF70" i="39"/>
  <c r="AG70" i="39"/>
  <c r="AF71" i="39"/>
  <c r="AG71" i="39"/>
  <c r="AF72" i="39"/>
  <c r="AG72" i="39"/>
  <c r="AF73" i="39"/>
  <c r="AG73" i="39"/>
  <c r="AF74" i="39"/>
  <c r="AG74" i="39"/>
  <c r="AF75" i="39"/>
  <c r="AG75" i="39"/>
  <c r="AF76" i="39"/>
  <c r="AG76" i="39"/>
  <c r="AF77" i="39"/>
  <c r="AF78" i="39"/>
  <c r="AG77" i="39"/>
  <c r="AF79" i="39"/>
  <c r="AG78" i="39"/>
  <c r="AF80" i="39"/>
  <c r="AG79" i="39"/>
  <c r="AF81" i="39"/>
  <c r="AG80" i="39"/>
  <c r="AG81" i="39"/>
  <c r="AF82" i="39"/>
  <c r="AG82" i="39"/>
  <c r="AF83" i="39"/>
  <c r="AG83" i="39"/>
  <c r="AF84" i="39"/>
  <c r="AF85" i="39"/>
  <c r="AG84" i="39"/>
  <c r="AF86" i="39"/>
  <c r="AG85" i="39"/>
  <c r="AG86" i="39"/>
  <c r="AF87" i="39"/>
  <c r="AG87" i="39"/>
  <c r="AF88" i="39"/>
  <c r="AG88" i="39"/>
  <c r="AF89" i="39"/>
  <c r="AF90" i="39"/>
  <c r="AG89" i="39"/>
  <c r="AG90" i="39"/>
  <c r="AF91" i="39"/>
  <c r="AG91" i="39"/>
  <c r="AF92" i="39"/>
  <c r="AF93" i="39"/>
  <c r="AG92" i="39"/>
  <c r="AF94" i="39"/>
  <c r="AG93" i="39"/>
  <c r="AG94" i="39"/>
  <c r="AF95" i="39"/>
  <c r="AG95" i="39"/>
  <c r="AF96" i="39"/>
  <c r="AF97" i="39"/>
  <c r="AG96" i="39"/>
  <c r="AF98" i="39"/>
  <c r="AG97" i="39"/>
  <c r="AF99" i="39"/>
  <c r="AG98" i="39"/>
  <c r="AG99" i="39"/>
  <c r="AF100" i="39"/>
  <c r="AG100" i="39"/>
  <c r="AF101" i="39"/>
  <c r="AF102" i="39"/>
  <c r="AG101" i="39"/>
  <c r="AG102" i="39"/>
  <c r="AF103" i="39"/>
  <c r="AF104" i="39"/>
  <c r="AG103" i="39"/>
  <c r="AF105" i="39"/>
  <c r="AG104" i="39"/>
  <c r="AF106" i="39"/>
  <c r="AG105" i="39"/>
  <c r="AG106" i="39"/>
  <c r="AF107" i="39"/>
  <c r="AF108" i="39"/>
  <c r="AG107" i="39"/>
  <c r="AG108" i="39"/>
  <c r="AF109" i="39"/>
  <c r="AG109" i="39"/>
  <c r="AF110" i="39"/>
  <c r="AG110" i="39"/>
  <c r="AF111" i="39"/>
  <c r="AG111" i="39"/>
  <c r="AF112" i="39"/>
  <c r="AG112" i="39"/>
  <c r="AF113" i="39"/>
  <c r="AF114" i="39"/>
  <c r="AG113" i="39"/>
  <c r="AF115" i="39"/>
  <c r="AG114" i="39"/>
  <c r="AG115" i="39"/>
  <c r="AF116" i="39"/>
  <c r="AG116" i="39"/>
  <c r="AF117" i="39"/>
  <c r="AG117" i="39"/>
  <c r="AF118" i="39"/>
  <c r="AF119" i="39"/>
  <c r="AG118" i="39"/>
  <c r="AF120" i="39"/>
  <c r="AG119" i="39"/>
  <c r="AG120" i="39"/>
  <c r="AF121" i="39"/>
  <c r="AG121" i="39"/>
  <c r="AF122" i="39"/>
  <c r="AF123" i="39"/>
  <c r="AG122" i="39"/>
  <c r="AG123" i="39"/>
  <c r="AF124" i="39"/>
  <c r="AF125" i="39"/>
  <c r="AG124" i="39"/>
  <c r="AF126" i="39"/>
  <c r="AG125" i="39"/>
  <c r="AG126" i="39"/>
  <c r="AF127" i="39"/>
  <c r="AG127" i="39"/>
  <c r="AF128" i="39"/>
  <c r="AG128" i="39"/>
  <c r="AF129" i="39"/>
  <c r="AG129" i="39"/>
  <c r="AF130" i="39"/>
  <c r="AF131" i="39"/>
  <c r="AG130" i="39"/>
  <c r="AG131" i="39"/>
  <c r="AF132" i="39"/>
  <c r="J3" i="48" l="1"/>
  <c r="K3" i="48"/>
  <c r="I3" i="48"/>
  <c r="Q28" i="45"/>
  <c r="T9" i="43"/>
  <c r="T10" i="43"/>
  <c r="T4" i="43"/>
  <c r="T5" i="43"/>
  <c r="T3" i="43"/>
  <c r="T4" i="51"/>
  <c r="T3" i="51"/>
  <c r="T5" i="51"/>
  <c r="T9" i="51"/>
  <c r="T10" i="51"/>
  <c r="U9" i="51"/>
  <c r="U10" i="51"/>
  <c r="U13" i="51"/>
  <c r="AA13" i="51" s="1"/>
  <c r="U3" i="51"/>
  <c r="U5" i="51"/>
  <c r="U4" i="51"/>
  <c r="S5" i="51"/>
  <c r="S3" i="51"/>
  <c r="S4" i="51"/>
  <c r="S5" i="39"/>
  <c r="S4" i="39"/>
  <c r="S3" i="39"/>
  <c r="T10" i="39"/>
  <c r="T9" i="39"/>
  <c r="T5" i="39"/>
  <c r="T4" i="39"/>
  <c r="T3" i="39"/>
  <c r="U13" i="39"/>
  <c r="AA13" i="39" s="1"/>
  <c r="U4" i="39"/>
  <c r="U5" i="39"/>
  <c r="U3" i="39"/>
  <c r="U10" i="39"/>
  <c r="U9" i="39"/>
  <c r="S3" i="43"/>
  <c r="S4" i="43"/>
  <c r="S5" i="43"/>
  <c r="U9" i="43"/>
  <c r="U10" i="43"/>
  <c r="U3" i="43"/>
  <c r="U5" i="43"/>
  <c r="U4" i="43"/>
  <c r="U13" i="43"/>
  <c r="AA13" i="43" s="1"/>
  <c r="M22" i="51"/>
  <c r="I18" i="48"/>
  <c r="I5" i="39"/>
  <c r="I7" i="43"/>
  <c r="I17" i="48"/>
  <c r="K13" i="50"/>
  <c r="P13" i="50" s="1"/>
  <c r="K14" i="50"/>
  <c r="P14" i="50" s="1"/>
  <c r="K7" i="42"/>
  <c r="L7" i="42" s="1"/>
  <c r="M19" i="51"/>
  <c r="K3" i="50"/>
  <c r="K3" i="42"/>
  <c r="K8" i="50"/>
  <c r="P8" i="50" s="1"/>
  <c r="M25" i="51"/>
  <c r="M18" i="51"/>
  <c r="K10" i="50"/>
  <c r="L10" i="50" s="1"/>
  <c r="K6" i="40"/>
  <c r="L6" i="40" s="1"/>
  <c r="K8" i="40"/>
  <c r="P8" i="40" s="1"/>
  <c r="I6" i="43"/>
  <c r="K4" i="42"/>
  <c r="P4" i="42" s="1"/>
  <c r="M24" i="51"/>
  <c r="K15" i="50"/>
  <c r="P15" i="50" s="1"/>
  <c r="K5" i="42"/>
  <c r="P5" i="42" s="1"/>
  <c r="I6" i="51"/>
  <c r="M21" i="43"/>
  <c r="K14" i="40"/>
  <c r="P14" i="40" s="1"/>
  <c r="K20" i="40"/>
  <c r="L20" i="40" s="1"/>
  <c r="K11" i="40"/>
  <c r="P11" i="40" s="1"/>
  <c r="K4" i="40"/>
  <c r="L4" i="40" s="1"/>
  <c r="K9" i="40"/>
  <c r="P9" i="40" s="1"/>
  <c r="M15" i="51"/>
  <c r="M16" i="43"/>
  <c r="M17" i="43"/>
  <c r="M29" i="51"/>
  <c r="M28" i="51"/>
  <c r="M17" i="39"/>
  <c r="M26" i="51"/>
  <c r="M19" i="39"/>
  <c r="K13" i="40"/>
  <c r="P13" i="40" s="1"/>
  <c r="K6" i="42"/>
  <c r="L6" i="42" s="1"/>
  <c r="M23" i="39"/>
  <c r="M20" i="39"/>
  <c r="K19" i="40"/>
  <c r="L19" i="40" s="1"/>
  <c r="I5" i="43"/>
  <c r="I7" i="39"/>
  <c r="I3" i="39"/>
  <c r="K10" i="40"/>
  <c r="L10" i="40" s="1"/>
  <c r="K5" i="40"/>
  <c r="L5" i="40" s="1"/>
  <c r="K4" i="50"/>
  <c r="L4" i="50" s="1"/>
  <c r="M24" i="39"/>
  <c r="K15" i="40"/>
  <c r="P15" i="40" s="1"/>
  <c r="U26" i="45"/>
  <c r="X26" i="45" s="1"/>
  <c r="K3" i="40"/>
  <c r="K7" i="40"/>
  <c r="P7" i="40" s="1"/>
  <c r="M16" i="39"/>
  <c r="I5" i="51"/>
  <c r="K12" i="40"/>
  <c r="P12" i="40" s="1"/>
  <c r="I4" i="51"/>
  <c r="I7" i="51"/>
  <c r="I19" i="48"/>
  <c r="I15" i="48"/>
  <c r="K9" i="50"/>
  <c r="P9" i="50" s="1"/>
  <c r="I16" i="48"/>
  <c r="M19" i="43"/>
  <c r="M27" i="51"/>
  <c r="K6" i="50"/>
  <c r="L6" i="50" s="1"/>
  <c r="K16" i="40"/>
  <c r="P16" i="40" s="1"/>
  <c r="K7" i="50"/>
  <c r="P7" i="50" s="1"/>
  <c r="I4" i="39"/>
  <c r="I6" i="39"/>
  <c r="M18" i="43"/>
  <c r="M21" i="51"/>
  <c r="M20" i="51"/>
  <c r="I3" i="51"/>
  <c r="U16" i="45"/>
  <c r="U21" i="45"/>
  <c r="U13" i="45"/>
  <c r="U20" i="45"/>
  <c r="U15" i="45"/>
  <c r="U17" i="45"/>
  <c r="U19" i="45"/>
  <c r="U14" i="45"/>
  <c r="U12" i="45"/>
  <c r="U18" i="45"/>
  <c r="M20" i="43"/>
  <c r="M21" i="39"/>
  <c r="K18" i="40"/>
  <c r="P18" i="40" s="1"/>
  <c r="K5" i="50"/>
  <c r="P5" i="50" s="1"/>
  <c r="K17" i="40"/>
  <c r="P17" i="40" s="1"/>
  <c r="M23" i="51"/>
  <c r="M22" i="39"/>
  <c r="M18" i="39"/>
  <c r="M15" i="39"/>
  <c r="M30" i="51"/>
  <c r="M15" i="43"/>
  <c r="M16" i="51"/>
  <c r="K12" i="50"/>
  <c r="P12" i="50" s="1"/>
  <c r="K21" i="40"/>
  <c r="L21" i="40" s="1"/>
  <c r="M17" i="51"/>
  <c r="K11" i="50"/>
  <c r="L11" i="50" s="1"/>
  <c r="I4" i="43"/>
  <c r="I3" i="43"/>
  <c r="U27" i="45"/>
  <c r="X27" i="45" s="1"/>
  <c r="K8" i="42"/>
  <c r="P8" i="42" s="1"/>
  <c r="K9" i="42"/>
  <c r="P9" i="42" s="1"/>
  <c r="K10" i="42"/>
  <c r="P10" i="42" s="1"/>
  <c r="K11" i="42"/>
  <c r="P11" i="42" s="1"/>
  <c r="K12" i="42"/>
  <c r="L12" i="42" s="1"/>
  <c r="K13" i="42"/>
  <c r="L13" i="42" s="1"/>
  <c r="K14" i="42"/>
  <c r="P14" i="42" s="1"/>
  <c r="K15" i="42"/>
  <c r="P15" i="42" s="1"/>
  <c r="AG132" i="39"/>
  <c r="R7" i="42"/>
  <c r="P9" i="48" a="1"/>
  <c r="P3" i="48" a="1"/>
  <c r="T28" i="45"/>
  <c r="V28" i="45"/>
  <c r="R28" i="45"/>
  <c r="S28" i="45"/>
  <c r="AG8" i="39"/>
  <c r="O3" i="48" a="1"/>
  <c r="R13" i="45" a="1"/>
  <c r="Q9" i="48" a="1"/>
  <c r="Q13" i="48" a="1"/>
  <c r="Q3" i="48" a="1"/>
  <c r="S7" i="42"/>
  <c r="T7" i="42" s="1"/>
  <c r="R8" i="42"/>
  <c r="W28" i="45"/>
  <c r="R9" i="42"/>
  <c r="S8" i="42"/>
  <c r="S9" i="42"/>
  <c r="R10" i="42"/>
  <c r="R11" i="42"/>
  <c r="S10" i="42"/>
  <c r="S11" i="42"/>
  <c r="R12" i="42"/>
  <c r="R13" i="42"/>
  <c r="S12" i="42"/>
  <c r="S13" i="42"/>
  <c r="R14" i="42"/>
  <c r="S14" i="42"/>
  <c r="R15" i="42"/>
  <c r="S15" i="42"/>
  <c r="R16" i="42"/>
  <c r="R17" i="42"/>
  <c r="S16" i="42"/>
  <c r="S17" i="42"/>
  <c r="R18" i="42"/>
  <c r="R19" i="42"/>
  <c r="S18" i="42"/>
  <c r="R20" i="42"/>
  <c r="S19" i="42"/>
  <c r="S20" i="42"/>
  <c r="T20" i="42" s="1"/>
  <c r="R21" i="42"/>
  <c r="R22" i="42"/>
  <c r="S21" i="42"/>
  <c r="R23" i="42"/>
  <c r="S22" i="42"/>
  <c r="R24" i="42"/>
  <c r="S23" i="42"/>
  <c r="T23" i="42" s="1"/>
  <c r="S24" i="42"/>
  <c r="R25" i="42"/>
  <c r="S25" i="42"/>
  <c r="R26" i="42"/>
  <c r="R27" i="42"/>
  <c r="S26" i="42"/>
  <c r="R28" i="42"/>
  <c r="S27" i="42"/>
  <c r="T27" i="42" s="1"/>
  <c r="S28" i="42"/>
  <c r="R29" i="42"/>
  <c r="R30" i="42"/>
  <c r="S29" i="42"/>
  <c r="S30" i="42"/>
  <c r="R31" i="42"/>
  <c r="R32" i="42"/>
  <c r="S31" i="42"/>
  <c r="T31" i="42" s="1"/>
  <c r="R33" i="42"/>
  <c r="S32" i="42"/>
  <c r="T32" i="42" s="1"/>
  <c r="R34" i="42"/>
  <c r="S33" i="42"/>
  <c r="R35" i="42"/>
  <c r="S34" i="42"/>
  <c r="T34" i="42" s="1"/>
  <c r="R36" i="42"/>
  <c r="S35" i="42"/>
  <c r="T35" i="42" s="1"/>
  <c r="R37" i="42"/>
  <c r="S36" i="42"/>
  <c r="R38" i="42"/>
  <c r="S37" i="42"/>
  <c r="S38" i="42"/>
  <c r="R39" i="42"/>
  <c r="R40" i="42"/>
  <c r="S39" i="42"/>
  <c r="T39" i="42" s="1"/>
  <c r="R41" i="42"/>
  <c r="S40" i="42"/>
  <c r="R42" i="42"/>
  <c r="S41" i="42"/>
  <c r="R43" i="42"/>
  <c r="S42" i="42"/>
  <c r="R44" i="42"/>
  <c r="S43" i="42"/>
  <c r="S44" i="42"/>
  <c r="R45" i="42"/>
  <c r="R46" i="42"/>
  <c r="S45" i="42"/>
  <c r="S46" i="42"/>
  <c r="T46" i="42" s="1"/>
  <c r="R47" i="42"/>
  <c r="R48" i="42"/>
  <c r="S47" i="42"/>
  <c r="T47" i="42" s="1"/>
  <c r="R49" i="42"/>
  <c r="S48" i="42"/>
  <c r="S49" i="42"/>
  <c r="R50" i="42"/>
  <c r="R51" i="42"/>
  <c r="S50" i="42"/>
  <c r="S51" i="42"/>
  <c r="R52" i="42"/>
  <c r="S52" i="42"/>
  <c r="R53" i="42"/>
  <c r="S53" i="42"/>
  <c r="R54" i="42"/>
  <c r="S54" i="42"/>
  <c r="R55" i="42"/>
  <c r="R56" i="42"/>
  <c r="S55" i="42"/>
  <c r="T55" i="42" s="1"/>
  <c r="R57" i="42"/>
  <c r="S56" i="42"/>
  <c r="S57" i="42"/>
  <c r="R58" i="42"/>
  <c r="R59" i="42"/>
  <c r="S58" i="42"/>
  <c r="S59" i="42"/>
  <c r="R60" i="42"/>
  <c r="S60" i="42"/>
  <c r="R61" i="42"/>
  <c r="R62" i="42"/>
  <c r="S61" i="42"/>
  <c r="S62" i="42"/>
  <c r="R63" i="42"/>
  <c r="R64" i="42"/>
  <c r="S63" i="42"/>
  <c r="S64" i="42"/>
  <c r="T64" i="42" s="1"/>
  <c r="R65" i="42"/>
  <c r="R66" i="42"/>
  <c r="S65" i="42"/>
  <c r="S66" i="42"/>
  <c r="T66" i="42" s="1"/>
  <c r="R67" i="42"/>
  <c r="R68" i="42"/>
  <c r="S67" i="42"/>
  <c r="S68" i="42"/>
  <c r="T68" i="42"/>
  <c r="R69" i="42"/>
  <c r="S69" i="42"/>
  <c r="R70" i="42"/>
  <c r="R71" i="42"/>
  <c r="S70" i="42"/>
  <c r="S71" i="42"/>
  <c r="R72" i="42"/>
  <c r="S72" i="42"/>
  <c r="R73" i="42"/>
  <c r="R74" i="42"/>
  <c r="S73" i="42"/>
  <c r="R75" i="42"/>
  <c r="S74" i="42"/>
  <c r="S75" i="42"/>
  <c r="R76" i="42"/>
  <c r="R77" i="42"/>
  <c r="S76" i="42"/>
  <c r="T76" i="42" s="1"/>
  <c r="R78" i="42"/>
  <c r="S77" i="42"/>
  <c r="R79" i="42"/>
  <c r="S78" i="42"/>
  <c r="S79" i="42"/>
  <c r="R80" i="42"/>
  <c r="R81" i="42"/>
  <c r="S80" i="42"/>
  <c r="T80" i="42" s="1"/>
  <c r="S81" i="42"/>
  <c r="R82" i="42"/>
  <c r="R83" i="42"/>
  <c r="S82" i="42"/>
  <c r="S83" i="42"/>
  <c r="R84" i="42"/>
  <c r="S84" i="42"/>
  <c r="R85" i="42"/>
  <c r="R86" i="42"/>
  <c r="S85" i="42"/>
  <c r="S86" i="42"/>
  <c r="T86" i="42" s="1"/>
  <c r="R87" i="42"/>
  <c r="R88" i="42"/>
  <c r="S87" i="42"/>
  <c r="R89" i="42"/>
  <c r="S88" i="42"/>
  <c r="T88" i="42" s="1"/>
  <c r="S89" i="42"/>
  <c r="R90" i="42"/>
  <c r="S90" i="42"/>
  <c r="R91" i="42"/>
  <c r="S91" i="42"/>
  <c r="T91" i="42" s="1"/>
  <c r="R92" i="42"/>
  <c r="R93" i="42"/>
  <c r="S92" i="42"/>
  <c r="T92" i="42" s="1"/>
  <c r="R94" i="42"/>
  <c r="S93" i="42"/>
  <c r="S94" i="42"/>
  <c r="R95" i="42"/>
  <c r="R96" i="42"/>
  <c r="S95" i="42"/>
  <c r="R97" i="42"/>
  <c r="S96" i="42"/>
  <c r="S97" i="42"/>
  <c r="R98" i="42"/>
  <c r="S98" i="42"/>
  <c r="T98" i="42" s="1"/>
  <c r="R99" i="42"/>
  <c r="R100" i="42"/>
  <c r="S99" i="42"/>
  <c r="T99" i="42" s="1"/>
  <c r="R101" i="42"/>
  <c r="S100" i="42"/>
  <c r="T100" i="42" s="1"/>
  <c r="R102" i="42"/>
  <c r="S101" i="42"/>
  <c r="T101" i="42" s="1"/>
  <c r="S102" i="42"/>
  <c r="T102" i="42" s="1"/>
  <c r="R103" i="42"/>
  <c r="S103" i="42"/>
  <c r="R104" i="42"/>
  <c r="R105" i="42"/>
  <c r="S104" i="42"/>
  <c r="R106" i="42"/>
  <c r="S105" i="42"/>
  <c r="S106" i="42"/>
  <c r="R107" i="42"/>
  <c r="R108" i="42"/>
  <c r="S107" i="42"/>
  <c r="S108" i="42"/>
  <c r="R109" i="42"/>
  <c r="S109" i="42"/>
  <c r="R110" i="42"/>
  <c r="S110" i="42"/>
  <c r="R111" i="42"/>
  <c r="R112" i="42"/>
  <c r="S111" i="42"/>
  <c r="T111" i="42" s="1"/>
  <c r="S112" i="42"/>
  <c r="T112" i="42" s="1"/>
  <c r="R113" i="42"/>
  <c r="S113" i="42"/>
  <c r="R114" i="42"/>
  <c r="T113" i="42"/>
  <c r="S114" i="42"/>
  <c r="R115" i="42"/>
  <c r="S115" i="42"/>
  <c r="R116" i="42"/>
  <c r="R117" i="42"/>
  <c r="S116" i="42"/>
  <c r="T116" i="42" s="1"/>
  <c r="S117" i="42"/>
  <c r="R118" i="42"/>
  <c r="S118" i="42"/>
  <c r="R119" i="42"/>
  <c r="T118" i="42"/>
  <c r="R120" i="42"/>
  <c r="S119" i="42"/>
  <c r="R121" i="42"/>
  <c r="S120" i="42"/>
  <c r="T120" i="42" s="1"/>
  <c r="R122" i="42"/>
  <c r="S121" i="42"/>
  <c r="S122" i="42"/>
  <c r="T122" i="42" s="1"/>
  <c r="R123" i="42"/>
  <c r="S123" i="42"/>
  <c r="R124" i="42"/>
  <c r="R125" i="42"/>
  <c r="S124" i="42"/>
  <c r="S125" i="42"/>
  <c r="R126" i="42"/>
  <c r="R127" i="42"/>
  <c r="S126" i="42"/>
  <c r="T126" i="42" s="1"/>
  <c r="R128" i="42"/>
  <c r="S127" i="42"/>
  <c r="S128" i="42"/>
  <c r="R129" i="42"/>
  <c r="S129" i="42"/>
  <c r="R130" i="42"/>
  <c r="S130" i="42"/>
  <c r="R131" i="42"/>
  <c r="R132" i="42"/>
  <c r="S131" i="42"/>
  <c r="R133" i="42"/>
  <c r="S132" i="42"/>
  <c r="T132" i="42" s="1"/>
  <c r="S133" i="42"/>
  <c r="R134" i="42"/>
  <c r="S134" i="42"/>
  <c r="T134" i="42" s="1"/>
  <c r="R135" i="42"/>
  <c r="S135" i="42"/>
  <c r="R136" i="42"/>
  <c r="R137" i="42"/>
  <c r="S136" i="42"/>
  <c r="T136" i="42" s="1"/>
  <c r="R138" i="42"/>
  <c r="S137" i="42"/>
  <c r="R139" i="42"/>
  <c r="S138" i="42"/>
  <c r="T138" i="42" s="1"/>
  <c r="R140" i="42"/>
  <c r="S139" i="42"/>
  <c r="S140" i="42"/>
  <c r="R141" i="42"/>
  <c r="S141" i="42"/>
  <c r="R142" i="42"/>
  <c r="S142" i="42"/>
  <c r="R143" i="42"/>
  <c r="S143" i="42"/>
  <c r="R144" i="42"/>
  <c r="S144" i="42"/>
  <c r="R145" i="42"/>
  <c r="S145" i="42"/>
  <c r="R146" i="42"/>
  <c r="S146" i="42"/>
  <c r="T146" i="42" s="1"/>
  <c r="R147" i="42"/>
  <c r="S147" i="42"/>
  <c r="R148" i="42"/>
  <c r="R149" i="42"/>
  <c r="S148" i="42"/>
  <c r="R150" i="42"/>
  <c r="S149" i="42"/>
  <c r="S150" i="42"/>
  <c r="T150" i="42" s="1"/>
  <c r="R151" i="42"/>
  <c r="R152" i="42"/>
  <c r="S151" i="42"/>
  <c r="R153" i="42"/>
  <c r="S152" i="42"/>
  <c r="T152" i="42"/>
  <c r="R154" i="42"/>
  <c r="S153" i="42"/>
  <c r="T153" i="42" s="1"/>
  <c r="R155" i="42"/>
  <c r="S154" i="42"/>
  <c r="S155" i="42"/>
  <c r="R156" i="42"/>
  <c r="S156" i="42"/>
  <c r="T156" i="42"/>
  <c r="R157" i="42"/>
  <c r="S157" i="42"/>
  <c r="T157" i="42" s="1"/>
  <c r="R158" i="42"/>
  <c r="S158" i="42"/>
  <c r="T158" i="42" s="1"/>
  <c r="R159" i="42"/>
  <c r="R160" i="42"/>
  <c r="S159" i="42"/>
  <c r="R161" i="42"/>
  <c r="S160" i="42"/>
  <c r="S161" i="42"/>
  <c r="R162" i="42"/>
  <c r="R163" i="42"/>
  <c r="S162" i="42"/>
  <c r="S163" i="42"/>
  <c r="T163" i="42" s="1"/>
  <c r="R164" i="42"/>
  <c r="R165" i="42"/>
  <c r="S164" i="42"/>
  <c r="R166" i="42"/>
  <c r="S165" i="42"/>
  <c r="R167" i="42"/>
  <c r="S166" i="42"/>
  <c r="S167" i="42"/>
  <c r="T167" i="42" s="1"/>
  <c r="R168" i="42"/>
  <c r="S168" i="42"/>
  <c r="T168" i="42" s="1"/>
  <c r="R169" i="42"/>
  <c r="S169" i="42"/>
  <c r="T169" i="42" s="1"/>
  <c r="R170" i="42"/>
  <c r="R171" i="42"/>
  <c r="S170" i="42"/>
  <c r="S171" i="42"/>
  <c r="T171" i="42" s="1"/>
  <c r="R172" i="42"/>
  <c r="S172" i="42"/>
  <c r="R173" i="42"/>
  <c r="R174" i="42"/>
  <c r="S173" i="42"/>
  <c r="R175" i="42"/>
  <c r="S174" i="42"/>
  <c r="S175" i="42"/>
  <c r="R176" i="42"/>
  <c r="R177" i="42"/>
  <c r="S176" i="42"/>
  <c r="T176" i="42" s="1"/>
  <c r="S177" i="42"/>
  <c r="R178" i="42"/>
  <c r="S178" i="42"/>
  <c r="R179" i="42"/>
  <c r="R180" i="42"/>
  <c r="S179" i="42"/>
  <c r="S180" i="42"/>
  <c r="R181" i="42"/>
  <c r="R182" i="42"/>
  <c r="S181" i="42"/>
  <c r="S182" i="42"/>
  <c r="R183" i="42"/>
  <c r="R184" i="42"/>
  <c r="S183" i="42"/>
  <c r="S184" i="42"/>
  <c r="T184" i="42" s="1"/>
  <c r="R185" i="42"/>
  <c r="S185" i="42"/>
  <c r="R186" i="42"/>
  <c r="R187" i="42"/>
  <c r="S186" i="42"/>
  <c r="S187" i="42"/>
  <c r="R188" i="42"/>
  <c r="T187" i="42"/>
  <c r="S188" i="42"/>
  <c r="R189" i="42"/>
  <c r="S189" i="42"/>
  <c r="R190" i="42"/>
  <c r="R191" i="42"/>
  <c r="S190" i="42"/>
  <c r="S191" i="42"/>
  <c r="R192" i="42"/>
  <c r="R193" i="42"/>
  <c r="S192" i="42"/>
  <c r="R194" i="42"/>
  <c r="S193" i="42"/>
  <c r="R195" i="42"/>
  <c r="S194" i="42"/>
  <c r="S195" i="42"/>
  <c r="R196" i="42"/>
  <c r="R197" i="42"/>
  <c r="S196" i="42"/>
  <c r="T196" i="42" s="1"/>
  <c r="S197" i="42"/>
  <c r="T197" i="42" s="1"/>
  <c r="R198" i="42"/>
  <c r="S198" i="42"/>
  <c r="R199" i="42"/>
  <c r="S199" i="42"/>
  <c r="R200" i="42"/>
  <c r="R201" i="42"/>
  <c r="S200" i="42"/>
  <c r="R202" i="42"/>
  <c r="S201" i="42"/>
  <c r="S202" i="42"/>
  <c r="R203" i="42"/>
  <c r="S203" i="42"/>
  <c r="R204" i="42"/>
  <c r="S204" i="42"/>
  <c r="T204" i="42" s="1"/>
  <c r="R205" i="42"/>
  <c r="R206" i="42"/>
  <c r="S205" i="42"/>
  <c r="R207" i="42"/>
  <c r="S206" i="42"/>
  <c r="S207" i="42"/>
  <c r="R208" i="42"/>
  <c r="R209" i="42"/>
  <c r="S208" i="42"/>
  <c r="T208" i="42" s="1"/>
  <c r="S209" i="42"/>
  <c r="R210" i="42"/>
  <c r="S210" i="42"/>
  <c r="R211" i="42"/>
  <c r="S211" i="42"/>
  <c r="R212" i="42"/>
  <c r="R213" i="42"/>
  <c r="S212" i="42"/>
  <c r="S213" i="42"/>
  <c r="R214" i="42"/>
  <c r="R215" i="42"/>
  <c r="S214" i="42"/>
  <c r="R216" i="42"/>
  <c r="S215" i="42"/>
  <c r="S216" i="42"/>
  <c r="T216" i="42"/>
  <c r="R217" i="42"/>
  <c r="R218" i="42"/>
  <c r="S217" i="42"/>
  <c r="R219" i="42"/>
  <c r="S218" i="42"/>
  <c r="S219" i="42"/>
  <c r="R220" i="42"/>
  <c r="S220" i="42"/>
  <c r="T220" i="42" s="1"/>
  <c r="R221" i="42"/>
  <c r="S221" i="42"/>
  <c r="R222" i="42"/>
  <c r="T221" i="42"/>
  <c r="R223" i="42"/>
  <c r="S222" i="42"/>
  <c r="S223" i="42"/>
  <c r="T223" i="42" s="1"/>
  <c r="R224" i="42"/>
  <c r="S224" i="42"/>
  <c r="R225" i="42"/>
  <c r="S225" i="42"/>
  <c r="R226" i="42"/>
  <c r="R227" i="42"/>
  <c r="S226" i="42"/>
  <c r="S227" i="42"/>
  <c r="R228" i="42"/>
  <c r="R229" i="42"/>
  <c r="S228" i="42"/>
  <c r="R230" i="42"/>
  <c r="S229" i="42"/>
  <c r="R231" i="42"/>
  <c r="S230" i="42"/>
  <c r="S231" i="42"/>
  <c r="R232" i="42"/>
  <c r="S232" i="42"/>
  <c r="T232" i="42"/>
  <c r="R233" i="42"/>
  <c r="R234" i="42"/>
  <c r="S233" i="42"/>
  <c r="S234" i="42"/>
  <c r="R235" i="42"/>
  <c r="S235" i="42"/>
  <c r="R236" i="42"/>
  <c r="R237" i="42"/>
  <c r="S236" i="42"/>
  <c r="T236" i="42" s="1"/>
  <c r="S237" i="42"/>
  <c r="R238" i="42"/>
  <c r="R239" i="42"/>
  <c r="S238" i="42"/>
  <c r="S239" i="42"/>
  <c r="R240" i="42"/>
  <c r="S240" i="42"/>
  <c r="R241" i="42"/>
  <c r="R242" i="42"/>
  <c r="S241" i="42"/>
  <c r="T241" i="42"/>
  <c r="S242" i="42"/>
  <c r="R243" i="42"/>
  <c r="R244" i="42"/>
  <c r="S243" i="42"/>
  <c r="R245" i="42"/>
  <c r="S244" i="42"/>
  <c r="T244" i="42"/>
  <c r="S245" i="42"/>
  <c r="T245" i="42"/>
  <c r="R246" i="42"/>
  <c r="R247" i="42"/>
  <c r="S246" i="42"/>
  <c r="S247" i="42"/>
  <c r="R248" i="42"/>
  <c r="S248" i="42"/>
  <c r="R249" i="42"/>
  <c r="S249" i="42"/>
  <c r="R250" i="42"/>
  <c r="R251" i="42"/>
  <c r="S250" i="42"/>
  <c r="S251" i="42"/>
  <c r="R252" i="42"/>
  <c r="S252" i="42"/>
  <c r="T252" i="42" s="1"/>
  <c r="R253" i="42"/>
  <c r="S253" i="42"/>
  <c r="T253" i="42"/>
  <c r="R254" i="42"/>
  <c r="R255" i="42"/>
  <c r="S254" i="42"/>
  <c r="R256" i="42"/>
  <c r="S255" i="42"/>
  <c r="S256" i="42"/>
  <c r="T256" i="42"/>
  <c r="R257" i="42"/>
  <c r="R258" i="42"/>
  <c r="S257" i="42"/>
  <c r="R259" i="42"/>
  <c r="S258" i="42"/>
  <c r="R260" i="42"/>
  <c r="S259" i="42"/>
  <c r="S260" i="42"/>
  <c r="R261" i="42"/>
  <c r="S261" i="42" s="1"/>
  <c r="AA3" i="43" l="1" a="1"/>
  <c r="AC3" i="43" s="1"/>
  <c r="Q3" i="48"/>
  <c r="Q4" i="48"/>
  <c r="Q5" i="48"/>
  <c r="Q13" i="48"/>
  <c r="W13" i="48" s="1"/>
  <c r="Q10" i="48"/>
  <c r="Q9" i="48"/>
  <c r="R17" i="45"/>
  <c r="R14" i="45"/>
  <c r="R21" i="45"/>
  <c r="R19" i="45"/>
  <c r="R13" i="45"/>
  <c r="R15" i="45"/>
  <c r="R18" i="45"/>
  <c r="R20" i="45"/>
  <c r="R16" i="45"/>
  <c r="O5" i="48"/>
  <c r="O3" i="48"/>
  <c r="O4" i="48"/>
  <c r="Q29" i="45"/>
  <c r="U28" i="45"/>
  <c r="X28" i="45" s="1"/>
  <c r="P4" i="48"/>
  <c r="P3" i="48"/>
  <c r="P5" i="48"/>
  <c r="P10" i="48"/>
  <c r="P9" i="48"/>
  <c r="AA9" i="43" a="1"/>
  <c r="AA10" i="43" s="1"/>
  <c r="L14" i="40"/>
  <c r="P19" i="40"/>
  <c r="P4" i="40"/>
  <c r="L12" i="50"/>
  <c r="P7" i="42"/>
  <c r="P21" i="40"/>
  <c r="L7" i="50"/>
  <c r="AA9" i="51" a="1"/>
  <c r="AA3" i="43"/>
  <c r="L16" i="40"/>
  <c r="L15" i="50"/>
  <c r="AA9" i="39" a="1"/>
  <c r="L8" i="40"/>
  <c r="P4" i="50"/>
  <c r="L4" i="42"/>
  <c r="P6" i="50"/>
  <c r="L13" i="50"/>
  <c r="AA3" i="39" a="1"/>
  <c r="L11" i="40"/>
  <c r="L14" i="42"/>
  <c r="P20" i="40"/>
  <c r="L9" i="40"/>
  <c r="P5" i="40"/>
  <c r="L10" i="42"/>
  <c r="L14" i="50"/>
  <c r="AA3" i="51" a="1"/>
  <c r="AB9" i="43"/>
  <c r="P3" i="40"/>
  <c r="L3" i="40"/>
  <c r="L3" i="50"/>
  <c r="P3" i="50"/>
  <c r="P13" i="42"/>
  <c r="P12" i="42"/>
  <c r="L13" i="40"/>
  <c r="L18" i="40"/>
  <c r="L11" i="42"/>
  <c r="L7" i="40"/>
  <c r="L12" i="40"/>
  <c r="P6" i="40"/>
  <c r="L8" i="50"/>
  <c r="L15" i="40"/>
  <c r="L5" i="42"/>
  <c r="P11" i="50"/>
  <c r="P6" i="42"/>
  <c r="P10" i="40"/>
  <c r="P10" i="50"/>
  <c r="L15" i="42"/>
  <c r="L8" i="42"/>
  <c r="L9" i="50"/>
  <c r="P3" i="42"/>
  <c r="J3" i="43" s="1"/>
  <c r="L3" i="42"/>
  <c r="F3" i="48"/>
  <c r="L9" i="42"/>
  <c r="L17" i="40"/>
  <c r="L5" i="50"/>
  <c r="T261" i="42"/>
  <c r="T257" i="42"/>
  <c r="T250" i="42"/>
  <c r="T246" i="42"/>
  <c r="T239" i="42"/>
  <c r="T234" i="42"/>
  <c r="T229" i="42"/>
  <c r="T225" i="42"/>
  <c r="T218" i="42"/>
  <c r="T213" i="42"/>
  <c r="T209" i="42"/>
  <c r="T203" i="42"/>
  <c r="T199" i="42"/>
  <c r="T193" i="42"/>
  <c r="T189" i="42"/>
  <c r="T183" i="42"/>
  <c r="T179" i="42"/>
  <c r="T174" i="42"/>
  <c r="T166" i="42"/>
  <c r="T161" i="42"/>
  <c r="T154" i="42"/>
  <c r="T147" i="42"/>
  <c r="T142" i="42"/>
  <c r="T137" i="42"/>
  <c r="T130" i="42"/>
  <c r="T125" i="42"/>
  <c r="T119" i="42"/>
  <c r="T110" i="42"/>
  <c r="T106" i="42"/>
  <c r="T97" i="42"/>
  <c r="T93" i="42"/>
  <c r="T85" i="42"/>
  <c r="T81" i="42"/>
  <c r="T75" i="42"/>
  <c r="T71" i="42"/>
  <c r="T65" i="42"/>
  <c r="T60" i="42"/>
  <c r="T56" i="42"/>
  <c r="T51" i="42"/>
  <c r="T45" i="42"/>
  <c r="T41" i="42"/>
  <c r="T36" i="42"/>
  <c r="T28" i="42"/>
  <c r="T22" i="42"/>
  <c r="T17" i="42"/>
  <c r="T13" i="42"/>
  <c r="T9" i="42"/>
  <c r="V29" i="45"/>
  <c r="T29" i="45"/>
  <c r="R29" i="45"/>
  <c r="T29" i="42"/>
  <c r="T260" i="42"/>
  <c r="T255" i="42"/>
  <c r="T249" i="42"/>
  <c r="T243" i="42"/>
  <c r="T238" i="42"/>
  <c r="T233" i="42"/>
  <c r="T228" i="42"/>
  <c r="T224" i="42"/>
  <c r="T217" i="42"/>
  <c r="T212" i="42"/>
  <c r="T207" i="42"/>
  <c r="T202" i="42"/>
  <c r="T198" i="42"/>
  <c r="T192" i="42"/>
  <c r="T188" i="42"/>
  <c r="T182" i="42"/>
  <c r="T178" i="42"/>
  <c r="T173" i="42"/>
  <c r="T165" i="42"/>
  <c r="T160" i="42"/>
  <c r="T151" i="42"/>
  <c r="T145" i="42"/>
  <c r="T141" i="42"/>
  <c r="T135" i="42"/>
  <c r="T129" i="42"/>
  <c r="T124" i="42"/>
  <c r="T117" i="42"/>
  <c r="T109" i="42"/>
  <c r="T105" i="42"/>
  <c r="T96" i="42"/>
  <c r="T90" i="42"/>
  <c r="T84" i="42"/>
  <c r="T79" i="42"/>
  <c r="T74" i="42"/>
  <c r="T70" i="42"/>
  <c r="T63" i="42"/>
  <c r="T59" i="42"/>
  <c r="T54" i="42"/>
  <c r="T50" i="42"/>
  <c r="T44" i="42"/>
  <c r="T40" i="42"/>
  <c r="T33" i="42"/>
  <c r="T26" i="42"/>
  <c r="T21" i="42"/>
  <c r="T16" i="42"/>
  <c r="T12" i="42"/>
  <c r="T8" i="42"/>
  <c r="T143" i="42"/>
  <c r="T107" i="42"/>
  <c r="T94" i="42"/>
  <c r="T82" i="42"/>
  <c r="T72" i="42"/>
  <c r="T61" i="42"/>
  <c r="T52" i="42"/>
  <c r="T42" i="42"/>
  <c r="T18" i="42"/>
  <c r="T10" i="42"/>
  <c r="T259" i="42"/>
  <c r="T254" i="42"/>
  <c r="T248" i="42"/>
  <c r="T242" i="42"/>
  <c r="T237" i="42"/>
  <c r="T231" i="42"/>
  <c r="T227" i="42"/>
  <c r="T222" i="42"/>
  <c r="T215" i="42"/>
  <c r="T211" i="42"/>
  <c r="T206" i="42"/>
  <c r="T201" i="42"/>
  <c r="T195" i="42"/>
  <c r="T191" i="42"/>
  <c r="T186" i="42"/>
  <c r="T181" i="42"/>
  <c r="T177" i="42"/>
  <c r="T172" i="42"/>
  <c r="T164" i="42"/>
  <c r="T159" i="42"/>
  <c r="T149" i="42"/>
  <c r="T144" i="42"/>
  <c r="T140" i="42"/>
  <c r="T133" i="42"/>
  <c r="T128" i="42"/>
  <c r="T123" i="42"/>
  <c r="T115" i="42"/>
  <c r="T108" i="42"/>
  <c r="T104" i="42"/>
  <c r="T95" i="42"/>
  <c r="T89" i="42"/>
  <c r="T83" i="42"/>
  <c r="T78" i="42"/>
  <c r="T73" i="42"/>
  <c r="T69" i="42"/>
  <c r="T62" i="42"/>
  <c r="T58" i="42"/>
  <c r="T53" i="42"/>
  <c r="T49" i="42"/>
  <c r="T43" i="42"/>
  <c r="T38" i="42"/>
  <c r="T30" i="42"/>
  <c r="T25" i="42"/>
  <c r="T19" i="42"/>
  <c r="T15" i="42"/>
  <c r="T11" i="42"/>
  <c r="T258" i="42"/>
  <c r="T251" i="42"/>
  <c r="T247" i="42"/>
  <c r="T240" i="42"/>
  <c r="T235" i="42"/>
  <c r="T230" i="42"/>
  <c r="T226" i="42"/>
  <c r="T219" i="42"/>
  <c r="T214" i="42"/>
  <c r="T210" i="42"/>
  <c r="T205" i="42"/>
  <c r="T200" i="42"/>
  <c r="T194" i="42"/>
  <c r="T190" i="42"/>
  <c r="T185" i="42"/>
  <c r="T180" i="42"/>
  <c r="T175" i="42"/>
  <c r="T170" i="42"/>
  <c r="T162" i="42"/>
  <c r="T155" i="42"/>
  <c r="T148" i="42"/>
  <c r="T139" i="42"/>
  <c r="T131" i="42"/>
  <c r="T127" i="42"/>
  <c r="T121" i="42"/>
  <c r="T114" i="42"/>
  <c r="T103" i="42"/>
  <c r="T87" i="42"/>
  <c r="T77" i="42"/>
  <c r="T67" i="42"/>
  <c r="T57" i="42"/>
  <c r="T48" i="42"/>
  <c r="T37" i="42"/>
  <c r="T24" i="42"/>
  <c r="T14" i="42"/>
  <c r="S29" i="45"/>
  <c r="W29" i="45"/>
  <c r="AC5" i="43" l="1"/>
  <c r="AC4" i="43"/>
  <c r="AB3" i="43"/>
  <c r="AA9" i="43"/>
  <c r="AB4" i="43"/>
  <c r="AA5" i="43"/>
  <c r="AA4" i="43"/>
  <c r="W3" i="48" a="1"/>
  <c r="X3" i="48" s="1"/>
  <c r="AB10" i="43"/>
  <c r="AB5" i="43"/>
  <c r="U29" i="45"/>
  <c r="X29" i="45" s="1"/>
  <c r="W9" i="48" a="1"/>
  <c r="AA3" i="51"/>
  <c r="AB5" i="51"/>
  <c r="AB3" i="51"/>
  <c r="AC4" i="51"/>
  <c r="AC3" i="51"/>
  <c r="AA4" i="51"/>
  <c r="AB4" i="51"/>
  <c r="AC5" i="51"/>
  <c r="AA5" i="51"/>
  <c r="AA4" i="39"/>
  <c r="AC5" i="39"/>
  <c r="AC3" i="39"/>
  <c r="AC4" i="39"/>
  <c r="AA5" i="39"/>
  <c r="AB5" i="39"/>
  <c r="AA3" i="39"/>
  <c r="AB4" i="39"/>
  <c r="AB3" i="39"/>
  <c r="AB10" i="39"/>
  <c r="AA10" i="39"/>
  <c r="AA9" i="39"/>
  <c r="AB9" i="39"/>
  <c r="AB9" i="51"/>
  <c r="AA9" i="51"/>
  <c r="AB10" i="51"/>
  <c r="AA10" i="51"/>
  <c r="J3" i="51"/>
  <c r="J3" i="39"/>
  <c r="W4" i="48" l="1"/>
  <c r="Y5" i="48"/>
  <c r="Y3" i="48"/>
  <c r="Y4" i="48"/>
  <c r="X5" i="48"/>
  <c r="X4" i="48"/>
  <c r="W5" i="48"/>
  <c r="W3" i="48"/>
  <c r="F4" i="48" a="1"/>
  <c r="W10" i="48"/>
  <c r="X10" i="48"/>
  <c r="W9" i="48"/>
  <c r="X9" i="48"/>
  <c r="N1" i="50"/>
  <c r="U194" i="50"/>
  <c r="U78" i="50"/>
  <c r="N15" i="50"/>
  <c r="U61" i="50"/>
  <c r="U111" i="50"/>
  <c r="U115" i="50"/>
  <c r="U91" i="50"/>
  <c r="U142" i="50"/>
  <c r="U189" i="50"/>
  <c r="U82" i="50"/>
  <c r="U58" i="50"/>
  <c r="U139" i="50"/>
  <c r="U14" i="50"/>
  <c r="U233" i="50"/>
  <c r="U17" i="50"/>
  <c r="U228" i="50"/>
  <c r="U135" i="50"/>
  <c r="U106" i="50"/>
  <c r="U108" i="50"/>
  <c r="N13" i="50"/>
  <c r="U148" i="50"/>
  <c r="U180" i="50"/>
  <c r="U156" i="50"/>
  <c r="U187" i="50"/>
  <c r="U246" i="50"/>
  <c r="U200" i="50"/>
  <c r="U65" i="50"/>
  <c r="U195" i="50"/>
  <c r="U177" i="50"/>
  <c r="N10" i="50"/>
  <c r="U215" i="50"/>
  <c r="U253" i="50"/>
  <c r="U74" i="50"/>
  <c r="U7" i="50"/>
  <c r="U159" i="50"/>
  <c r="U232" i="50"/>
  <c r="U80" i="50"/>
  <c r="U239" i="50"/>
  <c r="U51" i="50"/>
  <c r="U196" i="50"/>
  <c r="U250" i="50"/>
  <c r="U47" i="50"/>
  <c r="U220" i="50"/>
  <c r="U46" i="50"/>
  <c r="U198" i="50"/>
  <c r="U52" i="50"/>
  <c r="U41" i="50"/>
  <c r="U88" i="50"/>
  <c r="U76" i="50"/>
  <c r="U227" i="50"/>
  <c r="U255" i="50"/>
  <c r="U184" i="50"/>
  <c r="U170" i="50"/>
  <c r="U237" i="50"/>
  <c r="U205" i="50"/>
  <c r="U160" i="50"/>
  <c r="U235" i="50"/>
  <c r="U18" i="50"/>
  <c r="U257" i="50"/>
  <c r="U71" i="50"/>
  <c r="U90" i="50"/>
  <c r="U153" i="50"/>
  <c r="N1" i="40"/>
  <c r="U128" i="40"/>
  <c r="U68" i="50"/>
  <c r="U85" i="50"/>
  <c r="U119" i="50"/>
  <c r="U210" i="40"/>
  <c r="U123" i="50"/>
  <c r="U248" i="50"/>
  <c r="U178" i="50"/>
  <c r="U188" i="50"/>
  <c r="U206" i="50"/>
  <c r="U235" i="40"/>
  <c r="U88" i="40"/>
  <c r="U159" i="40"/>
  <c r="U164" i="40"/>
  <c r="U219" i="40"/>
  <c r="U211" i="40"/>
  <c r="U131" i="40"/>
  <c r="U63" i="40"/>
  <c r="U163" i="40"/>
  <c r="U247" i="40"/>
  <c r="U77" i="40"/>
  <c r="U161" i="40"/>
  <c r="U150" i="40"/>
  <c r="U148" i="40"/>
  <c r="U185" i="40"/>
  <c r="U67" i="40"/>
  <c r="U70" i="40"/>
  <c r="U172" i="40"/>
  <c r="U182" i="40"/>
  <c r="U54" i="40"/>
  <c r="U57" i="40"/>
  <c r="U196" i="40"/>
  <c r="U47" i="40"/>
  <c r="N13" i="40"/>
  <c r="U236" i="40"/>
  <c r="U60" i="40"/>
  <c r="U203" i="40"/>
  <c r="U89" i="40"/>
  <c r="U155" i="40"/>
  <c r="U180" i="40"/>
  <c r="U117" i="40"/>
  <c r="U122" i="40"/>
  <c r="N7" i="40"/>
  <c r="U49" i="40"/>
  <c r="U124" i="40"/>
  <c r="N15" i="40"/>
  <c r="U169" i="40"/>
  <c r="U17" i="40"/>
  <c r="U156" i="40"/>
  <c r="U44" i="40"/>
  <c r="U93" i="40"/>
  <c r="U28" i="40"/>
  <c r="U9" i="40"/>
  <c r="U130" i="40"/>
  <c r="U202" i="40"/>
  <c r="U255" i="40"/>
  <c r="U174" i="40"/>
  <c r="U230" i="40"/>
  <c r="N3" i="40"/>
  <c r="U179" i="40"/>
  <c r="U177" i="40"/>
  <c r="U251" i="40"/>
  <c r="U42" i="40"/>
  <c r="U58" i="40"/>
  <c r="U37" i="40"/>
  <c r="U157" i="40"/>
  <c r="U258" i="40"/>
  <c r="U100" i="40"/>
  <c r="U74" i="40"/>
  <c r="U165" i="40"/>
  <c r="U147" i="40"/>
  <c r="U245" i="40"/>
  <c r="U129" i="40"/>
  <c r="U103" i="40"/>
  <c r="U212" i="40"/>
  <c r="U126" i="40"/>
  <c r="U244" i="40"/>
  <c r="U40" i="50"/>
  <c r="U35" i="50"/>
  <c r="U147" i="50"/>
  <c r="U95" i="50"/>
  <c r="U185" i="50"/>
  <c r="U36" i="50"/>
  <c r="U66" i="50"/>
  <c r="U226" i="50"/>
  <c r="U243" i="50"/>
  <c r="U152" i="50"/>
  <c r="U3" i="50"/>
  <c r="U144" i="50"/>
  <c r="U192" i="50"/>
  <c r="U117" i="50"/>
  <c r="U204" i="50"/>
  <c r="U59" i="50"/>
  <c r="U171" i="50"/>
  <c r="U176" i="50"/>
  <c r="U32" i="50"/>
  <c r="U23" i="50"/>
  <c r="U86" i="50"/>
  <c r="U164" i="50"/>
  <c r="U216" i="50"/>
  <c r="U118" i="50"/>
  <c r="U249" i="50"/>
  <c r="U109" i="50"/>
  <c r="U121" i="50"/>
  <c r="J7" i="51"/>
  <c r="U43" i="50"/>
  <c r="U129" i="50"/>
  <c r="U145" i="50"/>
  <c r="U225" i="50"/>
  <c r="U169" i="50"/>
  <c r="U11" i="50"/>
  <c r="U83" i="50"/>
  <c r="U126" i="50"/>
  <c r="U77" i="50"/>
  <c r="U150" i="50"/>
  <c r="U212" i="50"/>
  <c r="U173" i="50"/>
  <c r="N11" i="50"/>
  <c r="U30" i="50"/>
  <c r="U146" i="50"/>
  <c r="U241" i="50"/>
  <c r="U8" i="50"/>
  <c r="U16" i="50"/>
  <c r="U161" i="50"/>
  <c r="U165" i="50"/>
  <c r="U79" i="50"/>
  <c r="J6" i="51"/>
  <c r="U230" i="50"/>
  <c r="U49" i="50"/>
  <c r="U218" i="50"/>
  <c r="U81" i="50"/>
  <c r="U54" i="50"/>
  <c r="U242" i="50"/>
  <c r="U154" i="50"/>
  <c r="U97" i="50"/>
  <c r="U256" i="50"/>
  <c r="U113" i="50"/>
  <c r="U203" i="50"/>
  <c r="U105" i="50"/>
  <c r="U231" i="50"/>
  <c r="U93" i="50"/>
  <c r="U31" i="50"/>
  <c r="N7" i="50"/>
  <c r="U209" i="50"/>
  <c r="U172" i="50"/>
  <c r="U166" i="50"/>
  <c r="U258" i="50"/>
  <c r="U210" i="50"/>
  <c r="U190" i="50"/>
  <c r="U245" i="50"/>
  <c r="U100" i="50"/>
  <c r="U213" i="50"/>
  <c r="U260" i="50"/>
  <c r="U89" i="50"/>
  <c r="N8" i="50"/>
  <c r="U131" i="50"/>
  <c r="U112" i="50"/>
  <c r="U128" i="50"/>
  <c r="U44" i="50"/>
  <c r="U29" i="50"/>
  <c r="U167" i="50"/>
  <c r="U60" i="50"/>
  <c r="U27" i="50"/>
  <c r="U73" i="50"/>
  <c r="U92" i="50"/>
  <c r="U127" i="40"/>
  <c r="U120" i="50"/>
  <c r="U140" i="50"/>
  <c r="U231" i="40"/>
  <c r="U70" i="50"/>
  <c r="U7" i="40"/>
  <c r="U112" i="40"/>
  <c r="U75" i="50"/>
  <c r="U201" i="50"/>
  <c r="U87" i="50"/>
  <c r="U157" i="50"/>
  <c r="N3" i="50"/>
  <c r="U29" i="40"/>
  <c r="U215" i="40"/>
  <c r="U133" i="40"/>
  <c r="U118" i="40"/>
  <c r="U162" i="40"/>
  <c r="U82" i="40"/>
  <c r="N18" i="40"/>
  <c r="U52" i="40"/>
  <c r="U33" i="40"/>
  <c r="U81" i="40"/>
  <c r="U249" i="40"/>
  <c r="U254" i="40"/>
  <c r="U213" i="40"/>
  <c r="U78" i="40"/>
  <c r="U109" i="40"/>
  <c r="U194" i="40"/>
  <c r="U13" i="40"/>
  <c r="U99" i="40"/>
  <c r="U226" i="40"/>
  <c r="U10" i="40"/>
  <c r="U227" i="40"/>
  <c r="N21" i="40"/>
  <c r="U43" i="40"/>
  <c r="U102" i="40"/>
  <c r="U229" i="40"/>
  <c r="U184" i="40"/>
  <c r="U178" i="40"/>
  <c r="U188" i="40"/>
  <c r="U95" i="40"/>
  <c r="U41" i="40"/>
  <c r="U108" i="40"/>
  <c r="U253" i="40"/>
  <c r="U106" i="40"/>
  <c r="U248" i="40"/>
  <c r="U91" i="40"/>
  <c r="U158" i="40"/>
  <c r="U166" i="40"/>
  <c r="U239" i="40"/>
  <c r="U98" i="40"/>
  <c r="U146" i="40"/>
  <c r="U256" i="40"/>
  <c r="J6" i="39"/>
  <c r="U149" i="40"/>
  <c r="U96" i="40"/>
  <c r="U140" i="40"/>
  <c r="U141" i="40"/>
  <c r="U189" i="40"/>
  <c r="U26" i="40"/>
  <c r="U84" i="40"/>
  <c r="J5" i="39"/>
  <c r="U228" i="40"/>
  <c r="U261" i="40"/>
  <c r="U175" i="40"/>
  <c r="U21" i="40"/>
  <c r="U73" i="40"/>
  <c r="U31" i="40"/>
  <c r="U80" i="40"/>
  <c r="N5" i="40"/>
  <c r="J7" i="39"/>
  <c r="U221" i="40"/>
  <c r="U233" i="40"/>
  <c r="U207" i="40"/>
  <c r="U3" i="40"/>
  <c r="U136" i="40"/>
  <c r="U153" i="40"/>
  <c r="U34" i="40"/>
  <c r="U27" i="40"/>
  <c r="U251" i="50"/>
  <c r="U223" i="50"/>
  <c r="U55" i="50"/>
  <c r="U9" i="50"/>
  <c r="J5" i="51"/>
  <c r="U84" i="50"/>
  <c r="U181" i="50"/>
  <c r="U26" i="50"/>
  <c r="U116" i="50"/>
  <c r="U72" i="50"/>
  <c r="U158" i="50"/>
  <c r="U127" i="50"/>
  <c r="U50" i="50"/>
  <c r="U149" i="50"/>
  <c r="U99" i="50"/>
  <c r="U236" i="50"/>
  <c r="U229" i="50"/>
  <c r="U182" i="50"/>
  <c r="N6" i="50"/>
  <c r="U67" i="50"/>
  <c r="U130" i="50"/>
  <c r="U224" i="50"/>
  <c r="U262" i="50"/>
  <c r="U104" i="50"/>
  <c r="U38" i="50"/>
  <c r="U124" i="50"/>
  <c r="U45" i="50"/>
  <c r="Q13" i="45" a="1"/>
  <c r="U57" i="50"/>
  <c r="U208" i="50"/>
  <c r="U193" i="50"/>
  <c r="U24" i="50"/>
  <c r="U10" i="50"/>
  <c r="U168" i="50"/>
  <c r="U21" i="50"/>
  <c r="U25" i="50"/>
  <c r="U151" i="50"/>
  <c r="U114" i="50"/>
  <c r="U134" i="50"/>
  <c r="U240" i="50"/>
  <c r="U28" i="50"/>
  <c r="U217" i="50"/>
  <c r="U221" i="50"/>
  <c r="U6" i="50"/>
  <c r="U4" i="50"/>
  <c r="U174" i="50"/>
  <c r="U69" i="50"/>
  <c r="U53" i="50"/>
  <c r="U247" i="50"/>
  <c r="U103" i="50"/>
  <c r="U162" i="50"/>
  <c r="U222" i="50"/>
  <c r="U94" i="50"/>
  <c r="U219" i="50"/>
  <c r="U261" i="50"/>
  <c r="U202" i="50"/>
  <c r="U110" i="50"/>
  <c r="U137" i="50"/>
  <c r="U155" i="50"/>
  <c r="U13" i="50"/>
  <c r="N4" i="50"/>
  <c r="U133" i="50"/>
  <c r="N14" i="50"/>
  <c r="U37" i="50"/>
  <c r="U56" i="50"/>
  <c r="U238" i="50"/>
  <c r="U244" i="50"/>
  <c r="U33" i="50"/>
  <c r="U63" i="50"/>
  <c r="U62" i="50"/>
  <c r="U259" i="50"/>
  <c r="U234" i="50"/>
  <c r="U199" i="50"/>
  <c r="U96" i="50"/>
  <c r="U125" i="50"/>
  <c r="U12" i="50"/>
  <c r="U163" i="50"/>
  <c r="N12" i="50"/>
  <c r="U138" i="50"/>
  <c r="U122" i="50"/>
  <c r="U186" i="50"/>
  <c r="U252" i="50"/>
  <c r="J4" i="51"/>
  <c r="N5" i="50"/>
  <c r="U214" i="50"/>
  <c r="U254" i="50"/>
  <c r="U197" i="50"/>
  <c r="U207" i="50"/>
  <c r="U5" i="50"/>
  <c r="U211" i="50"/>
  <c r="Y9" i="51" a="1"/>
  <c r="U183" i="50"/>
  <c r="U98" i="50"/>
  <c r="U105" i="40"/>
  <c r="U36" i="40"/>
  <c r="U232" i="40"/>
  <c r="U142" i="40"/>
  <c r="U75" i="40"/>
  <c r="U141" i="50"/>
  <c r="U34" i="50"/>
  <c r="U22" i="50"/>
  <c r="U39" i="50"/>
  <c r="U64" i="50"/>
  <c r="U38" i="40"/>
  <c r="U86" i="40"/>
  <c r="U46" i="40"/>
  <c r="U259" i="40"/>
  <c r="U92" i="40"/>
  <c r="U114" i="40"/>
  <c r="U87" i="40"/>
  <c r="U250" i="40"/>
  <c r="U11" i="40"/>
  <c r="U135" i="40"/>
  <c r="J4" i="39"/>
  <c r="U190" i="40"/>
  <c r="U25" i="40"/>
  <c r="U252" i="40"/>
  <c r="U138" i="40"/>
  <c r="U94" i="40"/>
  <c r="U193" i="40"/>
  <c r="U198" i="40"/>
  <c r="U50" i="40"/>
  <c r="U132" i="40"/>
  <c r="U145" i="40"/>
  <c r="N16" i="40"/>
  <c r="U199" i="40"/>
  <c r="U12" i="40"/>
  <c r="U15" i="40"/>
  <c r="U23" i="40"/>
  <c r="U123" i="40"/>
  <c r="U160" i="40"/>
  <c r="U191" i="40"/>
  <c r="U222" i="40"/>
  <c r="U90" i="40"/>
  <c r="U19" i="40"/>
  <c r="U45" i="40"/>
  <c r="U116" i="40"/>
  <c r="N14" i="40"/>
  <c r="U53" i="40"/>
  <c r="U51" i="40"/>
  <c r="U110" i="40"/>
  <c r="N20" i="40"/>
  <c r="U143" i="40"/>
  <c r="U241" i="40"/>
  <c r="U209" i="40"/>
  <c r="U101" i="40"/>
  <c r="U152" i="40"/>
  <c r="U200" i="40"/>
  <c r="U170" i="40"/>
  <c r="U225" i="40"/>
  <c r="U40" i="40"/>
  <c r="U167" i="40"/>
  <c r="U183" i="40"/>
  <c r="U216" i="40"/>
  <c r="U217" i="40"/>
  <c r="U24" i="40"/>
  <c r="U35" i="40"/>
  <c r="U192" i="40"/>
  <c r="U154" i="40"/>
  <c r="U218" i="40"/>
  <c r="U6" i="40"/>
  <c r="U201" i="40"/>
  <c r="U223" i="40"/>
  <c r="U257" i="40"/>
  <c r="U32" i="40"/>
  <c r="U206" i="40"/>
  <c r="U208" i="40"/>
  <c r="N4" i="40"/>
  <c r="U97" i="40"/>
  <c r="U14" i="40"/>
  <c r="U102" i="50"/>
  <c r="U132" i="50"/>
  <c r="U191" i="50"/>
  <c r="N9" i="50"/>
  <c r="U48" i="50"/>
  <c r="U107" i="50"/>
  <c r="U15" i="50"/>
  <c r="U243" i="40"/>
  <c r="U20" i="50"/>
  <c r="U68" i="40"/>
  <c r="U139" i="40"/>
  <c r="U18" i="40"/>
  <c r="U69" i="40"/>
  <c r="U5" i="40"/>
  <c r="U119" i="40"/>
  <c r="U168" i="40"/>
  <c r="U246" i="40"/>
  <c r="U62" i="40"/>
  <c r="U111" i="40"/>
  <c r="U83" i="40"/>
  <c r="U79" i="40"/>
  <c r="U4" i="40"/>
  <c r="U197" i="40"/>
  <c r="U120" i="40"/>
  <c r="U186" i="40"/>
  <c r="U204" i="40"/>
  <c r="N9" i="40"/>
  <c r="U48" i="40"/>
  <c r="U115" i="40"/>
  <c r="U125" i="40"/>
  <c r="U179" i="50"/>
  <c r="U22" i="40"/>
  <c r="U101" i="50"/>
  <c r="U143" i="50"/>
  <c r="U59" i="40"/>
  <c r="U56" i="40"/>
  <c r="U55" i="40"/>
  <c r="U121" i="40"/>
  <c r="U107" i="40"/>
  <c r="N17" i="40"/>
  <c r="U242" i="40"/>
  <c r="N10" i="40"/>
  <c r="U30" i="40"/>
  <c r="U71" i="40"/>
  <c r="N6" i="40"/>
  <c r="U16" i="40"/>
  <c r="U66" i="40"/>
  <c r="N11" i="40"/>
  <c r="U8" i="40"/>
  <c r="U20" i="40"/>
  <c r="Y3" i="39" a="1"/>
  <c r="U187" i="40"/>
  <c r="U144" i="40"/>
  <c r="U39" i="40"/>
  <c r="U19" i="50"/>
  <c r="U42" i="50"/>
  <c r="U175" i="50"/>
  <c r="U195" i="40"/>
  <c r="U61" i="40"/>
  <c r="U137" i="40"/>
  <c r="U134" i="40"/>
  <c r="U173" i="40"/>
  <c r="U224" i="40"/>
  <c r="U76" i="40"/>
  <c r="U214" i="40"/>
  <c r="U205" i="40"/>
  <c r="U260" i="40"/>
  <c r="U238" i="40"/>
  <c r="U65" i="40"/>
  <c r="U151" i="40"/>
  <c r="U234" i="40"/>
  <c r="U171" i="40"/>
  <c r="U220" i="40"/>
  <c r="U113" i="40"/>
  <c r="N1" i="42"/>
  <c r="U211" i="42"/>
  <c r="U72" i="42"/>
  <c r="U29" i="42"/>
  <c r="U197" i="42"/>
  <c r="U54" i="42"/>
  <c r="U33" i="42"/>
  <c r="U152" i="42"/>
  <c r="U23" i="42"/>
  <c r="U176" i="42"/>
  <c r="U161" i="42"/>
  <c r="U230" i="42"/>
  <c r="U221" i="42"/>
  <c r="U80" i="42"/>
  <c r="U235" i="42"/>
  <c r="U49" i="42"/>
  <c r="U131" i="42"/>
  <c r="U126" i="42"/>
  <c r="U181" i="40"/>
  <c r="U64" i="40"/>
  <c r="U136" i="50"/>
  <c r="U176" i="40"/>
  <c r="U262" i="40"/>
  <c r="N12" i="40"/>
  <c r="N19" i="40"/>
  <c r="N8" i="40"/>
  <c r="U104" i="40"/>
  <c r="U237" i="40"/>
  <c r="U72" i="40"/>
  <c r="U240" i="40"/>
  <c r="U85" i="40"/>
  <c r="U156" i="42"/>
  <c r="U173" i="42"/>
  <c r="U100" i="42"/>
  <c r="U243" i="42"/>
  <c r="U208" i="42"/>
  <c r="U151" i="42"/>
  <c r="Y3" i="51" a="1"/>
  <c r="Y13" i="51" a="1"/>
  <c r="Y13" i="39" a="1"/>
  <c r="Y9" i="39" a="1"/>
  <c r="U199" i="42"/>
  <c r="U190" i="42"/>
  <c r="U9" i="42"/>
  <c r="U212" i="42"/>
  <c r="U85" i="42"/>
  <c r="U53" i="42"/>
  <c r="U222" i="42"/>
  <c r="U21" i="42"/>
  <c r="U51" i="42"/>
  <c r="U18" i="42"/>
  <c r="U210" i="42"/>
  <c r="U73" i="42"/>
  <c r="U71" i="42"/>
  <c r="N10" i="42"/>
  <c r="U55" i="42"/>
  <c r="U223" i="42"/>
  <c r="U257" i="42"/>
  <c r="U224" i="42"/>
  <c r="U25" i="42"/>
  <c r="U209" i="42"/>
  <c r="U205" i="42"/>
  <c r="U225" i="42"/>
  <c r="U227" i="42"/>
  <c r="U62" i="42"/>
  <c r="U91" i="42"/>
  <c r="U113" i="42"/>
  <c r="U83" i="42"/>
  <c r="U20" i="42"/>
  <c r="J5" i="43"/>
  <c r="U202" i="42"/>
  <c r="U124" i="42"/>
  <c r="U179" i="42"/>
  <c r="N14" i="42"/>
  <c r="U99" i="42"/>
  <c r="U97" i="42"/>
  <c r="U137" i="42"/>
  <c r="U68" i="42"/>
  <c r="U187" i="42"/>
  <c r="U162" i="42"/>
  <c r="U52" i="42"/>
  <c r="U226" i="42"/>
  <c r="U248" i="42"/>
  <c r="N4" i="42"/>
  <c r="N13" i="42"/>
  <c r="U157" i="42"/>
  <c r="U46" i="42"/>
  <c r="U150" i="42"/>
  <c r="U12" i="42"/>
  <c r="U184" i="42"/>
  <c r="U170" i="42"/>
  <c r="U180" i="42"/>
  <c r="U75" i="42"/>
  <c r="U86" i="42"/>
  <c r="J4" i="43"/>
  <c r="U122" i="42"/>
  <c r="U31" i="42"/>
  <c r="N11" i="42"/>
  <c r="U246" i="42"/>
  <c r="U171" i="42"/>
  <c r="U128" i="42"/>
  <c r="U117" i="42"/>
  <c r="U237" i="42"/>
  <c r="U93" i="42"/>
  <c r="U245" i="42"/>
  <c r="U147" i="42"/>
  <c r="U258" i="42"/>
  <c r="U10" i="42"/>
  <c r="U95" i="42"/>
  <c r="U74" i="42"/>
  <c r="U16" i="42"/>
  <c r="U116" i="42"/>
  <c r="U196" i="42"/>
  <c r="U70" i="42"/>
  <c r="U141" i="42"/>
  <c r="U98" i="42"/>
  <c r="U40" i="42"/>
  <c r="U27" i="42"/>
  <c r="U118" i="42"/>
  <c r="U233" i="42"/>
  <c r="U249" i="42"/>
  <c r="U69" i="42"/>
  <c r="U244" i="42"/>
  <c r="U123" i="42"/>
  <c r="U43" i="42"/>
  <c r="U129" i="42"/>
  <c r="U166" i="42"/>
  <c r="U146" i="42"/>
  <c r="U36" i="42"/>
  <c r="U64" i="42"/>
  <c r="U241" i="42"/>
  <c r="U81" i="42"/>
  <c r="U37" i="42"/>
  <c r="U178" i="42"/>
  <c r="U112" i="42"/>
  <c r="U103" i="42"/>
  <c r="U201" i="42"/>
  <c r="U28" i="42"/>
  <c r="U169" i="42"/>
  <c r="U182" i="42"/>
  <c r="U153" i="42"/>
  <c r="N5" i="42"/>
  <c r="U142" i="42"/>
  <c r="U231" i="42"/>
  <c r="U109" i="42"/>
  <c r="U65" i="42"/>
  <c r="U120" i="42"/>
  <c r="J6" i="43"/>
  <c r="U160" i="42"/>
  <c r="U158" i="42"/>
  <c r="U138" i="42"/>
  <c r="U194" i="42"/>
  <c r="U3" i="42"/>
  <c r="U132" i="42"/>
  <c r="U90" i="42"/>
  <c r="U26" i="42"/>
  <c r="N12" i="42"/>
  <c r="U204" i="42"/>
  <c r="U77" i="42"/>
  <c r="U163" i="42"/>
  <c r="U193" i="42"/>
  <c r="U89" i="42"/>
  <c r="U261" i="42"/>
  <c r="U114" i="42"/>
  <c r="U59" i="42"/>
  <c r="U15" i="42"/>
  <c r="U177" i="42"/>
  <c r="U105" i="42"/>
  <c r="U139" i="42"/>
  <c r="U57" i="42"/>
  <c r="U165" i="42"/>
  <c r="U84" i="42"/>
  <c r="U203" i="42"/>
  <c r="U250" i="42"/>
  <c r="U252" i="42"/>
  <c r="U82" i="42"/>
  <c r="U121" i="42"/>
  <c r="U58" i="42"/>
  <c r="U79" i="42"/>
  <c r="U164" i="42"/>
  <c r="U216" i="42"/>
  <c r="N8" i="42"/>
  <c r="U242" i="42"/>
  <c r="U110" i="42"/>
  <c r="U191" i="42"/>
  <c r="U45" i="42"/>
  <c r="U107" i="42"/>
  <c r="U61" i="42"/>
  <c r="U92" i="42"/>
  <c r="U34" i="42"/>
  <c r="U4" i="42"/>
  <c r="U108" i="42"/>
  <c r="U140" i="42"/>
  <c r="U7" i="42"/>
  <c r="U30" i="42"/>
  <c r="U6" i="42"/>
  <c r="U125" i="42"/>
  <c r="U115" i="42"/>
  <c r="U186" i="42"/>
  <c r="U172" i="42"/>
  <c r="N6" i="42"/>
  <c r="U127" i="42"/>
  <c r="U76" i="42"/>
  <c r="U96" i="42"/>
  <c r="U22" i="42"/>
  <c r="U192" i="42"/>
  <c r="U39" i="42"/>
  <c r="U155" i="42"/>
  <c r="U41" i="42"/>
  <c r="U14" i="42"/>
  <c r="U228" i="42"/>
  <c r="U143" i="42"/>
  <c r="U106" i="42"/>
  <c r="U148" i="42"/>
  <c r="U236" i="42"/>
  <c r="U63" i="42"/>
  <c r="U256" i="42"/>
  <c r="U195" i="42"/>
  <c r="U87" i="42"/>
  <c r="U247" i="42"/>
  <c r="U254" i="42"/>
  <c r="U78" i="42"/>
  <c r="U206" i="42"/>
  <c r="U175" i="42"/>
  <c r="U218" i="42"/>
  <c r="U19" i="42"/>
  <c r="U229" i="42"/>
  <c r="U188" i="42"/>
  <c r="U238" i="42"/>
  <c r="U213" i="42"/>
  <c r="U185" i="42"/>
  <c r="U48" i="42"/>
  <c r="U32" i="42"/>
  <c r="U167" i="42"/>
  <c r="U38" i="42"/>
  <c r="U214" i="42"/>
  <c r="U232" i="42"/>
  <c r="U134" i="42"/>
  <c r="U181" i="42"/>
  <c r="U255" i="42"/>
  <c r="U56" i="42"/>
  <c r="N15" i="42"/>
  <c r="N9" i="42"/>
  <c r="U251" i="42"/>
  <c r="U189" i="42"/>
  <c r="U111" i="42"/>
  <c r="U101" i="42"/>
  <c r="U159" i="42"/>
  <c r="U253" i="42"/>
  <c r="U35" i="42"/>
  <c r="U198" i="42"/>
  <c r="U154" i="42"/>
  <c r="U207" i="42"/>
  <c r="U240" i="42"/>
  <c r="U88" i="42"/>
  <c r="U5" i="42"/>
  <c r="U94" i="42"/>
  <c r="U24" i="42"/>
  <c r="U44" i="42"/>
  <c r="U174" i="42"/>
  <c r="U145" i="42"/>
  <c r="U60" i="42"/>
  <c r="N3" i="42"/>
  <c r="U234" i="42"/>
  <c r="U200" i="42"/>
  <c r="U42" i="42"/>
  <c r="U220" i="42"/>
  <c r="U168" i="42"/>
  <c r="U133" i="42"/>
  <c r="U13" i="42"/>
  <c r="U260" i="42"/>
  <c r="U8" i="42"/>
  <c r="U11" i="42"/>
  <c r="U17" i="42"/>
  <c r="U119" i="42"/>
  <c r="U239" i="42"/>
  <c r="U66" i="42"/>
  <c r="U130" i="42"/>
  <c r="U67" i="42"/>
  <c r="U183" i="42"/>
  <c r="U215" i="42"/>
  <c r="N7" i="42"/>
  <c r="U135" i="42"/>
  <c r="U102" i="42"/>
  <c r="U104" i="42"/>
  <c r="U259" i="42"/>
  <c r="U217" i="42"/>
  <c r="U50" i="42"/>
  <c r="U144" i="42"/>
  <c r="U47" i="42"/>
  <c r="U149" i="42"/>
  <c r="U219" i="42"/>
  <c r="U136" i="42"/>
  <c r="J7" i="43"/>
  <c r="Y13" i="43" a="1"/>
  <c r="Y3" i="43" a="1"/>
  <c r="Y9" i="43" a="1"/>
  <c r="Y10" i="39" l="1"/>
  <c r="W9" i="39" s="1" a="1"/>
  <c r="W10" i="39" s="1"/>
  <c r="Y9" i="39"/>
  <c r="Y13" i="39"/>
  <c r="W13" i="39" s="1"/>
  <c r="AH21" i="39" s="1"/>
  <c r="Y13" i="51"/>
  <c r="W13" i="51" s="1"/>
  <c r="AH115" i="51" s="1"/>
  <c r="Y4" i="51"/>
  <c r="Y5" i="51"/>
  <c r="Y3" i="51"/>
  <c r="Y4" i="39"/>
  <c r="Y3" i="39"/>
  <c r="Y5" i="39"/>
  <c r="Y10" i="51"/>
  <c r="Y9" i="51"/>
  <c r="Q20" i="45"/>
  <c r="Q13" i="45"/>
  <c r="Q19" i="45"/>
  <c r="Q16" i="45"/>
  <c r="Q15" i="45"/>
  <c r="Q18" i="45"/>
  <c r="Q21" i="45"/>
  <c r="Q14" i="45"/>
  <c r="Q17" i="45"/>
  <c r="F5" i="48"/>
  <c r="F4" i="48"/>
  <c r="F6" i="48"/>
  <c r="F7" i="48"/>
  <c r="AH219" i="51"/>
  <c r="AH248" i="51"/>
  <c r="AH46" i="51"/>
  <c r="AH216" i="51"/>
  <c r="AH208" i="51"/>
  <c r="AH84" i="39"/>
  <c r="AH63" i="51"/>
  <c r="AH204" i="51"/>
  <c r="AH119" i="51"/>
  <c r="AH207" i="51"/>
  <c r="AH133" i="51"/>
  <c r="AH187" i="51"/>
  <c r="AH126" i="51"/>
  <c r="AH123" i="51"/>
  <c r="AH34" i="51"/>
  <c r="AH198" i="51"/>
  <c r="AH125" i="51"/>
  <c r="AH175" i="51"/>
  <c r="AH144" i="51"/>
  <c r="AH184" i="51"/>
  <c r="AH258" i="51"/>
  <c r="AH177" i="51"/>
  <c r="AH202" i="51"/>
  <c r="AH224" i="51"/>
  <c r="AH30" i="51"/>
  <c r="AH160" i="51"/>
  <c r="AH118" i="51"/>
  <c r="AH145" i="51"/>
  <c r="AH28" i="51"/>
  <c r="AH92" i="51"/>
  <c r="AH205" i="51"/>
  <c r="AH130" i="51"/>
  <c r="AH56" i="51"/>
  <c r="AH62" i="51"/>
  <c r="AH215" i="51"/>
  <c r="AH191" i="51"/>
  <c r="AH68" i="51"/>
  <c r="AH3" i="51"/>
  <c r="AH87" i="51"/>
  <c r="AH137" i="51"/>
  <c r="AH12" i="51"/>
  <c r="AH209" i="51"/>
  <c r="AH23" i="51"/>
  <c r="AH59" i="51"/>
  <c r="AH255" i="51"/>
  <c r="AH214" i="51"/>
  <c r="AH70" i="51"/>
  <c r="AH110" i="51"/>
  <c r="AH50" i="51"/>
  <c r="AH190" i="51"/>
  <c r="AH140" i="51"/>
  <c r="AH36" i="51"/>
  <c r="AH203" i="51"/>
  <c r="AH22" i="51"/>
  <c r="AH19" i="51"/>
  <c r="AH5" i="51"/>
  <c r="AH52" i="51"/>
  <c r="AH105" i="51"/>
  <c r="AH217" i="51"/>
  <c r="AH169" i="51"/>
  <c r="AH185" i="51"/>
  <c r="AH48" i="39"/>
  <c r="AH13" i="51"/>
  <c r="AH6" i="39"/>
  <c r="AH69" i="39"/>
  <c r="AH80" i="39"/>
  <c r="AH18" i="39"/>
  <c r="AH116" i="39"/>
  <c r="AH10" i="39"/>
  <c r="AH90" i="39"/>
  <c r="AH83" i="39"/>
  <c r="AH26" i="39"/>
  <c r="AH34" i="39"/>
  <c r="AH68" i="39"/>
  <c r="AH16" i="39"/>
  <c r="AH126" i="39"/>
  <c r="AH47" i="39"/>
  <c r="AH46" i="39"/>
  <c r="AH118" i="39"/>
  <c r="AH95" i="39"/>
  <c r="AH100" i="39"/>
  <c r="AH53" i="39"/>
  <c r="AH127" i="39"/>
  <c r="AH27" i="39"/>
  <c r="AH89" i="39"/>
  <c r="AH9" i="39"/>
  <c r="AH39" i="39"/>
  <c r="AH71" i="39"/>
  <c r="AH66" i="39"/>
  <c r="AH31" i="39"/>
  <c r="AH56" i="39"/>
  <c r="AH20" i="39"/>
  <c r="AH108" i="39"/>
  <c r="AH11" i="39"/>
  <c r="AH29" i="39"/>
  <c r="AH103" i="39"/>
  <c r="AH131" i="39"/>
  <c r="AH58" i="39"/>
  <c r="AH55" i="39"/>
  <c r="AH105" i="39"/>
  <c r="AH43" i="39"/>
  <c r="AH14" i="39"/>
  <c r="AH12" i="39"/>
  <c r="AH120" i="39"/>
  <c r="AH111" i="39"/>
  <c r="AH86" i="39"/>
  <c r="AH130" i="39"/>
  <c r="AH97" i="39"/>
  <c r="AH38" i="39"/>
  <c r="AH59" i="39"/>
  <c r="AH88" i="39"/>
  <c r="AH87" i="39"/>
  <c r="AH106" i="39"/>
  <c r="AH94" i="39"/>
  <c r="AH73" i="39"/>
  <c r="AH43" i="51"/>
  <c r="Y13" i="43"/>
  <c r="W13" i="43" s="1"/>
  <c r="Y4" i="43"/>
  <c r="Y3" i="43"/>
  <c r="Y9" i="43"/>
  <c r="Y5" i="43"/>
  <c r="Y10" i="43"/>
  <c r="O20" i="40"/>
  <c r="O10" i="50"/>
  <c r="O7" i="50"/>
  <c r="O10" i="40"/>
  <c r="O11" i="40"/>
  <c r="O6" i="50"/>
  <c r="O9" i="40"/>
  <c r="O6" i="40"/>
  <c r="O12" i="42"/>
  <c r="O14" i="40"/>
  <c r="O4" i="40"/>
  <c r="O19" i="40"/>
  <c r="O14" i="50"/>
  <c r="O15" i="50"/>
  <c r="O16" i="40"/>
  <c r="O10" i="42"/>
  <c r="O12" i="50"/>
  <c r="O13" i="42"/>
  <c r="O5" i="40"/>
  <c r="O4" i="50"/>
  <c r="O21" i="40"/>
  <c r="O8" i="40"/>
  <c r="O7" i="42"/>
  <c r="O11" i="50"/>
  <c r="O13" i="50"/>
  <c r="O4" i="42"/>
  <c r="O6" i="42"/>
  <c r="O14" i="42"/>
  <c r="O12" i="40"/>
  <c r="O15" i="42"/>
  <c r="N27" i="51"/>
  <c r="O8" i="50"/>
  <c r="O9" i="50"/>
  <c r="N19" i="51"/>
  <c r="O3" i="40"/>
  <c r="N17" i="39"/>
  <c r="O8" i="42"/>
  <c r="O3" i="50"/>
  <c r="N21" i="51"/>
  <c r="N15" i="39"/>
  <c r="N16" i="39"/>
  <c r="O18" i="40"/>
  <c r="O11" i="42"/>
  <c r="N20" i="39"/>
  <c r="N23" i="39"/>
  <c r="N21" i="39"/>
  <c r="O15" i="40"/>
  <c r="O17" i="40"/>
  <c r="O5" i="42"/>
  <c r="O3" i="42"/>
  <c r="O5" i="50"/>
  <c r="O7" i="40"/>
  <c r="N19" i="39"/>
  <c r="O9" i="42"/>
  <c r="U13" i="48" a="1"/>
  <c r="U3" i="48" a="1"/>
  <c r="U9" i="48" a="1"/>
  <c r="AH123" i="39" l="1"/>
  <c r="AH67" i="39"/>
  <c r="AH42" i="39"/>
  <c r="AH113" i="39"/>
  <c r="AH54" i="39"/>
  <c r="AH60" i="39"/>
  <c r="AH17" i="39"/>
  <c r="AH52" i="39"/>
  <c r="AH85" i="39"/>
  <c r="AH93" i="39"/>
  <c r="AH65" i="39"/>
  <c r="AH124" i="39"/>
  <c r="AH33" i="39"/>
  <c r="AH40" i="39"/>
  <c r="AH61" i="39"/>
  <c r="AH129" i="39"/>
  <c r="AH64" i="39"/>
  <c r="AH4" i="39"/>
  <c r="AH5" i="39"/>
  <c r="AH15" i="39"/>
  <c r="AH82" i="39"/>
  <c r="AH49" i="39"/>
  <c r="AH41" i="39"/>
  <c r="AH115" i="39"/>
  <c r="AH96" i="39"/>
  <c r="AH30" i="39"/>
  <c r="AH63" i="39"/>
  <c r="AH102" i="39"/>
  <c r="AH76" i="39"/>
  <c r="AH125" i="39"/>
  <c r="AH110" i="39"/>
  <c r="AH7" i="39"/>
  <c r="AH19" i="39"/>
  <c r="AH122" i="39"/>
  <c r="AH99" i="39"/>
  <c r="AH109" i="39"/>
  <c r="AH117" i="39"/>
  <c r="AH112" i="39"/>
  <c r="AH77" i="39"/>
  <c r="AH13" i="39"/>
  <c r="AH132" i="39"/>
  <c r="AH51" i="39"/>
  <c r="AH36" i="39"/>
  <c r="AH72" i="39"/>
  <c r="AH121" i="39"/>
  <c r="AH44" i="39"/>
  <c r="W3" i="51" a="1"/>
  <c r="W4" i="51" s="1"/>
  <c r="AH25" i="39"/>
  <c r="AH75" i="39"/>
  <c r="AH107" i="39"/>
  <c r="AH79" i="39"/>
  <c r="AH119" i="39"/>
  <c r="AH114" i="39"/>
  <c r="AH37" i="39"/>
  <c r="AH78" i="39"/>
  <c r="AH128" i="39"/>
  <c r="AH57" i="39"/>
  <c r="AH28" i="39"/>
  <c r="AH32" i="39"/>
  <c r="AH62" i="39"/>
  <c r="AH70" i="39"/>
  <c r="AH92" i="39"/>
  <c r="AH35" i="39"/>
  <c r="AH50" i="39"/>
  <c r="AH23" i="39"/>
  <c r="AH45" i="39"/>
  <c r="AH3" i="39"/>
  <c r="AH91" i="39"/>
  <c r="AH22" i="39"/>
  <c r="AH74" i="39"/>
  <c r="AH24" i="39"/>
  <c r="AH101" i="39"/>
  <c r="AH8" i="39"/>
  <c r="AH98" i="39"/>
  <c r="AH104" i="39"/>
  <c r="AH81" i="39"/>
  <c r="W9" i="51" a="1"/>
  <c r="W3" i="39" a="1"/>
  <c r="W4" i="39" s="1"/>
  <c r="U9" i="48"/>
  <c r="U10" i="48"/>
  <c r="U5" i="48"/>
  <c r="U3" i="48"/>
  <c r="U4" i="48"/>
  <c r="U13" i="48"/>
  <c r="S13" i="48" s="1"/>
  <c r="N20" i="51"/>
  <c r="N24" i="51"/>
  <c r="AH165" i="51"/>
  <c r="AH182" i="51"/>
  <c r="AH102" i="51"/>
  <c r="AH122" i="51"/>
  <c r="AH60" i="51"/>
  <c r="AH113" i="51"/>
  <c r="AH226" i="51"/>
  <c r="AH57" i="51"/>
  <c r="AH176" i="51"/>
  <c r="AH114" i="51"/>
  <c r="AH201" i="51"/>
  <c r="AH168" i="51"/>
  <c r="AH251" i="51"/>
  <c r="AH128" i="51"/>
  <c r="AH186" i="51"/>
  <c r="AH69" i="51"/>
  <c r="AH172" i="51"/>
  <c r="AH38" i="51"/>
  <c r="AH25" i="51"/>
  <c r="AH222" i="51"/>
  <c r="AH81" i="51"/>
  <c r="AH44" i="51"/>
  <c r="AH232" i="51"/>
  <c r="AH244" i="51"/>
  <c r="AH245" i="51"/>
  <c r="AH96" i="51"/>
  <c r="AH73" i="51"/>
  <c r="AH136" i="51"/>
  <c r="AH157" i="51"/>
  <c r="AH53" i="51"/>
  <c r="AH78" i="51"/>
  <c r="AH24" i="51"/>
  <c r="AH230" i="51"/>
  <c r="AH171" i="51"/>
  <c r="AH100" i="51"/>
  <c r="AH132" i="51"/>
  <c r="AH7" i="51"/>
  <c r="AH213" i="51"/>
  <c r="AH120" i="51"/>
  <c r="AH148" i="51"/>
  <c r="AH17" i="51"/>
  <c r="AH139" i="51"/>
  <c r="AH67" i="51"/>
  <c r="AH4" i="51"/>
  <c r="AH91" i="51"/>
  <c r="AH45" i="51"/>
  <c r="AH151" i="51"/>
  <c r="AH154" i="51"/>
  <c r="AH94" i="51"/>
  <c r="AH6" i="51"/>
  <c r="AH37" i="51"/>
  <c r="AH149" i="51"/>
  <c r="AH233" i="51"/>
  <c r="AH33" i="51"/>
  <c r="AH116" i="51"/>
  <c r="AH240" i="51"/>
  <c r="AH193" i="51"/>
  <c r="AH16" i="51"/>
  <c r="AH84" i="51"/>
  <c r="AH40" i="51"/>
  <c r="AH253" i="51"/>
  <c r="AH18" i="51"/>
  <c r="N16" i="51"/>
  <c r="N15" i="51"/>
  <c r="AH174" i="51"/>
  <c r="AH41" i="51"/>
  <c r="AH58" i="51"/>
  <c r="AH112" i="51"/>
  <c r="W3" i="51"/>
  <c r="P22" i="51" s="1"/>
  <c r="AH99" i="51"/>
  <c r="AH31" i="51"/>
  <c r="AH238" i="51"/>
  <c r="AH237" i="51"/>
  <c r="AH55" i="51"/>
  <c r="AH173" i="51"/>
  <c r="AH49" i="51"/>
  <c r="AH231" i="51"/>
  <c r="AH66" i="51"/>
  <c r="AH95" i="51"/>
  <c r="AH188" i="51"/>
  <c r="AH39" i="51"/>
  <c r="AH241" i="51"/>
  <c r="AH228" i="51"/>
  <c r="AH142" i="51"/>
  <c r="AH257" i="51"/>
  <c r="AH259" i="51"/>
  <c r="AH11" i="51"/>
  <c r="AH79" i="51"/>
  <c r="AH107" i="51"/>
  <c r="AH246" i="51"/>
  <c r="AH35" i="51"/>
  <c r="AH221" i="51"/>
  <c r="AH183" i="51"/>
  <c r="AH138" i="51"/>
  <c r="AH236" i="51"/>
  <c r="AH42" i="51"/>
  <c r="AH181" i="51"/>
  <c r="AH250" i="51"/>
  <c r="AH104" i="51"/>
  <c r="AH64" i="51"/>
  <c r="AH211" i="51"/>
  <c r="AH89" i="51"/>
  <c r="AH195" i="51"/>
  <c r="AH254" i="51"/>
  <c r="AH143" i="51"/>
  <c r="AH147" i="51"/>
  <c r="AH93" i="51"/>
  <c r="AH111" i="51"/>
  <c r="AH86" i="51"/>
  <c r="AH26" i="51"/>
  <c r="AH29" i="51"/>
  <c r="AH14" i="51"/>
  <c r="AH234" i="51"/>
  <c r="AH77" i="51"/>
  <c r="AH194" i="51"/>
  <c r="AH74" i="51"/>
  <c r="AH150" i="51"/>
  <c r="AH82" i="51"/>
  <c r="AH227" i="51"/>
  <c r="AH108" i="51"/>
  <c r="AH243" i="51"/>
  <c r="AH200" i="51"/>
  <c r="AH196" i="51"/>
  <c r="AH98" i="51"/>
  <c r="AH212" i="51"/>
  <c r="AH106" i="51"/>
  <c r="AH71" i="51"/>
  <c r="AH109" i="51"/>
  <c r="AH47" i="51"/>
  <c r="AH210" i="51"/>
  <c r="AH141" i="51"/>
  <c r="AH65" i="51"/>
  <c r="N22" i="51"/>
  <c r="N18" i="51"/>
  <c r="N26" i="51"/>
  <c r="N30" i="51"/>
  <c r="N25" i="51"/>
  <c r="N23" i="51"/>
  <c r="N17" i="51"/>
  <c r="AH159" i="51"/>
  <c r="AH90" i="51"/>
  <c r="AH101" i="51"/>
  <c r="AH223" i="51"/>
  <c r="AH247" i="51"/>
  <c r="AH83" i="51"/>
  <c r="AH21" i="51"/>
  <c r="AH88" i="51"/>
  <c r="AH163" i="51"/>
  <c r="AH158" i="51"/>
  <c r="AH117" i="51"/>
  <c r="AH15" i="51"/>
  <c r="AH192" i="51"/>
  <c r="AH76" i="51"/>
  <c r="AH170" i="51"/>
  <c r="AH27" i="51"/>
  <c r="AH103" i="51"/>
  <c r="AH220" i="51"/>
  <c r="AH164" i="51"/>
  <c r="AH20" i="51"/>
  <c r="AH80" i="51"/>
  <c r="AH146" i="51"/>
  <c r="AH75" i="51"/>
  <c r="AH167" i="51"/>
  <c r="AH48" i="51"/>
  <c r="AH124" i="51"/>
  <c r="AH206" i="51"/>
  <c r="AH161" i="51"/>
  <c r="AH97" i="51"/>
  <c r="AH225" i="51"/>
  <c r="AH9" i="51"/>
  <c r="AH85" i="51"/>
  <c r="AH72" i="51"/>
  <c r="AH51" i="51"/>
  <c r="AH179" i="51"/>
  <c r="AH134" i="51"/>
  <c r="AH162" i="51"/>
  <c r="AH121" i="51"/>
  <c r="AH239" i="51"/>
  <c r="AH242" i="51"/>
  <c r="AH156" i="51"/>
  <c r="AH256" i="51"/>
  <c r="AH127" i="51"/>
  <c r="AH131" i="51"/>
  <c r="AH10" i="51"/>
  <c r="AH153" i="51"/>
  <c r="AH135" i="51"/>
  <c r="AH54" i="51"/>
  <c r="AH235" i="51"/>
  <c r="AH229" i="51"/>
  <c r="AH155" i="51"/>
  <c r="AH218" i="51"/>
  <c r="AH199" i="51"/>
  <c r="AH249" i="51"/>
  <c r="AH129" i="51"/>
  <c r="AH180" i="51"/>
  <c r="AH152" i="51"/>
  <c r="AH32" i="51"/>
  <c r="W5" i="51"/>
  <c r="AH189" i="51"/>
  <c r="AH61" i="51"/>
  <c r="AH197" i="51"/>
  <c r="AH178" i="51"/>
  <c r="AH166" i="51"/>
  <c r="AH8" i="51"/>
  <c r="AH252" i="51"/>
  <c r="W9" i="39"/>
  <c r="AI118" i="39" s="1"/>
  <c r="AI76" i="39"/>
  <c r="AI123" i="39"/>
  <c r="AI22" i="39"/>
  <c r="AI82" i="39"/>
  <c r="AI15" i="39"/>
  <c r="O17" i="39"/>
  <c r="C30" i="39" s="1"/>
  <c r="H17" i="33" s="1"/>
  <c r="AI77" i="39"/>
  <c r="W3" i="43" a="1"/>
  <c r="W5" i="43" s="1"/>
  <c r="AI80" i="39"/>
  <c r="AI91" i="39"/>
  <c r="AI97" i="39"/>
  <c r="AI75" i="39"/>
  <c r="AI58" i="39"/>
  <c r="AI124" i="39"/>
  <c r="AI130" i="39"/>
  <c r="AH44" i="43"/>
  <c r="AH19" i="43"/>
  <c r="N19" i="43"/>
  <c r="N20" i="43"/>
  <c r="AH18" i="43"/>
  <c r="AH55" i="43"/>
  <c r="N18" i="43"/>
  <c r="AH51" i="43"/>
  <c r="AH45" i="43"/>
  <c r="AH47" i="43"/>
  <c r="AH14" i="43"/>
  <c r="AH38" i="43"/>
  <c r="N16" i="43"/>
  <c r="AH43" i="43"/>
  <c r="P17" i="51"/>
  <c r="P21" i="51"/>
  <c r="W9" i="43" a="1"/>
  <c r="W10" i="43" s="1"/>
  <c r="AI42" i="39"/>
  <c r="AI63" i="39"/>
  <c r="AI19" i="39"/>
  <c r="AI21" i="39"/>
  <c r="AI29" i="39"/>
  <c r="AI17" i="39"/>
  <c r="AI66" i="39"/>
  <c r="AI14" i="39"/>
  <c r="AI78" i="39"/>
  <c r="AI129" i="39"/>
  <c r="AI18" i="39"/>
  <c r="AI74" i="39"/>
  <c r="AI60" i="39"/>
  <c r="AI85" i="39"/>
  <c r="AI49" i="39"/>
  <c r="W3" i="39"/>
  <c r="AI105" i="39"/>
  <c r="AI111" i="39"/>
  <c r="O19" i="39"/>
  <c r="C32" i="39" s="1"/>
  <c r="H19" i="33" s="1"/>
  <c r="AH60" i="43"/>
  <c r="AI101" i="39"/>
  <c r="W5" i="39"/>
  <c r="AI40" i="39"/>
  <c r="AH17" i="43"/>
  <c r="AI98" i="39"/>
  <c r="AI37" i="39"/>
  <c r="AI68" i="39"/>
  <c r="AH42" i="43"/>
  <c r="AH61" i="43"/>
  <c r="AH49" i="43"/>
  <c r="N21" i="43"/>
  <c r="AH8" i="43"/>
  <c r="AH40" i="43"/>
  <c r="AH13" i="43"/>
  <c r="AH33" i="43"/>
  <c r="AH56" i="43"/>
  <c r="N17" i="43"/>
  <c r="AH39" i="43"/>
  <c r="AH50" i="43"/>
  <c r="AH3" i="43"/>
  <c r="AH15" i="43"/>
  <c r="AH31" i="43"/>
  <c r="AH37" i="43"/>
  <c r="AH20" i="43"/>
  <c r="AH57" i="43"/>
  <c r="AH25" i="43"/>
  <c r="AH26" i="43"/>
  <c r="AH54" i="43"/>
  <c r="AH5" i="43"/>
  <c r="AH4" i="43"/>
  <c r="AH21" i="43"/>
  <c r="AH52" i="43"/>
  <c r="AH62" i="43"/>
  <c r="AH11" i="43"/>
  <c r="AH65" i="43"/>
  <c r="AH28" i="43"/>
  <c r="AH7" i="43"/>
  <c r="AH46" i="43"/>
  <c r="AH48" i="43"/>
  <c r="AH59" i="43"/>
  <c r="AH12" i="43"/>
  <c r="AH53" i="43"/>
  <c r="P26" i="51"/>
  <c r="AH9" i="43"/>
  <c r="AH6" i="43"/>
  <c r="AH36" i="43"/>
  <c r="P23" i="51"/>
  <c r="AH58" i="43"/>
  <c r="AH29" i="43"/>
  <c r="AH23" i="43"/>
  <c r="AH64" i="43"/>
  <c r="AJ90" i="51"/>
  <c r="AJ227" i="51"/>
  <c r="AJ200" i="51"/>
  <c r="AJ120" i="51"/>
  <c r="AJ58" i="51"/>
  <c r="AJ51" i="51"/>
  <c r="AJ133" i="51"/>
  <c r="AJ79" i="51"/>
  <c r="AJ114" i="51"/>
  <c r="AJ54" i="51"/>
  <c r="AJ154" i="51"/>
  <c r="AJ165" i="51"/>
  <c r="AJ205" i="51"/>
  <c r="AJ76" i="51"/>
  <c r="AJ102" i="51"/>
  <c r="AJ36" i="51"/>
  <c r="AJ3" i="51"/>
  <c r="AJ187" i="51"/>
  <c r="AJ166" i="51"/>
  <c r="AJ171" i="51"/>
  <c r="AJ258" i="51"/>
  <c r="AJ89" i="51"/>
  <c r="AJ97" i="51"/>
  <c r="AJ101" i="51"/>
  <c r="AJ121" i="51"/>
  <c r="AJ7" i="51"/>
  <c r="AJ213" i="51"/>
  <c r="AJ174" i="51"/>
  <c r="AJ226" i="51"/>
  <c r="AJ19" i="51"/>
  <c r="AJ151" i="51"/>
  <c r="AJ39" i="51"/>
  <c r="AJ32" i="51"/>
  <c r="AJ91" i="51"/>
  <c r="AJ202" i="51"/>
  <c r="AJ255" i="51"/>
  <c r="AJ256" i="51"/>
  <c r="AJ59" i="51"/>
  <c r="AJ5" i="51"/>
  <c r="AJ160" i="51"/>
  <c r="AJ60" i="51"/>
  <c r="AJ162" i="51"/>
  <c r="AJ206" i="51"/>
  <c r="AJ149" i="51"/>
  <c r="AJ141" i="51"/>
  <c r="AJ128" i="51"/>
  <c r="AJ155" i="51"/>
  <c r="AJ203" i="51"/>
  <c r="AJ247" i="51"/>
  <c r="AJ63" i="51"/>
  <c r="AJ157" i="51"/>
  <c r="AJ156" i="51"/>
  <c r="AJ29" i="51"/>
  <c r="AJ92" i="51"/>
  <c r="AJ80" i="51"/>
  <c r="AJ44" i="51"/>
  <c r="AJ257" i="51"/>
  <c r="AJ179" i="51"/>
  <c r="AJ259" i="51"/>
  <c r="AJ8" i="51"/>
  <c r="AJ129" i="51"/>
  <c r="AJ52" i="51"/>
  <c r="AJ214" i="51"/>
  <c r="AJ220" i="51"/>
  <c r="AJ150" i="51"/>
  <c r="AJ17" i="51"/>
  <c r="AJ94" i="51"/>
  <c r="AJ85" i="51"/>
  <c r="AJ210" i="51"/>
  <c r="AJ223" i="51"/>
  <c r="AJ56" i="51"/>
  <c r="AJ134" i="51"/>
  <c r="AJ130" i="51"/>
  <c r="AJ31" i="51"/>
  <c r="AJ99" i="51"/>
  <c r="AJ163" i="51"/>
  <c r="AJ49" i="51"/>
  <c r="AJ57" i="51"/>
  <c r="AJ222" i="51"/>
  <c r="AJ122" i="51"/>
  <c r="AJ190" i="51"/>
  <c r="AJ37" i="51"/>
  <c r="AJ83" i="51"/>
  <c r="AJ168" i="51"/>
  <c r="AJ183" i="51"/>
  <c r="AJ23" i="51"/>
  <c r="AJ201" i="51"/>
  <c r="AJ231" i="51"/>
  <c r="AJ225" i="51"/>
  <c r="AJ207" i="51"/>
  <c r="AJ21" i="51"/>
  <c r="AJ246" i="51"/>
  <c r="AJ143" i="51"/>
  <c r="AJ245" i="51"/>
  <c r="AJ111" i="51"/>
  <c r="AJ219" i="51"/>
  <c r="AJ209" i="51"/>
  <c r="AJ104" i="51"/>
  <c r="AJ87" i="51"/>
  <c r="AJ118" i="51"/>
  <c r="AJ211" i="51"/>
  <c r="AJ215" i="51"/>
  <c r="AJ93" i="51"/>
  <c r="AJ107" i="51"/>
  <c r="AJ140" i="51"/>
  <c r="AJ22" i="51"/>
  <c r="AJ62" i="51"/>
  <c r="AJ196" i="51"/>
  <c r="AJ38" i="51"/>
  <c r="AJ182" i="51"/>
  <c r="AJ96" i="51"/>
  <c r="AJ175" i="51"/>
  <c r="AJ244" i="51"/>
  <c r="AJ67" i="51"/>
  <c r="AJ252" i="51"/>
  <c r="AJ77" i="51"/>
  <c r="AJ178" i="51"/>
  <c r="AJ66" i="51"/>
  <c r="AJ127" i="51"/>
  <c r="AJ45" i="51"/>
  <c r="AJ159" i="51"/>
  <c r="AJ98" i="51"/>
  <c r="AJ197" i="51"/>
  <c r="AJ10" i="51"/>
  <c r="AJ61" i="51"/>
  <c r="AJ243" i="51"/>
  <c r="AJ167" i="51"/>
  <c r="AJ144" i="51"/>
  <c r="AJ25" i="51"/>
  <c r="AJ147" i="51"/>
  <c r="AJ218" i="51"/>
  <c r="AJ194" i="51"/>
  <c r="AJ170" i="51"/>
  <c r="AJ249" i="51"/>
  <c r="AJ186" i="51"/>
  <c r="AJ53" i="51"/>
  <c r="AJ113" i="51"/>
  <c r="AJ24" i="51"/>
  <c r="AJ208" i="51"/>
  <c r="AJ189" i="51"/>
  <c r="AJ117" i="51"/>
  <c r="AJ172" i="51"/>
  <c r="AJ142" i="51"/>
  <c r="AJ20" i="51"/>
  <c r="AJ47" i="51"/>
  <c r="AJ188" i="51"/>
  <c r="AJ177" i="51"/>
  <c r="AJ153" i="51"/>
  <c r="AJ103" i="51"/>
  <c r="AJ35" i="51"/>
  <c r="AJ146" i="51"/>
  <c r="AJ42" i="51"/>
  <c r="AJ46" i="51"/>
  <c r="AJ109" i="51"/>
  <c r="AJ106" i="51"/>
  <c r="AJ199" i="51"/>
  <c r="AJ241" i="51"/>
  <c r="AJ230" i="51"/>
  <c r="AJ34" i="51"/>
  <c r="AJ119" i="51"/>
  <c r="AJ112" i="51"/>
  <c r="AJ9" i="51"/>
  <c r="AJ4" i="51"/>
  <c r="AJ239" i="51"/>
  <c r="AJ123" i="51"/>
  <c r="AJ173" i="51"/>
  <c r="AJ152" i="51"/>
  <c r="AJ27" i="51"/>
  <c r="AJ139" i="51"/>
  <c r="AJ55" i="51"/>
  <c r="AJ164" i="51"/>
  <c r="AJ238" i="51"/>
  <c r="AJ228" i="51"/>
  <c r="AJ6" i="51"/>
  <c r="AJ169" i="51"/>
  <c r="AJ15" i="51"/>
  <c r="AJ195" i="51"/>
  <c r="AJ64" i="51"/>
  <c r="AJ126" i="51"/>
  <c r="AJ137" i="51"/>
  <c r="AJ216" i="51"/>
  <c r="AJ254" i="51"/>
  <c r="AJ13" i="51"/>
  <c r="AJ73" i="51"/>
  <c r="AJ88" i="51"/>
  <c r="AJ224" i="51"/>
  <c r="AJ240" i="51"/>
  <c r="AJ41" i="51"/>
  <c r="AJ198" i="51"/>
  <c r="AJ204" i="51"/>
  <c r="AJ232" i="51"/>
  <c r="AJ124" i="51"/>
  <c r="AJ135" i="51"/>
  <c r="AJ185" i="51"/>
  <c r="AJ136" i="51"/>
  <c r="AJ237" i="51"/>
  <c r="AJ193" i="51"/>
  <c r="AJ221" i="51"/>
  <c r="AJ68" i="51"/>
  <c r="AJ84" i="51"/>
  <c r="AJ18" i="51"/>
  <c r="AJ148" i="51"/>
  <c r="AJ242" i="51"/>
  <c r="AJ184" i="51"/>
  <c r="AJ251" i="51"/>
  <c r="AJ16" i="51"/>
  <c r="AJ78" i="51"/>
  <c r="AJ212" i="51"/>
  <c r="AJ71" i="51"/>
  <c r="AJ181" i="51"/>
  <c r="AJ82" i="51"/>
  <c r="AJ191" i="51"/>
  <c r="AJ132" i="51"/>
  <c r="AJ105" i="51"/>
  <c r="AJ69" i="51"/>
  <c r="AJ14" i="51"/>
  <c r="AJ115" i="51"/>
  <c r="AJ40" i="51"/>
  <c r="AJ235" i="51"/>
  <c r="AJ229" i="51"/>
  <c r="AJ81" i="51"/>
  <c r="AJ86" i="51"/>
  <c r="AJ12" i="51"/>
  <c r="AJ100" i="51"/>
  <c r="AJ50" i="51"/>
  <c r="AJ125" i="51"/>
  <c r="AJ253" i="51"/>
  <c r="AJ131" i="51"/>
  <c r="AJ110" i="51"/>
  <c r="AJ95" i="51"/>
  <c r="AJ28" i="51"/>
  <c r="AJ236" i="51"/>
  <c r="AJ234" i="51"/>
  <c r="AJ26" i="51"/>
  <c r="AJ11" i="51"/>
  <c r="AJ176" i="51"/>
  <c r="AJ65" i="51"/>
  <c r="AJ217" i="51"/>
  <c r="AJ158" i="51"/>
  <c r="AJ72" i="51"/>
  <c r="AJ192" i="51"/>
  <c r="AJ108" i="51"/>
  <c r="AJ75" i="51"/>
  <c r="AJ33" i="51"/>
  <c r="AJ116" i="51"/>
  <c r="AJ43" i="51"/>
  <c r="AJ74" i="51"/>
  <c r="AJ30" i="51"/>
  <c r="AJ138" i="51"/>
  <c r="AJ233" i="51"/>
  <c r="AH10" i="43"/>
  <c r="AH35" i="43"/>
  <c r="AH30" i="43"/>
  <c r="AH63" i="43"/>
  <c r="P19" i="51"/>
  <c r="AH16" i="43"/>
  <c r="AH41" i="43"/>
  <c r="AH32" i="43"/>
  <c r="AH24" i="43"/>
  <c r="AH34" i="43"/>
  <c r="AH22" i="43"/>
  <c r="AH27" i="43"/>
  <c r="P18" i="51" l="1"/>
  <c r="P29" i="51"/>
  <c r="AI36" i="39"/>
  <c r="AI113" i="39"/>
  <c r="AJ145" i="51"/>
  <c r="AJ180" i="51"/>
  <c r="AJ250" i="51"/>
  <c r="P28" i="51"/>
  <c r="AI64" i="39"/>
  <c r="AI46" i="39"/>
  <c r="AI12" i="39"/>
  <c r="AI116" i="39"/>
  <c r="O21" i="39"/>
  <c r="C34" i="39" s="1"/>
  <c r="H21" i="33" s="1"/>
  <c r="AI103" i="39"/>
  <c r="P24" i="51"/>
  <c r="AI3" i="39"/>
  <c r="AI71" i="39"/>
  <c r="AI120" i="39"/>
  <c r="AI125" i="39"/>
  <c r="AI90" i="39"/>
  <c r="AI20" i="39"/>
  <c r="P25" i="51"/>
  <c r="AI10" i="39"/>
  <c r="AI108" i="39"/>
  <c r="AI56" i="39"/>
  <c r="AI23" i="39"/>
  <c r="AI114" i="39"/>
  <c r="AI9" i="39"/>
  <c r="AI115" i="39"/>
  <c r="P15" i="51"/>
  <c r="AI84" i="39"/>
  <c r="P30" i="51"/>
  <c r="AI110" i="39"/>
  <c r="AI54" i="39"/>
  <c r="AI88" i="39"/>
  <c r="AJ48" i="51"/>
  <c r="AJ70" i="51"/>
  <c r="AJ248" i="51"/>
  <c r="AJ161" i="51"/>
  <c r="AI95" i="39"/>
  <c r="AI6" i="39"/>
  <c r="AI92" i="39"/>
  <c r="P20" i="51"/>
  <c r="AI26" i="39"/>
  <c r="AI59" i="39"/>
  <c r="AI72" i="39"/>
  <c r="AI109" i="39"/>
  <c r="AI34" i="39"/>
  <c r="AI33" i="39"/>
  <c r="AI28" i="39"/>
  <c r="AI57" i="39"/>
  <c r="P27" i="51"/>
  <c r="AI104" i="39"/>
  <c r="AI35" i="39"/>
  <c r="AI24" i="39"/>
  <c r="AI51" i="39"/>
  <c r="AI100" i="39"/>
  <c r="AI50" i="39"/>
  <c r="AI107" i="39"/>
  <c r="O20" i="39"/>
  <c r="C33" i="39" s="1"/>
  <c r="H20" i="33" s="1"/>
  <c r="P16" i="51"/>
  <c r="AI79" i="39"/>
  <c r="AI4" i="39"/>
  <c r="O16" i="39"/>
  <c r="C29" i="39" s="1"/>
  <c r="H16" i="33" s="1"/>
  <c r="AI13" i="39"/>
  <c r="AI43" i="39"/>
  <c r="AJ42" i="39"/>
  <c r="AI131" i="39"/>
  <c r="AI81" i="39"/>
  <c r="AI67" i="39"/>
  <c r="AI99" i="39"/>
  <c r="AI94" i="39"/>
  <c r="AI69" i="39"/>
  <c r="AI102" i="39"/>
  <c r="AI7" i="39"/>
  <c r="AI127" i="39"/>
  <c r="AI8" i="39"/>
  <c r="AI53" i="39"/>
  <c r="AI41" i="39"/>
  <c r="AI93" i="39"/>
  <c r="AI47" i="39"/>
  <c r="AI126" i="39"/>
  <c r="AI61" i="39"/>
  <c r="AI117" i="39"/>
  <c r="O22" i="39"/>
  <c r="C35" i="39" s="1"/>
  <c r="H22" i="33" s="1"/>
  <c r="AI38" i="39"/>
  <c r="AI73" i="39"/>
  <c r="AI25" i="39"/>
  <c r="AI83" i="39"/>
  <c r="AI27" i="39"/>
  <c r="AI52" i="39"/>
  <c r="AI11" i="39"/>
  <c r="O23" i="39"/>
  <c r="C36" i="39" s="1"/>
  <c r="H23" i="33" s="1"/>
  <c r="AI119" i="39"/>
  <c r="AI106" i="39"/>
  <c r="S9" i="48" a="1"/>
  <c r="S9" i="48" s="1"/>
  <c r="W10" i="51"/>
  <c r="W9" i="51"/>
  <c r="S3" i="48" a="1"/>
  <c r="AI16" i="39"/>
  <c r="AI96" i="39"/>
  <c r="AI30" i="39"/>
  <c r="AI48" i="39"/>
  <c r="AI5" i="39"/>
  <c r="AD22" i="48"/>
  <c r="AD15" i="48"/>
  <c r="AD8" i="48"/>
  <c r="AD11" i="48"/>
  <c r="AD23" i="48"/>
  <c r="AD25" i="48"/>
  <c r="J16" i="48"/>
  <c r="J18" i="48"/>
  <c r="AD6" i="48"/>
  <c r="AD14" i="48"/>
  <c r="AD4" i="48"/>
  <c r="AD7" i="48"/>
  <c r="AD24" i="48"/>
  <c r="AD5" i="48"/>
  <c r="AD13" i="48"/>
  <c r="J17" i="48"/>
  <c r="AD10" i="48"/>
  <c r="J19" i="48"/>
  <c r="AD18" i="48"/>
  <c r="AD9" i="48"/>
  <c r="AD12" i="48"/>
  <c r="AD20" i="48"/>
  <c r="AD19" i="48"/>
  <c r="AD21" i="48"/>
  <c r="AD16" i="48"/>
  <c r="J15" i="48"/>
  <c r="AD26" i="48"/>
  <c r="AD17" i="48"/>
  <c r="AD3" i="48"/>
  <c r="O15" i="39"/>
  <c r="C28" i="39" s="1"/>
  <c r="H15" i="33" s="1"/>
  <c r="AI62" i="39"/>
  <c r="AI44" i="39"/>
  <c r="AI87" i="39"/>
  <c r="AI122" i="39"/>
  <c r="AI31" i="39"/>
  <c r="AI86" i="39"/>
  <c r="AI132" i="39"/>
  <c r="AI121" i="39"/>
  <c r="AI128" i="39"/>
  <c r="AI112" i="39"/>
  <c r="AI45" i="39"/>
  <c r="AI32" i="39"/>
  <c r="AI89" i="39"/>
  <c r="AI70" i="39"/>
  <c r="AI55" i="39"/>
  <c r="AI65" i="39"/>
  <c r="AI39" i="39"/>
  <c r="W4" i="43"/>
  <c r="W9" i="43"/>
  <c r="AI36" i="43" s="1"/>
  <c r="AJ124" i="39"/>
  <c r="AJ62" i="39"/>
  <c r="AJ72" i="39"/>
  <c r="AJ63" i="39"/>
  <c r="AJ45" i="39"/>
  <c r="AJ84" i="39"/>
  <c r="AJ37" i="39"/>
  <c r="AJ116" i="39"/>
  <c r="W3" i="43"/>
  <c r="AJ105" i="39"/>
  <c r="AJ35" i="39"/>
  <c r="AJ7" i="39"/>
  <c r="AJ71" i="39"/>
  <c r="AJ68" i="39"/>
  <c r="AJ88" i="39"/>
  <c r="AJ100" i="39"/>
  <c r="AJ119" i="39"/>
  <c r="AJ22" i="39"/>
  <c r="AJ87" i="39"/>
  <c r="AJ114" i="39"/>
  <c r="AJ41" i="39"/>
  <c r="AJ94" i="39"/>
  <c r="AJ11" i="39"/>
  <c r="AJ113" i="39"/>
  <c r="AJ14" i="39"/>
  <c r="AJ95" i="39"/>
  <c r="AJ106" i="39"/>
  <c r="AJ33" i="39"/>
  <c r="AJ132" i="39"/>
  <c r="AJ43" i="39"/>
  <c r="AJ66" i="39"/>
  <c r="AJ8" i="39"/>
  <c r="AJ129" i="39"/>
  <c r="AJ6" i="39"/>
  <c r="AJ27" i="39"/>
  <c r="AJ23" i="39"/>
  <c r="AJ4" i="39"/>
  <c r="AJ69" i="39"/>
  <c r="AJ51" i="39"/>
  <c r="AJ91" i="39"/>
  <c r="AJ20" i="39"/>
  <c r="AJ21" i="39"/>
  <c r="AJ55" i="39"/>
  <c r="AJ57" i="39"/>
  <c r="AJ117" i="39"/>
  <c r="AJ5" i="39"/>
  <c r="AJ16" i="39"/>
  <c r="AJ28" i="39"/>
  <c r="AJ65" i="39"/>
  <c r="AJ127" i="39"/>
  <c r="AJ44" i="39"/>
  <c r="AJ118" i="39"/>
  <c r="AJ86" i="39"/>
  <c r="AJ92" i="39"/>
  <c r="AJ26" i="39"/>
  <c r="AJ126" i="39"/>
  <c r="AJ60" i="39"/>
  <c r="AJ18" i="39"/>
  <c r="AJ34" i="39"/>
  <c r="AJ120" i="39"/>
  <c r="AJ25" i="39"/>
  <c r="AJ52" i="39"/>
  <c r="AJ110" i="39"/>
  <c r="AJ123" i="39"/>
  <c r="P21" i="39"/>
  <c r="AJ121" i="39"/>
  <c r="AJ47" i="39"/>
  <c r="AJ103" i="39"/>
  <c r="AJ53" i="39"/>
  <c r="AJ73" i="39"/>
  <c r="AJ12" i="39"/>
  <c r="AJ48" i="39"/>
  <c r="AJ29" i="39"/>
  <c r="AJ36" i="39"/>
  <c r="AJ83" i="39"/>
  <c r="AJ128" i="39"/>
  <c r="AJ50" i="39"/>
  <c r="AJ125" i="39"/>
  <c r="P15" i="39"/>
  <c r="AJ19" i="39"/>
  <c r="AJ15" i="39"/>
  <c r="AJ9" i="39"/>
  <c r="AJ32" i="39"/>
  <c r="AJ67" i="39"/>
  <c r="AJ131" i="39"/>
  <c r="AJ98" i="39"/>
  <c r="AJ78" i="39"/>
  <c r="AJ90" i="39"/>
  <c r="AJ108" i="39"/>
  <c r="AJ96" i="39"/>
  <c r="AJ58" i="39"/>
  <c r="AJ109" i="39"/>
  <c r="AJ107" i="39"/>
  <c r="AJ38" i="39"/>
  <c r="AJ101" i="39"/>
  <c r="AJ111" i="39"/>
  <c r="AJ74" i="39"/>
  <c r="AJ93" i="39"/>
  <c r="AJ104" i="39"/>
  <c r="AJ75" i="39"/>
  <c r="AJ102" i="39"/>
  <c r="P17" i="39"/>
  <c r="P20" i="39"/>
  <c r="P16" i="39"/>
  <c r="AJ39" i="39"/>
  <c r="AJ64" i="39"/>
  <c r="AJ30" i="39"/>
  <c r="AJ115" i="39"/>
  <c r="AJ99" i="39"/>
  <c r="AJ112" i="39"/>
  <c r="AJ10" i="39"/>
  <c r="AJ49" i="39"/>
  <c r="AJ3" i="39"/>
  <c r="AJ56" i="39"/>
  <c r="AJ82" i="39"/>
  <c r="P23" i="39"/>
  <c r="P22" i="39"/>
  <c r="P18" i="39"/>
  <c r="AJ59" i="39"/>
  <c r="AJ122" i="39"/>
  <c r="AJ80" i="39"/>
  <c r="AJ89" i="39"/>
  <c r="AJ70" i="39"/>
  <c r="AJ77" i="39"/>
  <c r="AJ46" i="39"/>
  <c r="AJ130" i="39"/>
  <c r="AJ79" i="39"/>
  <c r="AJ40" i="39"/>
  <c r="AJ54" i="39"/>
  <c r="AJ85" i="39"/>
  <c r="P24" i="39"/>
  <c r="AJ81" i="39"/>
  <c r="AJ61" i="39"/>
  <c r="AJ76" i="39"/>
  <c r="AJ17" i="39"/>
  <c r="AJ24" i="39"/>
  <c r="AJ31" i="39"/>
  <c r="AJ13" i="39"/>
  <c r="AJ97" i="39"/>
  <c r="S10" i="48" l="1"/>
  <c r="O23" i="51"/>
  <c r="C42" i="51" s="1"/>
  <c r="H33" i="33" s="1"/>
  <c r="O18" i="51"/>
  <c r="C37" i="51" s="1"/>
  <c r="H28" i="33" s="1"/>
  <c r="O30" i="51"/>
  <c r="C49" i="51" s="1"/>
  <c r="H40" i="33" s="1"/>
  <c r="O25" i="51"/>
  <c r="C44" i="51" s="1"/>
  <c r="H35" i="33" s="1"/>
  <c r="O27" i="51"/>
  <c r="C46" i="51" s="1"/>
  <c r="H37" i="33" s="1"/>
  <c r="O17" i="51"/>
  <c r="C36" i="51" s="1"/>
  <c r="H27" i="33" s="1"/>
  <c r="O20" i="51"/>
  <c r="C39" i="51" s="1"/>
  <c r="H30" i="33" s="1"/>
  <c r="O16" i="51"/>
  <c r="C35" i="51" s="1"/>
  <c r="H26" i="33" s="1"/>
  <c r="O29" i="51"/>
  <c r="C48" i="51" s="1"/>
  <c r="H39" i="33" s="1"/>
  <c r="AI60" i="51"/>
  <c r="AI227" i="51"/>
  <c r="AI87" i="51"/>
  <c r="AI218" i="51"/>
  <c r="AI198" i="51"/>
  <c r="AI226" i="51"/>
  <c r="AI13" i="51"/>
  <c r="AI257" i="51"/>
  <c r="AI240" i="51"/>
  <c r="AI25" i="51"/>
  <c r="AI51" i="51"/>
  <c r="AI247" i="51"/>
  <c r="AI225" i="51"/>
  <c r="AI144" i="51"/>
  <c r="AI204" i="51"/>
  <c r="AI61" i="51"/>
  <c r="AI166" i="51"/>
  <c r="AI150" i="51"/>
  <c r="AI252" i="51"/>
  <c r="AI15" i="51"/>
  <c r="AI157" i="51"/>
  <c r="AI173" i="51"/>
  <c r="AI112" i="51"/>
  <c r="AI5" i="51"/>
  <c r="AI123" i="51"/>
  <c r="AI138" i="51"/>
  <c r="AI152" i="51"/>
  <c r="AI178" i="51"/>
  <c r="AI245" i="51"/>
  <c r="AI71" i="51"/>
  <c r="AI16" i="51"/>
  <c r="AI35" i="51"/>
  <c r="AI172" i="51"/>
  <c r="AI48" i="51"/>
  <c r="AI21" i="51"/>
  <c r="AI132" i="51"/>
  <c r="AI197" i="51"/>
  <c r="AI4" i="51"/>
  <c r="AI18" i="51"/>
  <c r="AI109" i="51"/>
  <c r="AI104" i="51"/>
  <c r="AI207" i="51"/>
  <c r="AI64" i="51"/>
  <c r="AI68" i="51"/>
  <c r="AI229" i="51"/>
  <c r="AI42" i="51"/>
  <c r="AI140" i="51"/>
  <c r="AI217" i="51"/>
  <c r="AI175" i="51"/>
  <c r="AI141" i="51"/>
  <c r="AI20" i="51"/>
  <c r="O19" i="51"/>
  <c r="C38" i="51" s="1"/>
  <c r="H29" i="33" s="1"/>
  <c r="AI53" i="51"/>
  <c r="AI168" i="51"/>
  <c r="AI176" i="51"/>
  <c r="AI12" i="51"/>
  <c r="AI156" i="51"/>
  <c r="AI8" i="51"/>
  <c r="AI179" i="51"/>
  <c r="AI163" i="51"/>
  <c r="AI116" i="51"/>
  <c r="AI251" i="51"/>
  <c r="AI92" i="51"/>
  <c r="AI115" i="51"/>
  <c r="AI52" i="51"/>
  <c r="AI148" i="51"/>
  <c r="AI136" i="51"/>
  <c r="AI158" i="51"/>
  <c r="AI95" i="51"/>
  <c r="AI165" i="51"/>
  <c r="AI237" i="51"/>
  <c r="AI145" i="51"/>
  <c r="AI206" i="51"/>
  <c r="AI235" i="51"/>
  <c r="AI90" i="51"/>
  <c r="AI248" i="51"/>
  <c r="AI234" i="51"/>
  <c r="AI228" i="51"/>
  <c r="AI49" i="51"/>
  <c r="AI151" i="51"/>
  <c r="AI65" i="51"/>
  <c r="AI203" i="51"/>
  <c r="AI44" i="51"/>
  <c r="AI62" i="51"/>
  <c r="AI126" i="51"/>
  <c r="AI10" i="51"/>
  <c r="AI230" i="51"/>
  <c r="AI184" i="51"/>
  <c r="AI174" i="51"/>
  <c r="AI221" i="51"/>
  <c r="AI119" i="51"/>
  <c r="AI24" i="51"/>
  <c r="AI19" i="51"/>
  <c r="AI86" i="51"/>
  <c r="AI30" i="51"/>
  <c r="AI99" i="51"/>
  <c r="AI190" i="51"/>
  <c r="AI193" i="51"/>
  <c r="AI46" i="51"/>
  <c r="AI76" i="51"/>
  <c r="AI219" i="51"/>
  <c r="AI74" i="51"/>
  <c r="AI255" i="51"/>
  <c r="AI220" i="51"/>
  <c r="O26" i="51"/>
  <c r="C45" i="51" s="1"/>
  <c r="H36" i="33" s="1"/>
  <c r="AI89" i="51"/>
  <c r="AI98" i="51"/>
  <c r="AI57" i="51"/>
  <c r="AI241" i="51"/>
  <c r="AI94" i="51"/>
  <c r="AI211" i="51"/>
  <c r="AI254" i="51"/>
  <c r="AI45" i="51"/>
  <c r="AI155" i="51"/>
  <c r="AI169" i="51"/>
  <c r="AI246" i="51"/>
  <c r="AI39" i="51"/>
  <c r="AI37" i="51"/>
  <c r="AI231" i="51"/>
  <c r="AI186" i="51"/>
  <c r="AI239" i="51"/>
  <c r="AI96" i="51"/>
  <c r="AI73" i="51"/>
  <c r="AI135" i="51"/>
  <c r="AI66" i="51"/>
  <c r="AI196" i="51"/>
  <c r="AI250" i="51"/>
  <c r="AI101" i="51"/>
  <c r="AI121" i="51"/>
  <c r="AI187" i="51"/>
  <c r="AI222" i="51"/>
  <c r="AI9" i="51"/>
  <c r="AI142" i="51"/>
  <c r="AI7" i="51"/>
  <c r="AI199" i="51"/>
  <c r="AI56" i="51"/>
  <c r="AI82" i="51"/>
  <c r="AI224" i="51"/>
  <c r="AI31" i="51"/>
  <c r="AI59" i="51"/>
  <c r="AI107" i="51"/>
  <c r="AI23" i="51"/>
  <c r="AI117" i="51"/>
  <c r="AI36" i="51"/>
  <c r="AI146" i="51"/>
  <c r="AI81" i="51"/>
  <c r="AI27" i="51"/>
  <c r="AI213" i="51"/>
  <c r="AI3" i="51"/>
  <c r="AI244" i="51"/>
  <c r="AI85" i="51"/>
  <c r="AI143" i="51"/>
  <c r="AI130" i="51"/>
  <c r="AI32" i="51"/>
  <c r="AI17" i="51"/>
  <c r="AI108" i="51"/>
  <c r="O28" i="51"/>
  <c r="C47" i="51" s="1"/>
  <c r="H38" i="33" s="1"/>
  <c r="O24" i="51"/>
  <c r="C43" i="51" s="1"/>
  <c r="H34" i="33" s="1"/>
  <c r="AI181" i="51"/>
  <c r="AI122" i="51"/>
  <c r="AI202" i="51"/>
  <c r="AI139" i="51"/>
  <c r="AI38" i="51"/>
  <c r="AI180" i="51"/>
  <c r="AI80" i="51"/>
  <c r="AI133" i="51"/>
  <c r="AI159" i="51"/>
  <c r="AI125" i="51"/>
  <c r="AI67" i="51"/>
  <c r="AI26" i="51"/>
  <c r="AI177" i="51"/>
  <c r="AI233" i="51"/>
  <c r="AI34" i="51"/>
  <c r="AI97" i="51"/>
  <c r="AI167" i="51"/>
  <c r="AI72" i="51"/>
  <c r="AI75" i="51"/>
  <c r="AI33" i="51"/>
  <c r="AI63" i="51"/>
  <c r="AI216" i="51"/>
  <c r="AI182" i="51"/>
  <c r="AI195" i="51"/>
  <c r="AI77" i="51"/>
  <c r="AI106" i="51"/>
  <c r="AI243" i="51"/>
  <c r="AI102" i="51"/>
  <c r="AI88" i="51"/>
  <c r="AI212" i="51"/>
  <c r="AI50" i="51"/>
  <c r="AI47" i="51"/>
  <c r="AI128" i="51"/>
  <c r="AI209" i="51"/>
  <c r="AI55" i="51"/>
  <c r="AI103" i="51"/>
  <c r="AI183" i="51"/>
  <c r="AI236" i="51"/>
  <c r="AI210" i="51"/>
  <c r="AI194" i="51"/>
  <c r="AI258" i="51"/>
  <c r="AI215" i="51"/>
  <c r="AI147" i="51"/>
  <c r="AI43" i="51"/>
  <c r="AI223" i="51"/>
  <c r="AI170" i="51"/>
  <c r="AI249" i="51"/>
  <c r="AI149" i="51"/>
  <c r="AI93" i="51"/>
  <c r="AI100" i="51"/>
  <c r="AI200" i="51"/>
  <c r="O21" i="51"/>
  <c r="C40" i="51" s="1"/>
  <c r="H31" i="33" s="1"/>
  <c r="O15" i="51"/>
  <c r="C34" i="51" s="1"/>
  <c r="H25" i="33" s="1"/>
  <c r="AI134" i="51"/>
  <c r="AI191" i="51"/>
  <c r="AI161" i="51"/>
  <c r="AI162" i="51"/>
  <c r="AI40" i="51"/>
  <c r="AI105" i="51"/>
  <c r="AI171" i="51"/>
  <c r="AI78" i="51"/>
  <c r="AI238" i="51"/>
  <c r="AI113" i="51"/>
  <c r="AI242" i="51"/>
  <c r="AI192" i="51"/>
  <c r="AI127" i="51"/>
  <c r="AI164" i="51"/>
  <c r="AI131" i="51"/>
  <c r="AI83" i="51"/>
  <c r="AI120" i="51"/>
  <c r="AI11" i="51"/>
  <c r="AI214" i="51"/>
  <c r="AI29" i="51"/>
  <c r="AI124" i="51"/>
  <c r="AI259" i="51"/>
  <c r="AI22" i="51"/>
  <c r="AI208" i="51"/>
  <c r="AI84" i="51"/>
  <c r="AI154" i="51"/>
  <c r="AI118" i="51"/>
  <c r="AI41" i="51"/>
  <c r="AI91" i="51"/>
  <c r="AI28" i="51"/>
  <c r="AI201" i="51"/>
  <c r="AI160" i="51"/>
  <c r="AI253" i="51"/>
  <c r="AI69" i="51"/>
  <c r="AI54" i="51"/>
  <c r="AI137" i="51"/>
  <c r="AI111" i="51"/>
  <c r="AI185" i="51"/>
  <c r="AI79" i="51"/>
  <c r="AI58" i="51"/>
  <c r="AI188" i="51"/>
  <c r="AI70" i="51"/>
  <c r="AI232" i="51"/>
  <c r="AI6" i="51"/>
  <c r="AI205" i="51"/>
  <c r="AI114" i="51"/>
  <c r="AI14" i="51"/>
  <c r="AI189" i="51"/>
  <c r="AI153" i="51"/>
  <c r="AI256" i="51"/>
  <c r="AI110" i="51"/>
  <c r="AI129" i="51"/>
  <c r="AE19" i="48"/>
  <c r="AE3" i="48"/>
  <c r="AE5" i="48"/>
  <c r="K16" i="48"/>
  <c r="AE17" i="48"/>
  <c r="AE9" i="48"/>
  <c r="AE21" i="48"/>
  <c r="AE4" i="48"/>
  <c r="AE24" i="48"/>
  <c r="AE22" i="48"/>
  <c r="AE10" i="48"/>
  <c r="AE14" i="48"/>
  <c r="AE6" i="48"/>
  <c r="K17" i="48"/>
  <c r="AE23" i="48"/>
  <c r="AE7" i="48"/>
  <c r="AE8" i="48"/>
  <c r="AE26" i="48"/>
  <c r="AE20" i="48"/>
  <c r="AE12" i="48"/>
  <c r="AE15" i="48"/>
  <c r="AE25" i="48"/>
  <c r="K19" i="48"/>
  <c r="AE18" i="48"/>
  <c r="K15" i="48"/>
  <c r="AE11" i="48"/>
  <c r="AE16" i="48"/>
  <c r="AE13" i="48"/>
  <c r="S3" i="48"/>
  <c r="S4" i="48"/>
  <c r="S5" i="48"/>
  <c r="AJ4" i="43"/>
  <c r="AI47" i="43"/>
  <c r="AI5" i="43"/>
  <c r="AI34" i="43"/>
  <c r="AI9" i="43"/>
  <c r="AI19" i="43"/>
  <c r="AI60" i="43"/>
  <c r="AJ12" i="43"/>
  <c r="AI40" i="43"/>
  <c r="AJ51" i="43"/>
  <c r="AI59" i="43"/>
  <c r="O20" i="43"/>
  <c r="AI8" i="43"/>
  <c r="AI18" i="43"/>
  <c r="AI27" i="43"/>
  <c r="AI30" i="43"/>
  <c r="AI58" i="43"/>
  <c r="AI23" i="43"/>
  <c r="O16" i="43"/>
  <c r="AI6" i="43"/>
  <c r="AI41" i="43"/>
  <c r="AI26" i="43"/>
  <c r="AI56" i="43"/>
  <c r="AI57" i="43"/>
  <c r="O18" i="43"/>
  <c r="AI50" i="43"/>
  <c r="AI49" i="43"/>
  <c r="AI51" i="43"/>
  <c r="AI44" i="43"/>
  <c r="AI14" i="43"/>
  <c r="AJ36" i="43"/>
  <c r="AI43" i="43"/>
  <c r="AI54" i="43"/>
  <c r="AI4" i="43"/>
  <c r="AI24" i="43"/>
  <c r="AI39" i="43"/>
  <c r="AI38" i="43"/>
  <c r="AI28" i="43"/>
  <c r="AI20" i="43"/>
  <c r="AI32" i="43"/>
  <c r="AI12" i="43"/>
  <c r="AI42" i="43"/>
  <c r="O21" i="43"/>
  <c r="AJ26" i="43"/>
  <c r="AI10" i="43"/>
  <c r="O15" i="43"/>
  <c r="AI61" i="43"/>
  <c r="AI37" i="43"/>
  <c r="AI53" i="43"/>
  <c r="AJ63" i="43"/>
  <c r="AJ57" i="43"/>
  <c r="AI55" i="43"/>
  <c r="AI7" i="43"/>
  <c r="AI45" i="43"/>
  <c r="AI46" i="43"/>
  <c r="AI25" i="43"/>
  <c r="AI63" i="43"/>
  <c r="AI62" i="43"/>
  <c r="AI11" i="43"/>
  <c r="AI15" i="43"/>
  <c r="AI29" i="43"/>
  <c r="AI64" i="43"/>
  <c r="AI13" i="43"/>
  <c r="AI31" i="43"/>
  <c r="AI22" i="43"/>
  <c r="AI16" i="43"/>
  <c r="AI17" i="43"/>
  <c r="AJ50" i="43"/>
  <c r="AJ18" i="43"/>
  <c r="AJ15" i="43"/>
  <c r="AJ58" i="43"/>
  <c r="AJ14" i="43"/>
  <c r="AJ40" i="43"/>
  <c r="P16" i="43"/>
  <c r="C26" i="43" s="1"/>
  <c r="H9" i="33" s="1"/>
  <c r="P18" i="43"/>
  <c r="C28" i="43" s="1"/>
  <c r="H11" i="33" s="1"/>
  <c r="AI33" i="43"/>
  <c r="AI52" i="43"/>
  <c r="AI35" i="43"/>
  <c r="AI3" i="43"/>
  <c r="AJ38" i="43"/>
  <c r="AJ23" i="43"/>
  <c r="AJ37" i="43"/>
  <c r="AI48" i="43"/>
  <c r="AI21" i="43"/>
  <c r="AI65" i="43"/>
  <c r="O19" i="43"/>
  <c r="AJ20" i="43"/>
  <c r="AJ46" i="43"/>
  <c r="AJ30" i="43"/>
  <c r="AJ8" i="43"/>
  <c r="AJ61" i="43"/>
  <c r="AJ45" i="43"/>
  <c r="AJ29" i="43"/>
  <c r="AJ39" i="43"/>
  <c r="AJ32" i="43"/>
  <c r="AJ65" i="43"/>
  <c r="AJ49" i="43"/>
  <c r="P21" i="43"/>
  <c r="C31" i="43" s="1"/>
  <c r="H14" i="33" s="1"/>
  <c r="AJ11" i="43"/>
  <c r="AJ53" i="43"/>
  <c r="AJ59" i="43"/>
  <c r="AJ19" i="43"/>
  <c r="AJ56" i="43"/>
  <c r="AJ42" i="43"/>
  <c r="AJ17" i="43"/>
  <c r="AJ43" i="43"/>
  <c r="AJ52" i="43"/>
  <c r="AJ34" i="43"/>
  <c r="AJ7" i="43"/>
  <c r="AJ64" i="43"/>
  <c r="AJ10" i="43"/>
  <c r="AJ47" i="43"/>
  <c r="AJ54" i="43"/>
  <c r="AJ41" i="43"/>
  <c r="AJ22" i="43"/>
  <c r="AJ60" i="43"/>
  <c r="AJ35" i="43"/>
  <c r="AJ44" i="43"/>
  <c r="AJ6" i="43"/>
  <c r="AJ27" i="43"/>
  <c r="AJ33" i="43"/>
  <c r="P19" i="43"/>
  <c r="C29" i="43" s="1"/>
  <c r="H12" i="33" s="1"/>
  <c r="AJ55" i="43"/>
  <c r="AJ16" i="43"/>
  <c r="AJ31" i="43"/>
  <c r="AJ28" i="43"/>
  <c r="AJ48" i="43"/>
  <c r="AJ3" i="43"/>
  <c r="P20" i="43"/>
  <c r="C30" i="43" s="1"/>
  <c r="H13" i="33" s="1"/>
  <c r="AJ25" i="43"/>
  <c r="AJ24" i="43"/>
  <c r="AJ62" i="43"/>
  <c r="AJ21" i="43"/>
  <c r="AJ5" i="43"/>
  <c r="AJ13" i="43"/>
  <c r="AJ9" i="43"/>
  <c r="O24" i="39"/>
  <c r="C37" i="39" s="1"/>
  <c r="H24" i="33" s="1"/>
  <c r="O18" i="39"/>
  <c r="C31" i="39" s="1"/>
  <c r="H18" i="33" s="1"/>
  <c r="O22" i="51"/>
  <c r="C41" i="51" s="1"/>
  <c r="H32" i="33" s="1"/>
  <c r="P15" i="43"/>
  <c r="C25" i="43" s="1"/>
  <c r="H8" i="33" s="1"/>
  <c r="P17" i="43"/>
  <c r="C27" i="43" s="1"/>
  <c r="H10" i="33" s="1"/>
  <c r="O13" i="40"/>
  <c r="N29" i="51"/>
  <c r="O17" i="43"/>
  <c r="N15" i="43"/>
  <c r="P19" i="39"/>
  <c r="K18" i="48"/>
  <c r="N18" i="39"/>
  <c r="N24" i="39"/>
  <c r="N28" i="51"/>
  <c r="N22" i="39"/>
  <c r="AF20" i="48" l="1"/>
  <c r="AF5" i="48"/>
  <c r="AF21" i="48"/>
  <c r="AF26" i="48"/>
  <c r="AF22" i="48"/>
  <c r="AF10" i="48"/>
  <c r="L15" i="48"/>
  <c r="C23" i="48" s="1"/>
  <c r="H3" i="33" s="1"/>
  <c r="AF6" i="48"/>
  <c r="AF3" i="48"/>
  <c r="AF25" i="48"/>
  <c r="AF23" i="48"/>
  <c r="AF11" i="48"/>
  <c r="AF13" i="48"/>
  <c r="L17" i="48"/>
  <c r="C25" i="48" s="1"/>
  <c r="H5" i="33" s="1"/>
  <c r="L18" i="48"/>
  <c r="C26" i="48" s="1"/>
  <c r="H6" i="33" s="1"/>
  <c r="AF24" i="48"/>
  <c r="AF8" i="48"/>
  <c r="AF4" i="48"/>
  <c r="AF16" i="48"/>
  <c r="AF19" i="48"/>
  <c r="AF18" i="48"/>
  <c r="L16" i="48"/>
  <c r="C24" i="48" s="1"/>
  <c r="H4" i="33" s="1"/>
  <c r="L19" i="48"/>
  <c r="C27" i="48" s="1"/>
  <c r="H7" i="33" s="1"/>
  <c r="AF9" i="48"/>
  <c r="AF14" i="48"/>
  <c r="AF15" i="48"/>
  <c r="AF17" i="48"/>
  <c r="AF12" i="48"/>
  <c r="AF7" i="48"/>
  <c r="M39" i="33" l="1"/>
  <c r="M40" i="33"/>
  <c r="M37" i="33"/>
  <c r="M25" i="33"/>
  <c r="M27" i="33"/>
  <c r="M21" i="33"/>
  <c r="M15" i="33"/>
  <c r="M6" i="33"/>
  <c r="M33" i="33"/>
  <c r="M16" i="33"/>
  <c r="M34" i="33"/>
  <c r="M26" i="33"/>
  <c r="M36" i="33"/>
  <c r="M17" i="33"/>
  <c r="M14" i="33"/>
  <c r="M5" i="33"/>
  <c r="M8" i="33"/>
  <c r="M24" i="33"/>
  <c r="M18" i="33"/>
  <c r="M32" i="33"/>
  <c r="M31" i="33"/>
  <c r="M13" i="33"/>
  <c r="M29" i="33"/>
  <c r="M4" i="33"/>
  <c r="M19" i="33"/>
  <c r="M12" i="33"/>
  <c r="M7" i="33"/>
  <c r="M11" i="33"/>
  <c r="M10" i="33"/>
  <c r="M35" i="33"/>
  <c r="M23" i="33"/>
  <c r="M38" i="33"/>
  <c r="M30" i="33"/>
  <c r="M20" i="33"/>
  <c r="M22" i="33"/>
  <c r="M9" i="33"/>
  <c r="M28" i="33"/>
  <c r="M3" i="33"/>
  <c r="N8" i="33" l="1"/>
  <c r="N25" i="33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<sst xmlns="http://schemas.openxmlformats.org/spreadsheetml/2006/main" count="518" uniqueCount="142">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</sst>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5.7004489148201963E-4</c:v>
                </c:pt>
                <c:pt idx="1">
                  <c:v>5.7004489148201963E-4</c:v>
                </c:pt>
                <c:pt idx="2">
                  <c:v>5.7004489148201963E-4</c:v>
                </c:pt>
                <c:pt idx="3">
                  <c:v>5.7004489148201963E-4</c:v>
                </c:pt>
                <c:pt idx="4">
                  <c:v>5.7004489148201963E-4</c:v>
                </c:pt>
                <c:pt idx="5">
                  <c:v>5.7004489148201963E-4</c:v>
                </c:pt>
                <c:pt idx="6">
                  <c:v>5.7004489148201963E-4</c:v>
                </c:pt>
                <c:pt idx="7">
                  <c:v>5.7004489148201963E-4</c:v>
                </c:pt>
                <c:pt idx="8">
                  <c:v>5.7004489148201963E-4</c:v>
                </c:pt>
                <c:pt idx="9">
                  <c:v>5.7004489148201963E-4</c:v>
                </c:pt>
                <c:pt idx="10">
                  <c:v>5.7004489148201963E-4</c:v>
                </c:pt>
                <c:pt idx="11">
                  <c:v>5.7004489148201963E-4</c:v>
                </c:pt>
                <c:pt idx="12">
                  <c:v>5.7004489148201963E-4</c:v>
                </c:pt>
                <c:pt idx="13">
                  <c:v>5.7004489148201963E-4</c:v>
                </c:pt>
                <c:pt idx="14">
                  <c:v>5.7004489148201963E-4</c:v>
                </c:pt>
                <c:pt idx="15">
                  <c:v>5.7004489148201963E-4</c:v>
                </c:pt>
                <c:pt idx="16">
                  <c:v>5.7004489148201963E-4</c:v>
                </c:pt>
                <c:pt idx="17">
                  <c:v>5.7004489148201963E-4</c:v>
                </c:pt>
                <c:pt idx="18">
                  <c:v>5.7004489148201963E-4</c:v>
                </c:pt>
                <c:pt idx="19">
                  <c:v>5.7004489148201963E-4</c:v>
                </c:pt>
                <c:pt idx="20">
                  <c:v>5.7004489148201963E-4</c:v>
                </c:pt>
                <c:pt idx="21">
                  <c:v>5.7004489148201963E-4</c:v>
                </c:pt>
                <c:pt idx="22">
                  <c:v>5.7004489148201963E-4</c:v>
                </c:pt>
                <c:pt idx="23">
                  <c:v>5.7004489148201963E-4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5.8819787500754184E-4</c:v>
                </c:pt>
                <c:pt idx="1">
                  <c:v>5.8698767610584034E-4</c:v>
                </c:pt>
                <c:pt idx="2">
                  <c:v>5.8577747720413883E-4</c:v>
                </c:pt>
                <c:pt idx="3">
                  <c:v>5.8456727830243733E-4</c:v>
                </c:pt>
                <c:pt idx="4">
                  <c:v>5.8335707940073594E-4</c:v>
                </c:pt>
                <c:pt idx="5">
                  <c:v>5.7972648269563143E-4</c:v>
                </c:pt>
                <c:pt idx="6">
                  <c:v>5.7851628379392993E-4</c:v>
                </c:pt>
                <c:pt idx="7">
                  <c:v>5.7730608489222842E-4</c:v>
                </c:pt>
                <c:pt idx="8">
                  <c:v>5.7609588599052703E-4</c:v>
                </c:pt>
                <c:pt idx="9">
                  <c:v>5.7488568708882553E-4</c:v>
                </c:pt>
                <c:pt idx="10">
                  <c:v>5.7125509038372102E-4</c:v>
                </c:pt>
                <c:pt idx="11">
                  <c:v>5.7004489148201952E-4</c:v>
                </c:pt>
                <c:pt idx="12">
                  <c:v>5.6883469258031802E-4</c:v>
                </c:pt>
                <c:pt idx="13">
                  <c:v>5.6762449367861662E-4</c:v>
                </c:pt>
                <c:pt idx="14">
                  <c:v>5.6641429477691512E-4</c:v>
                </c:pt>
                <c:pt idx="15">
                  <c:v>5.6278369807181061E-4</c:v>
                </c:pt>
                <c:pt idx="16">
                  <c:v>5.6157349917010911E-4</c:v>
                </c:pt>
                <c:pt idx="17">
                  <c:v>5.6036330026840771E-4</c:v>
                </c:pt>
                <c:pt idx="18">
                  <c:v>5.5915310136670621E-4</c:v>
                </c:pt>
                <c:pt idx="19">
                  <c:v>5.5794290246500471E-4</c:v>
                </c:pt>
                <c:pt idx="20">
                  <c:v>5.543123057599002E-4</c:v>
                </c:pt>
                <c:pt idx="21">
                  <c:v>5.531021068581987E-4</c:v>
                </c:pt>
                <c:pt idx="22">
                  <c:v>5.5189190795649731E-4</c:v>
                </c:pt>
                <c:pt idx="23">
                  <c:v>5.506817090547958E-4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6.2288461658526308E-4</c:v>
                </c:pt>
                <c:pt idx="1">
                  <c:v>6.1831586016571874E-4</c:v>
                </c:pt>
                <c:pt idx="2">
                  <c:v>6.1385722038610367E-4</c:v>
                </c:pt>
                <c:pt idx="3">
                  <c:v>6.0950869724641786E-4</c:v>
                </c:pt>
                <c:pt idx="4">
                  <c:v>6.0527029074666143E-4</c:v>
                </c:pt>
                <c:pt idx="5">
                  <c:v>5.9321577108696741E-4</c:v>
                </c:pt>
                <c:pt idx="6">
                  <c:v>5.8941783114692793E-4</c:v>
                </c:pt>
                <c:pt idx="7">
                  <c:v>5.8573000784681783E-4</c:v>
                </c:pt>
                <c:pt idx="8">
                  <c:v>5.8215230118663689E-4</c:v>
                </c:pt>
                <c:pt idx="9">
                  <c:v>5.7868471116638532E-4</c:v>
                </c:pt>
                <c:pt idx="10">
                  <c:v>5.6894264094520621E-4</c:v>
                </c:pt>
                <c:pt idx="11">
                  <c:v>5.6591551748467171E-4</c:v>
                </c:pt>
                <c:pt idx="12">
                  <c:v>5.6299851066406636E-4</c:v>
                </c:pt>
                <c:pt idx="13">
                  <c:v>5.6019162048339039E-4</c:v>
                </c:pt>
                <c:pt idx="14">
                  <c:v>5.5749484694264369E-4</c:v>
                </c:pt>
                <c:pt idx="15">
                  <c:v>5.5006522615997928E-4</c:v>
                </c:pt>
                <c:pt idx="16">
                  <c:v>5.4780891917894964E-4</c:v>
                </c:pt>
                <c:pt idx="17">
                  <c:v>5.4566272883784937E-4</c:v>
                </c:pt>
                <c:pt idx="18">
                  <c:v>5.4362665513667838E-4</c:v>
                </c:pt>
                <c:pt idx="19">
                  <c:v>5.4170069807543653E-4</c:v>
                </c:pt>
                <c:pt idx="20">
                  <c:v>5.3658352673128693E-4</c:v>
                </c:pt>
                <c:pt idx="21">
                  <c:v>5.3509803622976216E-4</c:v>
                </c:pt>
                <c:pt idx="22">
                  <c:v>5.3372266236816675E-4</c:v>
                </c:pt>
                <c:pt idx="23">
                  <c:v>5.3245740514650062E-4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43880"/>
        <c:axId val="578438784"/>
      </c:lineChart>
      <c:dateAx>
        <c:axId val="5784438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78438784"/>
        <c:crosses val="autoZero"/>
        <c:auto val="1"/>
        <c:lblOffset val="100"/>
        <c:baseTimeUnit val="days"/>
      </c:dateAx>
      <c:valAx>
        <c:axId val="5784387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443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1.1632815173507997E-3</c:v>
                </c:pt>
                <c:pt idx="1">
                  <c:v>1.1632815173507997E-3</c:v>
                </c:pt>
                <c:pt idx="2">
                  <c:v>1.1632815173507997E-3</c:v>
                </c:pt>
                <c:pt idx="3">
                  <c:v>1.1632815173507997E-3</c:v>
                </c:pt>
                <c:pt idx="4">
                  <c:v>1.1632815173507997E-3</c:v>
                </c:pt>
                <c:pt idx="5">
                  <c:v>1.1632815173507997E-3</c:v>
                </c:pt>
                <c:pt idx="6">
                  <c:v>1.1632815173507997E-3</c:v>
                </c:pt>
                <c:pt idx="7">
                  <c:v>1.1632815173507997E-3</c:v>
                </c:pt>
                <c:pt idx="8">
                  <c:v>1.1632815173507997E-3</c:v>
                </c:pt>
                <c:pt idx="9">
                  <c:v>1.1632815173507997E-3</c:v>
                </c:pt>
                <c:pt idx="10">
                  <c:v>1.1632815173507997E-3</c:v>
                </c:pt>
                <c:pt idx="11">
                  <c:v>1.1632815173507997E-3</c:v>
                </c:pt>
                <c:pt idx="12">
                  <c:v>1.1632815173507997E-3</c:v>
                </c:pt>
                <c:pt idx="13">
                  <c:v>1.1632815173507997E-3</c:v>
                </c:pt>
                <c:pt idx="14">
                  <c:v>1.1632815173507997E-3</c:v>
                </c:pt>
                <c:pt idx="15">
                  <c:v>1.1632815173507997E-3</c:v>
                </c:pt>
                <c:pt idx="16">
                  <c:v>1.1632815173507997E-3</c:v>
                </c:pt>
                <c:pt idx="17">
                  <c:v>1.1632815173507997E-3</c:v>
                </c:pt>
                <c:pt idx="18">
                  <c:v>1.1632815173507997E-3</c:v>
                </c:pt>
                <c:pt idx="19">
                  <c:v>1.1632815173507997E-3</c:v>
                </c:pt>
                <c:pt idx="20">
                  <c:v>1.1632815173507997E-3</c:v>
                </c:pt>
                <c:pt idx="21">
                  <c:v>1.1632815173507997E-3</c:v>
                </c:pt>
                <c:pt idx="22">
                  <c:v>1.1632815173507997E-3</c:v>
                </c:pt>
                <c:pt idx="23">
                  <c:v>1.1632815173507997E-3</c:v>
                </c:pt>
                <c:pt idx="24">
                  <c:v>1.1632815173507997E-3</c:v>
                </c:pt>
                <c:pt idx="25">
                  <c:v>1.1632815173507997E-3</c:v>
                </c:pt>
                <c:pt idx="26">
                  <c:v>1.1632815173507997E-3</c:v>
                </c:pt>
                <c:pt idx="27">
                  <c:v>1.1632815173507997E-3</c:v>
                </c:pt>
                <c:pt idx="28">
                  <c:v>1.1632815173507997E-3</c:v>
                </c:pt>
                <c:pt idx="29">
                  <c:v>1.1632815173507997E-3</c:v>
                </c:pt>
                <c:pt idx="30">
                  <c:v>1.1632815173507997E-3</c:v>
                </c:pt>
                <c:pt idx="31">
                  <c:v>1.1632815173507997E-3</c:v>
                </c:pt>
                <c:pt idx="32">
                  <c:v>1.1632815173507997E-3</c:v>
                </c:pt>
                <c:pt idx="33">
                  <c:v>1.1632815173507997E-3</c:v>
                </c:pt>
                <c:pt idx="34">
                  <c:v>1.1632815173507997E-3</c:v>
                </c:pt>
                <c:pt idx="35">
                  <c:v>1.1632815173507997E-3</c:v>
                </c:pt>
                <c:pt idx="36">
                  <c:v>1.1632815173507997E-3</c:v>
                </c:pt>
                <c:pt idx="37">
                  <c:v>1.1632815173507997E-3</c:v>
                </c:pt>
                <c:pt idx="38">
                  <c:v>1.1632815173507997E-3</c:v>
                </c:pt>
                <c:pt idx="39">
                  <c:v>1.1632815173507997E-3</c:v>
                </c:pt>
                <c:pt idx="40">
                  <c:v>1.1632815173507997E-3</c:v>
                </c:pt>
                <c:pt idx="41">
                  <c:v>1.1632815173507997E-3</c:v>
                </c:pt>
                <c:pt idx="42">
                  <c:v>1.1632815173507997E-3</c:v>
                </c:pt>
                <c:pt idx="43">
                  <c:v>1.1632815173507997E-3</c:v>
                </c:pt>
                <c:pt idx="44">
                  <c:v>1.1632815173507997E-3</c:v>
                </c:pt>
                <c:pt idx="45">
                  <c:v>1.1632815173507997E-3</c:v>
                </c:pt>
                <c:pt idx="46">
                  <c:v>1.1632815173507997E-3</c:v>
                </c:pt>
                <c:pt idx="47">
                  <c:v>1.1632815173507997E-3</c:v>
                </c:pt>
                <c:pt idx="48">
                  <c:v>1.1632815173507997E-3</c:v>
                </c:pt>
                <c:pt idx="49">
                  <c:v>1.1632815173507997E-3</c:v>
                </c:pt>
                <c:pt idx="50">
                  <c:v>1.1632815173507997E-3</c:v>
                </c:pt>
                <c:pt idx="51">
                  <c:v>1.1632815173507997E-3</c:v>
                </c:pt>
                <c:pt idx="52">
                  <c:v>1.1632815173507997E-3</c:v>
                </c:pt>
                <c:pt idx="53">
                  <c:v>1.1632815173507997E-3</c:v>
                </c:pt>
                <c:pt idx="54">
                  <c:v>1.1632815173507997E-3</c:v>
                </c:pt>
                <c:pt idx="55">
                  <c:v>1.1632815173507997E-3</c:v>
                </c:pt>
                <c:pt idx="56">
                  <c:v>1.1632815173507997E-3</c:v>
                </c:pt>
                <c:pt idx="57">
                  <c:v>1.1632815173507997E-3</c:v>
                </c:pt>
                <c:pt idx="58">
                  <c:v>1.1632815173507997E-3</c:v>
                </c:pt>
                <c:pt idx="59">
                  <c:v>1.1632815173507997E-3</c:v>
                </c:pt>
                <c:pt idx="60">
                  <c:v>1.1632815173507997E-3</c:v>
                </c:pt>
                <c:pt idx="61">
                  <c:v>1.1632815173507997E-3</c:v>
                </c:pt>
                <c:pt idx="62">
                  <c:v>1.1632815173507997E-3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1.0391359702134322E-3</c:v>
                </c:pt>
                <c:pt idx="1">
                  <c:v>1.0418347864555489E-3</c:v>
                </c:pt>
                <c:pt idx="2">
                  <c:v>1.0445336026976655E-3</c:v>
                </c:pt>
                <c:pt idx="3">
                  <c:v>1.0472324189397823E-3</c:v>
                </c:pt>
                <c:pt idx="4">
                  <c:v>1.049931235181899E-3</c:v>
                </c:pt>
                <c:pt idx="5">
                  <c:v>1.0580276839082488E-3</c:v>
                </c:pt>
                <c:pt idx="6">
                  <c:v>1.0607265001503655E-3</c:v>
                </c:pt>
                <c:pt idx="7">
                  <c:v>1.0634253163924823E-3</c:v>
                </c:pt>
                <c:pt idx="8">
                  <c:v>1.0661241326345989E-3</c:v>
                </c:pt>
                <c:pt idx="9">
                  <c:v>1.0688229488767156E-3</c:v>
                </c:pt>
                <c:pt idx="10">
                  <c:v>1.0769193976030655E-3</c:v>
                </c:pt>
                <c:pt idx="11">
                  <c:v>1.0796182138451823E-3</c:v>
                </c:pt>
                <c:pt idx="12">
                  <c:v>1.0823170300872989E-3</c:v>
                </c:pt>
                <c:pt idx="13">
                  <c:v>1.0850158463294156E-3</c:v>
                </c:pt>
                <c:pt idx="14">
                  <c:v>1.0877146625715322E-3</c:v>
                </c:pt>
                <c:pt idx="15">
                  <c:v>1.0958111112978823E-3</c:v>
                </c:pt>
                <c:pt idx="16">
                  <c:v>1.0985099275399989E-3</c:v>
                </c:pt>
                <c:pt idx="17">
                  <c:v>1.1012087437821155E-3</c:v>
                </c:pt>
                <c:pt idx="18">
                  <c:v>1.1039075600242322E-3</c:v>
                </c:pt>
                <c:pt idx="19">
                  <c:v>1.1066063762663488E-3</c:v>
                </c:pt>
                <c:pt idx="20">
                  <c:v>1.1147028249926989E-3</c:v>
                </c:pt>
                <c:pt idx="21">
                  <c:v>1.1174016412348155E-3</c:v>
                </c:pt>
                <c:pt idx="22">
                  <c:v>1.1201004574769322E-3</c:v>
                </c:pt>
                <c:pt idx="23">
                  <c:v>1.122799273719049E-3</c:v>
                </c:pt>
                <c:pt idx="24">
                  <c:v>1.1254980899611656E-3</c:v>
                </c:pt>
                <c:pt idx="25">
                  <c:v>1.1335945386875155E-3</c:v>
                </c:pt>
                <c:pt idx="26">
                  <c:v>1.1362933549296322E-3</c:v>
                </c:pt>
                <c:pt idx="27">
                  <c:v>1.138992171171749E-3</c:v>
                </c:pt>
                <c:pt idx="28">
                  <c:v>1.1416909874138656E-3</c:v>
                </c:pt>
                <c:pt idx="29">
                  <c:v>1.1443898036559823E-3</c:v>
                </c:pt>
                <c:pt idx="30">
                  <c:v>1.1524862523823324E-3</c:v>
                </c:pt>
                <c:pt idx="31">
                  <c:v>1.155185068624449E-3</c:v>
                </c:pt>
                <c:pt idx="32">
                  <c:v>1.1578838848665656E-3</c:v>
                </c:pt>
                <c:pt idx="33">
                  <c:v>1.1605827011086822E-3</c:v>
                </c:pt>
                <c:pt idx="34">
                  <c:v>1.1632815173507989E-3</c:v>
                </c:pt>
                <c:pt idx="35">
                  <c:v>1.171377966077149E-3</c:v>
                </c:pt>
                <c:pt idx="36">
                  <c:v>1.1740767823192656E-3</c:v>
                </c:pt>
                <c:pt idx="37">
                  <c:v>1.1767755985613822E-3</c:v>
                </c:pt>
                <c:pt idx="38">
                  <c:v>1.1794744148034989E-3</c:v>
                </c:pt>
                <c:pt idx="39">
                  <c:v>1.1821732310456157E-3</c:v>
                </c:pt>
                <c:pt idx="40">
                  <c:v>1.1902696797719656E-3</c:v>
                </c:pt>
                <c:pt idx="41">
                  <c:v>1.1929684960140822E-3</c:v>
                </c:pt>
                <c:pt idx="42">
                  <c:v>1.1956673122561988E-3</c:v>
                </c:pt>
                <c:pt idx="43">
                  <c:v>1.1983661284983155E-3</c:v>
                </c:pt>
                <c:pt idx="44">
                  <c:v>1.2010649447404323E-3</c:v>
                </c:pt>
                <c:pt idx="45">
                  <c:v>1.2091613934667822E-3</c:v>
                </c:pt>
                <c:pt idx="46">
                  <c:v>1.2118602097088988E-3</c:v>
                </c:pt>
                <c:pt idx="47">
                  <c:v>1.2145590259510157E-3</c:v>
                </c:pt>
                <c:pt idx="48">
                  <c:v>1.2172578421931323E-3</c:v>
                </c:pt>
                <c:pt idx="49">
                  <c:v>1.2199566584352489E-3</c:v>
                </c:pt>
                <c:pt idx="50">
                  <c:v>1.2280531071615988E-3</c:v>
                </c:pt>
                <c:pt idx="51">
                  <c:v>1.2307519234037157E-3</c:v>
                </c:pt>
                <c:pt idx="52">
                  <c:v>1.2334507396458323E-3</c:v>
                </c:pt>
                <c:pt idx="53">
                  <c:v>1.2361495558879489E-3</c:v>
                </c:pt>
                <c:pt idx="54">
                  <c:v>1.2388483721300656E-3</c:v>
                </c:pt>
                <c:pt idx="55">
                  <c:v>1.2469448208564157E-3</c:v>
                </c:pt>
                <c:pt idx="56">
                  <c:v>1.2496436370985323E-3</c:v>
                </c:pt>
                <c:pt idx="57">
                  <c:v>1.2523424533406489E-3</c:v>
                </c:pt>
                <c:pt idx="58">
                  <c:v>1.2550412695827655E-3</c:v>
                </c:pt>
                <c:pt idx="59">
                  <c:v>1.2577400858248822E-3</c:v>
                </c:pt>
                <c:pt idx="60">
                  <c:v>1.2658365345512323E-3</c:v>
                </c:pt>
                <c:pt idx="61">
                  <c:v>1.2685353507933489E-3</c:v>
                </c:pt>
                <c:pt idx="62">
                  <c:v>1.2712341670354655E-3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1.035325372531578E-3</c:v>
                </c:pt>
                <c:pt idx="1">
                  <c:v>1.0382141269500728E-3</c:v>
                </c:pt>
                <c:pt idx="2">
                  <c:v>1.0410993311222802E-3</c:v>
                </c:pt>
                <c:pt idx="3">
                  <c:v>1.0439809850482E-3</c:v>
                </c:pt>
                <c:pt idx="4">
                  <c:v>1.0468590887278326E-3</c:v>
                </c:pt>
                <c:pt idx="5">
                  <c:v>1.0554720982890054E-3</c:v>
                </c:pt>
                <c:pt idx="6">
                  <c:v>1.058336000983488E-3</c:v>
                </c:pt>
                <c:pt idx="7">
                  <c:v>1.0611963534316834E-3</c:v>
                </c:pt>
                <c:pt idx="8">
                  <c:v>1.0640531556335912E-3</c:v>
                </c:pt>
                <c:pt idx="9">
                  <c:v>1.0669064075892118E-3</c:v>
                </c:pt>
                <c:pt idx="10">
                  <c:v>1.0754448619783481E-3</c:v>
                </c:pt>
                <c:pt idx="11">
                  <c:v>1.0782839129488189E-3</c:v>
                </c:pt>
                <c:pt idx="12">
                  <c:v>1.0811194136730018E-3</c:v>
                </c:pt>
                <c:pt idx="13">
                  <c:v>1.0839513641508977E-3</c:v>
                </c:pt>
                <c:pt idx="14">
                  <c:v>1.086779764382506E-3</c:v>
                </c:pt>
                <c:pt idx="15">
                  <c:v>1.0952436635996061E-3</c:v>
                </c:pt>
                <c:pt idx="16">
                  <c:v>1.0980578628460647E-3</c:v>
                </c:pt>
                <c:pt idx="17">
                  <c:v>1.1008685118462358E-3</c:v>
                </c:pt>
                <c:pt idx="18">
                  <c:v>1.1036756106001197E-3</c:v>
                </c:pt>
                <c:pt idx="19">
                  <c:v>1.1064791591077156E-3</c:v>
                </c:pt>
                <c:pt idx="20">
                  <c:v>1.1148685031527796E-3</c:v>
                </c:pt>
                <c:pt idx="21">
                  <c:v>1.1176578506752262E-3</c:v>
                </c:pt>
                <c:pt idx="22">
                  <c:v>1.1204436479513851E-3</c:v>
                </c:pt>
                <c:pt idx="23">
                  <c:v>1.1232258949812567E-3</c:v>
                </c:pt>
                <c:pt idx="24">
                  <c:v>1.1260045917648408E-3</c:v>
                </c:pt>
                <c:pt idx="25">
                  <c:v>1.1343193806378684E-3</c:v>
                </c:pt>
                <c:pt idx="26">
                  <c:v>1.1370838764363028E-3</c:v>
                </c:pt>
                <c:pt idx="27">
                  <c:v>1.1398448219884496E-3</c:v>
                </c:pt>
                <c:pt idx="28">
                  <c:v>1.1426022172943092E-3</c:v>
                </c:pt>
                <c:pt idx="29">
                  <c:v>1.1453560623538811E-3</c:v>
                </c:pt>
                <c:pt idx="30">
                  <c:v>1.1535962960548725E-3</c:v>
                </c:pt>
                <c:pt idx="31">
                  <c:v>1.1563359401292948E-3</c:v>
                </c:pt>
                <c:pt idx="32">
                  <c:v>1.1590720339574295E-3</c:v>
                </c:pt>
                <c:pt idx="33">
                  <c:v>1.1618045775392768E-3</c:v>
                </c:pt>
                <c:pt idx="34">
                  <c:v>1.1645335708748367E-3</c:v>
                </c:pt>
                <c:pt idx="35">
                  <c:v>1.1726992494037918E-3</c:v>
                </c:pt>
                <c:pt idx="36">
                  <c:v>1.1754140417542019E-3</c:v>
                </c:pt>
                <c:pt idx="37">
                  <c:v>1.1781252838583248E-3</c:v>
                </c:pt>
                <c:pt idx="38">
                  <c:v>1.1808329757161597E-3</c:v>
                </c:pt>
                <c:pt idx="39">
                  <c:v>1.1835371173277076E-3</c:v>
                </c:pt>
                <c:pt idx="40">
                  <c:v>1.1916282406846267E-3</c:v>
                </c:pt>
                <c:pt idx="41">
                  <c:v>1.1943181813110246E-3</c:v>
                </c:pt>
                <c:pt idx="42">
                  <c:v>1.1970045716911352E-3</c:v>
                </c:pt>
                <c:pt idx="43">
                  <c:v>1.1996874118249583E-3</c:v>
                </c:pt>
                <c:pt idx="44">
                  <c:v>1.2023667017124942E-3</c:v>
                </c:pt>
                <c:pt idx="45">
                  <c:v>1.2103832698973766E-3</c:v>
                </c:pt>
                <c:pt idx="46">
                  <c:v>1.2130483587997625E-3</c:v>
                </c:pt>
                <c:pt idx="47">
                  <c:v>1.2157098974558609E-3</c:v>
                </c:pt>
                <c:pt idx="48">
                  <c:v>1.218367885865672E-3</c:v>
                </c:pt>
                <c:pt idx="49">
                  <c:v>1.2210223240291956E-3</c:v>
                </c:pt>
                <c:pt idx="50">
                  <c:v>1.228964337042042E-3</c:v>
                </c:pt>
                <c:pt idx="51">
                  <c:v>1.2316045742204156E-3</c:v>
                </c:pt>
                <c:pt idx="52">
                  <c:v>1.234241261152502E-3</c:v>
                </c:pt>
                <c:pt idx="53">
                  <c:v>1.2368743978383012E-3</c:v>
                </c:pt>
                <c:pt idx="54">
                  <c:v>1.2395039842778126E-3</c:v>
                </c:pt>
                <c:pt idx="55">
                  <c:v>1.2473714421186225E-3</c:v>
                </c:pt>
                <c:pt idx="56">
                  <c:v>1.2499868275729843E-3</c:v>
                </c:pt>
                <c:pt idx="57">
                  <c:v>1.2525986627810585E-3</c:v>
                </c:pt>
                <c:pt idx="58">
                  <c:v>1.2552069477428454E-3</c:v>
                </c:pt>
                <c:pt idx="59">
                  <c:v>1.2578116824583448E-3</c:v>
                </c:pt>
                <c:pt idx="60">
                  <c:v>1.2656045851271185E-3</c:v>
                </c:pt>
                <c:pt idx="61">
                  <c:v>1.2681951188574681E-3</c:v>
                </c:pt>
                <c:pt idx="62">
                  <c:v>1.2707821023415305E-3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41920"/>
        <c:axId val="578442312"/>
      </c:lineChart>
      <c:dateAx>
        <c:axId val="5784419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78442312"/>
        <c:crosses val="autoZero"/>
        <c:auto val="1"/>
        <c:lblOffset val="100"/>
        <c:baseTimeUnit val="days"/>
      </c:dateAx>
      <c:valAx>
        <c:axId val="578442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44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1.7892184207044185E-3</c:v>
                </c:pt>
                <c:pt idx="1">
                  <c:v>1.7892184207044185E-3</c:v>
                </c:pt>
                <c:pt idx="2">
                  <c:v>1.7892184207044185E-3</c:v>
                </c:pt>
                <c:pt idx="3">
                  <c:v>1.7892184207044185E-3</c:v>
                </c:pt>
                <c:pt idx="4">
                  <c:v>1.7892184207044185E-3</c:v>
                </c:pt>
                <c:pt idx="5">
                  <c:v>1.7892184207044185E-3</c:v>
                </c:pt>
                <c:pt idx="6">
                  <c:v>1.7892184207044185E-3</c:v>
                </c:pt>
                <c:pt idx="7">
                  <c:v>1.7892184207044185E-3</c:v>
                </c:pt>
                <c:pt idx="8">
                  <c:v>1.7892184207044185E-3</c:v>
                </c:pt>
                <c:pt idx="9">
                  <c:v>1.7892184207044185E-3</c:v>
                </c:pt>
                <c:pt idx="10">
                  <c:v>1.7892184207044185E-3</c:v>
                </c:pt>
                <c:pt idx="11">
                  <c:v>1.7892184207044185E-3</c:v>
                </c:pt>
                <c:pt idx="12">
                  <c:v>1.7892184207044185E-3</c:v>
                </c:pt>
                <c:pt idx="13">
                  <c:v>1.7892184207044185E-3</c:v>
                </c:pt>
                <c:pt idx="14">
                  <c:v>1.7892184207044185E-3</c:v>
                </c:pt>
                <c:pt idx="15">
                  <c:v>1.7892184207044185E-3</c:v>
                </c:pt>
                <c:pt idx="16">
                  <c:v>1.7892184207044185E-3</c:v>
                </c:pt>
                <c:pt idx="17">
                  <c:v>1.7892184207044185E-3</c:v>
                </c:pt>
                <c:pt idx="18">
                  <c:v>1.7892184207044185E-3</c:v>
                </c:pt>
                <c:pt idx="19">
                  <c:v>1.7892184207044185E-3</c:v>
                </c:pt>
                <c:pt idx="20">
                  <c:v>1.7892184207044185E-3</c:v>
                </c:pt>
                <c:pt idx="21">
                  <c:v>1.7892184207044185E-3</c:v>
                </c:pt>
                <c:pt idx="22">
                  <c:v>1.7892184207044185E-3</c:v>
                </c:pt>
                <c:pt idx="23">
                  <c:v>1.7892184207044185E-3</c:v>
                </c:pt>
                <c:pt idx="24">
                  <c:v>1.7892184207044185E-3</c:v>
                </c:pt>
                <c:pt idx="25">
                  <c:v>1.7892184207044185E-3</c:v>
                </c:pt>
                <c:pt idx="26">
                  <c:v>1.7892184207044185E-3</c:v>
                </c:pt>
                <c:pt idx="27">
                  <c:v>1.7892184207044185E-3</c:v>
                </c:pt>
                <c:pt idx="28">
                  <c:v>1.7892184207044185E-3</c:v>
                </c:pt>
                <c:pt idx="29">
                  <c:v>1.7892184207044185E-3</c:v>
                </c:pt>
                <c:pt idx="30">
                  <c:v>1.7892184207044185E-3</c:v>
                </c:pt>
                <c:pt idx="31">
                  <c:v>1.7892184207044185E-3</c:v>
                </c:pt>
                <c:pt idx="32">
                  <c:v>1.7892184207044185E-3</c:v>
                </c:pt>
                <c:pt idx="33">
                  <c:v>1.7892184207044185E-3</c:v>
                </c:pt>
                <c:pt idx="34">
                  <c:v>1.7892184207044185E-3</c:v>
                </c:pt>
                <c:pt idx="35">
                  <c:v>1.7892184207044185E-3</c:v>
                </c:pt>
                <c:pt idx="36">
                  <c:v>1.7892184207044185E-3</c:v>
                </c:pt>
                <c:pt idx="37">
                  <c:v>1.7892184207044185E-3</c:v>
                </c:pt>
                <c:pt idx="38">
                  <c:v>1.7892184207044185E-3</c:v>
                </c:pt>
                <c:pt idx="39">
                  <c:v>1.7892184207044185E-3</c:v>
                </c:pt>
                <c:pt idx="40">
                  <c:v>1.7892184207044185E-3</c:v>
                </c:pt>
                <c:pt idx="41">
                  <c:v>1.7892184207044185E-3</c:v>
                </c:pt>
                <c:pt idx="42">
                  <c:v>1.7892184207044185E-3</c:v>
                </c:pt>
                <c:pt idx="43">
                  <c:v>1.7892184207044185E-3</c:v>
                </c:pt>
                <c:pt idx="44">
                  <c:v>1.7892184207044185E-3</c:v>
                </c:pt>
                <c:pt idx="45">
                  <c:v>1.7892184207044185E-3</c:v>
                </c:pt>
                <c:pt idx="46">
                  <c:v>1.7892184207044185E-3</c:v>
                </c:pt>
                <c:pt idx="47">
                  <c:v>1.7892184207044185E-3</c:v>
                </c:pt>
                <c:pt idx="48">
                  <c:v>1.7892184207044185E-3</c:v>
                </c:pt>
                <c:pt idx="49">
                  <c:v>1.7892184207044185E-3</c:v>
                </c:pt>
                <c:pt idx="50">
                  <c:v>1.7892184207044185E-3</c:v>
                </c:pt>
                <c:pt idx="51">
                  <c:v>1.7892184207044185E-3</c:v>
                </c:pt>
                <c:pt idx="52">
                  <c:v>1.7892184207044185E-3</c:v>
                </c:pt>
                <c:pt idx="53">
                  <c:v>1.7892184207044185E-3</c:v>
                </c:pt>
                <c:pt idx="54">
                  <c:v>1.7892184207044185E-3</c:v>
                </c:pt>
                <c:pt idx="55">
                  <c:v>1.7892184207044185E-3</c:v>
                </c:pt>
                <c:pt idx="56">
                  <c:v>1.7892184207044185E-3</c:v>
                </c:pt>
                <c:pt idx="57">
                  <c:v>1.7892184207044185E-3</c:v>
                </c:pt>
                <c:pt idx="58">
                  <c:v>1.7892184207044185E-3</c:v>
                </c:pt>
                <c:pt idx="59">
                  <c:v>1.7892184207044185E-3</c:v>
                </c:pt>
                <c:pt idx="60">
                  <c:v>1.7892184207044185E-3</c:v>
                </c:pt>
                <c:pt idx="61">
                  <c:v>1.7892184207044185E-3</c:v>
                </c:pt>
                <c:pt idx="62">
                  <c:v>1.7892184207044185E-3</c:v>
                </c:pt>
                <c:pt idx="63">
                  <c:v>1.7892184207044185E-3</c:v>
                </c:pt>
                <c:pt idx="64">
                  <c:v>1.7892184207044185E-3</c:v>
                </c:pt>
                <c:pt idx="65">
                  <c:v>1.7892184207044185E-3</c:v>
                </c:pt>
                <c:pt idx="66">
                  <c:v>1.7892184207044185E-3</c:v>
                </c:pt>
                <c:pt idx="67">
                  <c:v>1.7892184207044185E-3</c:v>
                </c:pt>
                <c:pt idx="68">
                  <c:v>1.7892184207044185E-3</c:v>
                </c:pt>
                <c:pt idx="69">
                  <c:v>1.7892184207044185E-3</c:v>
                </c:pt>
                <c:pt idx="70">
                  <c:v>1.7892184207044185E-3</c:v>
                </c:pt>
                <c:pt idx="71">
                  <c:v>1.7892184207044185E-3</c:v>
                </c:pt>
                <c:pt idx="72">
                  <c:v>1.7892184207044185E-3</c:v>
                </c:pt>
                <c:pt idx="73">
                  <c:v>1.7892184207044185E-3</c:v>
                </c:pt>
                <c:pt idx="74">
                  <c:v>1.7892184207044185E-3</c:v>
                </c:pt>
                <c:pt idx="75">
                  <c:v>1.7892184207044185E-3</c:v>
                </c:pt>
                <c:pt idx="76">
                  <c:v>1.7892184207044185E-3</c:v>
                </c:pt>
                <c:pt idx="77">
                  <c:v>1.7892184207044185E-3</c:v>
                </c:pt>
                <c:pt idx="78">
                  <c:v>1.7892184207044185E-3</c:v>
                </c:pt>
                <c:pt idx="79">
                  <c:v>1.7892184207044185E-3</c:v>
                </c:pt>
                <c:pt idx="80">
                  <c:v>1.7892184207044185E-3</c:v>
                </c:pt>
                <c:pt idx="81">
                  <c:v>1.7892184207044185E-3</c:v>
                </c:pt>
                <c:pt idx="82">
                  <c:v>1.7892184207044185E-3</c:v>
                </c:pt>
                <c:pt idx="83">
                  <c:v>1.7892184207044185E-3</c:v>
                </c:pt>
                <c:pt idx="84">
                  <c:v>1.7892184207044185E-3</c:v>
                </c:pt>
                <c:pt idx="85">
                  <c:v>1.7892184207044185E-3</c:v>
                </c:pt>
                <c:pt idx="86">
                  <c:v>1.7892184207044185E-3</c:v>
                </c:pt>
                <c:pt idx="87">
                  <c:v>1.7892184207044185E-3</c:v>
                </c:pt>
                <c:pt idx="88">
                  <c:v>1.7892184207044185E-3</c:v>
                </c:pt>
                <c:pt idx="89">
                  <c:v>1.7892184207044185E-3</c:v>
                </c:pt>
                <c:pt idx="90">
                  <c:v>1.7892184207044185E-3</c:v>
                </c:pt>
                <c:pt idx="91">
                  <c:v>1.7892184207044185E-3</c:v>
                </c:pt>
                <c:pt idx="92">
                  <c:v>1.7892184207044185E-3</c:v>
                </c:pt>
                <c:pt idx="93">
                  <c:v>1.7892184207044185E-3</c:v>
                </c:pt>
                <c:pt idx="94">
                  <c:v>1.7892184207044185E-3</c:v>
                </c:pt>
                <c:pt idx="95">
                  <c:v>1.7892184207044185E-3</c:v>
                </c:pt>
                <c:pt idx="96">
                  <c:v>1.7892184207044185E-3</c:v>
                </c:pt>
                <c:pt idx="97">
                  <c:v>1.7892184207044185E-3</c:v>
                </c:pt>
                <c:pt idx="98">
                  <c:v>1.7892184207044185E-3</c:v>
                </c:pt>
                <c:pt idx="99">
                  <c:v>1.7892184207044185E-3</c:v>
                </c:pt>
                <c:pt idx="100">
                  <c:v>1.7892184207044185E-3</c:v>
                </c:pt>
                <c:pt idx="101">
                  <c:v>1.7892184207044185E-3</c:v>
                </c:pt>
                <c:pt idx="102">
                  <c:v>1.7892184207044185E-3</c:v>
                </c:pt>
                <c:pt idx="103">
                  <c:v>1.7892184207044185E-3</c:v>
                </c:pt>
                <c:pt idx="104">
                  <c:v>1.7892184207044185E-3</c:v>
                </c:pt>
                <c:pt idx="105">
                  <c:v>1.7892184207044185E-3</c:v>
                </c:pt>
                <c:pt idx="106">
                  <c:v>1.7892184207044185E-3</c:v>
                </c:pt>
                <c:pt idx="107">
                  <c:v>1.7892184207044185E-3</c:v>
                </c:pt>
                <c:pt idx="108">
                  <c:v>1.7892184207044185E-3</c:v>
                </c:pt>
                <c:pt idx="109">
                  <c:v>1.7892184207044185E-3</c:v>
                </c:pt>
                <c:pt idx="110">
                  <c:v>1.7892184207044185E-3</c:v>
                </c:pt>
                <c:pt idx="111">
                  <c:v>1.7892184207044185E-3</c:v>
                </c:pt>
                <c:pt idx="112">
                  <c:v>1.7892184207044185E-3</c:v>
                </c:pt>
                <c:pt idx="113">
                  <c:v>1.7892184207044185E-3</c:v>
                </c:pt>
                <c:pt idx="114">
                  <c:v>1.7892184207044185E-3</c:v>
                </c:pt>
                <c:pt idx="115">
                  <c:v>1.7892184207044185E-3</c:v>
                </c:pt>
                <c:pt idx="116">
                  <c:v>1.7892184207044185E-3</c:v>
                </c:pt>
                <c:pt idx="117">
                  <c:v>1.7892184207044185E-3</c:v>
                </c:pt>
                <c:pt idx="118">
                  <c:v>1.7892184207044185E-3</c:v>
                </c:pt>
                <c:pt idx="119">
                  <c:v>1.7892184207044185E-3</c:v>
                </c:pt>
                <c:pt idx="120">
                  <c:v>1.7892184207044185E-3</c:v>
                </c:pt>
                <c:pt idx="121">
                  <c:v>1.7892184207044185E-3</c:v>
                </c:pt>
                <c:pt idx="122">
                  <c:v>1.7892184207044185E-3</c:v>
                </c:pt>
                <c:pt idx="123">
                  <c:v>1.7892184207044185E-3</c:v>
                </c:pt>
                <c:pt idx="124">
                  <c:v>1.7892184207044185E-3</c:v>
                </c:pt>
                <c:pt idx="125">
                  <c:v>1.7892184207044185E-3</c:v>
                </c:pt>
                <c:pt idx="126">
                  <c:v>1.7892184207044185E-3</c:v>
                </c:pt>
                <c:pt idx="127">
                  <c:v>1.7892184207044185E-3</c:v>
                </c:pt>
                <c:pt idx="128">
                  <c:v>1.7892184207044185E-3</c:v>
                </c:pt>
                <c:pt idx="129">
                  <c:v>1.7892184207044185E-3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1.5850189538086212E-3</c:v>
                </c:pt>
                <c:pt idx="1">
                  <c:v>1.5872506419714167E-3</c:v>
                </c:pt>
                <c:pt idx="2">
                  <c:v>1.5894823301342124E-3</c:v>
                </c:pt>
                <c:pt idx="3">
                  <c:v>1.5917140182970079E-3</c:v>
                </c:pt>
                <c:pt idx="4">
                  <c:v>1.5939457064598037E-3</c:v>
                </c:pt>
                <c:pt idx="5">
                  <c:v>1.6006407709481904E-3</c:v>
                </c:pt>
                <c:pt idx="6">
                  <c:v>1.6028724591109862E-3</c:v>
                </c:pt>
                <c:pt idx="7">
                  <c:v>1.6051041472737817E-3</c:v>
                </c:pt>
                <c:pt idx="8">
                  <c:v>1.6073358354365772E-3</c:v>
                </c:pt>
                <c:pt idx="9">
                  <c:v>1.609567523599373E-3</c:v>
                </c:pt>
                <c:pt idx="10">
                  <c:v>1.6162625880877597E-3</c:v>
                </c:pt>
                <c:pt idx="11">
                  <c:v>1.6184942762505555E-3</c:v>
                </c:pt>
                <c:pt idx="12">
                  <c:v>1.620725964413351E-3</c:v>
                </c:pt>
                <c:pt idx="13">
                  <c:v>1.6229576525761467E-3</c:v>
                </c:pt>
                <c:pt idx="14">
                  <c:v>1.6251893407389422E-3</c:v>
                </c:pt>
                <c:pt idx="15">
                  <c:v>1.631884405227329E-3</c:v>
                </c:pt>
                <c:pt idx="16">
                  <c:v>1.6341160933901248E-3</c:v>
                </c:pt>
                <c:pt idx="17">
                  <c:v>1.6363477815529203E-3</c:v>
                </c:pt>
                <c:pt idx="18">
                  <c:v>1.638579469715716E-3</c:v>
                </c:pt>
                <c:pt idx="19">
                  <c:v>1.6408111578785115E-3</c:v>
                </c:pt>
                <c:pt idx="20">
                  <c:v>1.6475062223668983E-3</c:v>
                </c:pt>
                <c:pt idx="21">
                  <c:v>1.649737910529694E-3</c:v>
                </c:pt>
                <c:pt idx="22">
                  <c:v>1.6519695986924896E-3</c:v>
                </c:pt>
                <c:pt idx="23">
                  <c:v>1.6542012868552853E-3</c:v>
                </c:pt>
                <c:pt idx="24">
                  <c:v>1.6564329750180808E-3</c:v>
                </c:pt>
                <c:pt idx="25">
                  <c:v>1.6631280395064678E-3</c:v>
                </c:pt>
                <c:pt idx="26">
                  <c:v>1.6653597276692633E-3</c:v>
                </c:pt>
                <c:pt idx="27">
                  <c:v>1.6675914158320588E-3</c:v>
                </c:pt>
                <c:pt idx="28">
                  <c:v>1.6698231039948546E-3</c:v>
                </c:pt>
                <c:pt idx="29">
                  <c:v>1.6720547921576501E-3</c:v>
                </c:pt>
                <c:pt idx="30">
                  <c:v>1.6787498566460371E-3</c:v>
                </c:pt>
                <c:pt idx="31">
                  <c:v>1.6809815448088326E-3</c:v>
                </c:pt>
                <c:pt idx="32">
                  <c:v>1.6832132329716283E-3</c:v>
                </c:pt>
                <c:pt idx="33">
                  <c:v>1.6854449211344239E-3</c:v>
                </c:pt>
                <c:pt idx="34">
                  <c:v>1.6876766092972194E-3</c:v>
                </c:pt>
                <c:pt idx="35">
                  <c:v>1.6943716737856064E-3</c:v>
                </c:pt>
                <c:pt idx="36">
                  <c:v>1.6966033619484019E-3</c:v>
                </c:pt>
                <c:pt idx="37">
                  <c:v>1.6988350501111976E-3</c:v>
                </c:pt>
                <c:pt idx="38">
                  <c:v>1.7010667382739931E-3</c:v>
                </c:pt>
                <c:pt idx="39">
                  <c:v>1.7032984264367889E-3</c:v>
                </c:pt>
                <c:pt idx="40">
                  <c:v>1.7099934909251757E-3</c:v>
                </c:pt>
                <c:pt idx="41">
                  <c:v>1.7122251790879712E-3</c:v>
                </c:pt>
                <c:pt idx="42">
                  <c:v>1.7144568672507669E-3</c:v>
                </c:pt>
                <c:pt idx="43">
                  <c:v>1.7166885554135624E-3</c:v>
                </c:pt>
                <c:pt idx="44">
                  <c:v>1.7189202435763582E-3</c:v>
                </c:pt>
                <c:pt idx="45">
                  <c:v>1.7256153080647449E-3</c:v>
                </c:pt>
                <c:pt idx="46">
                  <c:v>1.7278469962275405E-3</c:v>
                </c:pt>
                <c:pt idx="47">
                  <c:v>1.7300786843903362E-3</c:v>
                </c:pt>
                <c:pt idx="48">
                  <c:v>1.7323103725531317E-3</c:v>
                </c:pt>
                <c:pt idx="49">
                  <c:v>1.7345420607159275E-3</c:v>
                </c:pt>
                <c:pt idx="50">
                  <c:v>1.7412371252043142E-3</c:v>
                </c:pt>
                <c:pt idx="51">
                  <c:v>1.74346881336711E-3</c:v>
                </c:pt>
                <c:pt idx="52">
                  <c:v>1.7457005015299055E-3</c:v>
                </c:pt>
                <c:pt idx="53">
                  <c:v>1.747932189692701E-3</c:v>
                </c:pt>
                <c:pt idx="54">
                  <c:v>1.7501638778554967E-3</c:v>
                </c:pt>
                <c:pt idx="55">
                  <c:v>1.7568589423438835E-3</c:v>
                </c:pt>
                <c:pt idx="56">
                  <c:v>1.7590906305066792E-3</c:v>
                </c:pt>
                <c:pt idx="57">
                  <c:v>1.7613223186694748E-3</c:v>
                </c:pt>
                <c:pt idx="58">
                  <c:v>1.7635540068322705E-3</c:v>
                </c:pt>
                <c:pt idx="59">
                  <c:v>1.765785694995066E-3</c:v>
                </c:pt>
                <c:pt idx="60">
                  <c:v>1.7724807594834528E-3</c:v>
                </c:pt>
                <c:pt idx="61">
                  <c:v>1.7747124476462485E-3</c:v>
                </c:pt>
                <c:pt idx="62">
                  <c:v>1.7769441358090441E-3</c:v>
                </c:pt>
                <c:pt idx="63">
                  <c:v>1.7791758239718398E-3</c:v>
                </c:pt>
                <c:pt idx="64">
                  <c:v>1.7814075121346353E-3</c:v>
                </c:pt>
                <c:pt idx="65">
                  <c:v>1.7881025766230221E-3</c:v>
                </c:pt>
                <c:pt idx="66">
                  <c:v>1.7903342647858178E-3</c:v>
                </c:pt>
                <c:pt idx="67">
                  <c:v>1.7925659529486133E-3</c:v>
                </c:pt>
                <c:pt idx="68">
                  <c:v>1.7947976411114091E-3</c:v>
                </c:pt>
                <c:pt idx="69">
                  <c:v>1.7970293292742046E-3</c:v>
                </c:pt>
                <c:pt idx="70">
                  <c:v>1.8037243937625916E-3</c:v>
                </c:pt>
                <c:pt idx="71">
                  <c:v>1.8059560819253871E-3</c:v>
                </c:pt>
                <c:pt idx="72">
                  <c:v>1.8081877700881826E-3</c:v>
                </c:pt>
                <c:pt idx="73">
                  <c:v>1.8104194582509784E-3</c:v>
                </c:pt>
                <c:pt idx="74">
                  <c:v>1.8126511464137739E-3</c:v>
                </c:pt>
                <c:pt idx="75">
                  <c:v>1.8193462109021609E-3</c:v>
                </c:pt>
                <c:pt idx="76">
                  <c:v>1.8215778990649564E-3</c:v>
                </c:pt>
                <c:pt idx="77">
                  <c:v>1.8238095872277521E-3</c:v>
                </c:pt>
                <c:pt idx="78">
                  <c:v>1.8260412753905476E-3</c:v>
                </c:pt>
                <c:pt idx="79">
                  <c:v>1.8282729635533432E-3</c:v>
                </c:pt>
                <c:pt idx="80">
                  <c:v>1.8349680280417302E-3</c:v>
                </c:pt>
                <c:pt idx="81">
                  <c:v>1.8371997162045257E-3</c:v>
                </c:pt>
                <c:pt idx="82">
                  <c:v>1.8394314043673212E-3</c:v>
                </c:pt>
                <c:pt idx="83">
                  <c:v>1.8416630925301169E-3</c:v>
                </c:pt>
                <c:pt idx="84">
                  <c:v>1.8438947806929127E-3</c:v>
                </c:pt>
                <c:pt idx="85">
                  <c:v>1.8505898451812994E-3</c:v>
                </c:pt>
                <c:pt idx="86">
                  <c:v>1.852821533344095E-3</c:v>
                </c:pt>
                <c:pt idx="87">
                  <c:v>1.8550532215068907E-3</c:v>
                </c:pt>
                <c:pt idx="88">
                  <c:v>1.8572849096696862E-3</c:v>
                </c:pt>
                <c:pt idx="89">
                  <c:v>1.8595165978324819E-3</c:v>
                </c:pt>
                <c:pt idx="90">
                  <c:v>1.8662116623208687E-3</c:v>
                </c:pt>
                <c:pt idx="91">
                  <c:v>1.8684433504836642E-3</c:v>
                </c:pt>
                <c:pt idx="92">
                  <c:v>1.87067503864646E-3</c:v>
                </c:pt>
                <c:pt idx="93">
                  <c:v>1.8729067268092555E-3</c:v>
                </c:pt>
                <c:pt idx="94">
                  <c:v>1.8751384149720512E-3</c:v>
                </c:pt>
                <c:pt idx="95">
                  <c:v>1.881833479460438E-3</c:v>
                </c:pt>
                <c:pt idx="96">
                  <c:v>1.8840651676232337E-3</c:v>
                </c:pt>
                <c:pt idx="97">
                  <c:v>1.8862968557860293E-3</c:v>
                </c:pt>
                <c:pt idx="98">
                  <c:v>1.8885285439488248E-3</c:v>
                </c:pt>
                <c:pt idx="99">
                  <c:v>1.8907602321116205E-3</c:v>
                </c:pt>
                <c:pt idx="100">
                  <c:v>1.8974552966000073E-3</c:v>
                </c:pt>
                <c:pt idx="101">
                  <c:v>1.899686984762803E-3</c:v>
                </c:pt>
                <c:pt idx="102">
                  <c:v>1.9019186729255985E-3</c:v>
                </c:pt>
                <c:pt idx="103">
                  <c:v>1.9041503610883943E-3</c:v>
                </c:pt>
                <c:pt idx="104">
                  <c:v>1.9063820492511898E-3</c:v>
                </c:pt>
                <c:pt idx="105">
                  <c:v>1.9130771137395766E-3</c:v>
                </c:pt>
                <c:pt idx="106">
                  <c:v>1.9153088019023723E-3</c:v>
                </c:pt>
                <c:pt idx="107">
                  <c:v>1.9175404900651678E-3</c:v>
                </c:pt>
                <c:pt idx="108">
                  <c:v>1.9197721782279636E-3</c:v>
                </c:pt>
                <c:pt idx="109">
                  <c:v>1.9220038663907591E-3</c:v>
                </c:pt>
                <c:pt idx="110">
                  <c:v>1.9286989308791459E-3</c:v>
                </c:pt>
                <c:pt idx="111">
                  <c:v>1.9309306190419416E-3</c:v>
                </c:pt>
                <c:pt idx="112">
                  <c:v>1.9331623072047373E-3</c:v>
                </c:pt>
                <c:pt idx="113">
                  <c:v>1.9353939953675329E-3</c:v>
                </c:pt>
                <c:pt idx="114">
                  <c:v>1.9376256835303284E-3</c:v>
                </c:pt>
                <c:pt idx="115">
                  <c:v>1.9443207480187154E-3</c:v>
                </c:pt>
                <c:pt idx="116">
                  <c:v>1.9465524361815109E-3</c:v>
                </c:pt>
                <c:pt idx="117">
                  <c:v>1.9487841243443064E-3</c:v>
                </c:pt>
                <c:pt idx="118">
                  <c:v>1.9510158125071021E-3</c:v>
                </c:pt>
                <c:pt idx="119">
                  <c:v>1.9532475006698979E-3</c:v>
                </c:pt>
                <c:pt idx="120">
                  <c:v>1.9599425651582844E-3</c:v>
                </c:pt>
                <c:pt idx="121">
                  <c:v>1.9621742533210799E-3</c:v>
                </c:pt>
                <c:pt idx="122">
                  <c:v>1.9644059414838759E-3</c:v>
                </c:pt>
                <c:pt idx="123">
                  <c:v>1.9666376296466714E-3</c:v>
                </c:pt>
                <c:pt idx="124">
                  <c:v>1.9688693178094669E-3</c:v>
                </c:pt>
                <c:pt idx="125">
                  <c:v>1.9755643822978539E-3</c:v>
                </c:pt>
                <c:pt idx="126">
                  <c:v>1.9777960704606494E-3</c:v>
                </c:pt>
                <c:pt idx="127">
                  <c:v>1.980027758623445E-3</c:v>
                </c:pt>
                <c:pt idx="128">
                  <c:v>1.9822594467862409E-3</c:v>
                </c:pt>
                <c:pt idx="129">
                  <c:v>1.991186199437423E-3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1.5980708348433351E-3</c:v>
                </c:pt>
                <c:pt idx="1">
                  <c:v>1.5999732918787928E-3</c:v>
                </c:pt>
                <c:pt idx="2">
                  <c:v>1.6018788330071224E-3</c:v>
                </c:pt>
                <c:pt idx="3">
                  <c:v>1.6037874582283242E-3</c:v>
                </c:pt>
                <c:pt idx="4">
                  <c:v>1.6056991675423979E-3</c:v>
                </c:pt>
                <c:pt idx="5">
                  <c:v>1.6114528000418522E-3</c:v>
                </c:pt>
                <c:pt idx="6">
                  <c:v>1.6133768457274144E-3</c:v>
                </c:pt>
                <c:pt idx="7">
                  <c:v>1.6153039755058486E-3</c:v>
                </c:pt>
                <c:pt idx="8">
                  <c:v>1.6172341893771552E-3</c:v>
                </c:pt>
                <c:pt idx="9">
                  <c:v>1.6191674873413339E-3</c:v>
                </c:pt>
                <c:pt idx="10">
                  <c:v>1.6249858857911019E-3</c:v>
                </c:pt>
                <c:pt idx="11">
                  <c:v>1.626931520126769E-3</c:v>
                </c:pt>
                <c:pt idx="12">
                  <c:v>1.628880238555308E-3</c:v>
                </c:pt>
                <c:pt idx="13">
                  <c:v>1.6308320410767191E-3</c:v>
                </c:pt>
                <c:pt idx="14">
                  <c:v>1.6327869276910024E-3</c:v>
                </c:pt>
                <c:pt idx="15">
                  <c:v>1.6386700920910846E-3</c:v>
                </c:pt>
                <c:pt idx="16">
                  <c:v>1.6406373150768562E-3</c:v>
                </c:pt>
                <c:pt idx="17">
                  <c:v>1.6426076221555E-3</c:v>
                </c:pt>
                <c:pt idx="18">
                  <c:v>1.6445810133270157E-3</c:v>
                </c:pt>
                <c:pt idx="19">
                  <c:v>1.6465574885914035E-3</c:v>
                </c:pt>
                <c:pt idx="20">
                  <c:v>1.6525054189417999E-3</c:v>
                </c:pt>
                <c:pt idx="21">
                  <c:v>1.6544942305776762E-3</c:v>
                </c:pt>
                <c:pt idx="22">
                  <c:v>1.6564861263064247E-3</c:v>
                </c:pt>
                <c:pt idx="23">
                  <c:v>1.6584811061280452E-3</c:v>
                </c:pt>
                <c:pt idx="24">
                  <c:v>1.6604791700425376E-3</c:v>
                </c:pt>
                <c:pt idx="25">
                  <c:v>1.6664918663432482E-3</c:v>
                </c:pt>
                <c:pt idx="26">
                  <c:v>1.6685022666292292E-3</c:v>
                </c:pt>
                <c:pt idx="27">
                  <c:v>1.6705157510080821E-3</c:v>
                </c:pt>
                <c:pt idx="28">
                  <c:v>1.6725323194798074E-3</c:v>
                </c:pt>
                <c:pt idx="29">
                  <c:v>1.6745519720444046E-3</c:v>
                </c:pt>
                <c:pt idx="30">
                  <c:v>1.6806294342954289E-3</c:v>
                </c:pt>
                <c:pt idx="31">
                  <c:v>1.6826614232315147E-3</c:v>
                </c:pt>
                <c:pt idx="32">
                  <c:v>1.6846964962604725E-3</c:v>
                </c:pt>
                <c:pt idx="33">
                  <c:v>1.6867346533823023E-3</c:v>
                </c:pt>
                <c:pt idx="34">
                  <c:v>1.6887758945970043E-3</c:v>
                </c:pt>
                <c:pt idx="35">
                  <c:v>1.6949181227983426E-3</c:v>
                </c:pt>
                <c:pt idx="36">
                  <c:v>1.6969717003845332E-3</c:v>
                </c:pt>
                <c:pt idx="37">
                  <c:v>1.6990283620635957E-3</c:v>
                </c:pt>
                <c:pt idx="38">
                  <c:v>1.7010881078355301E-3</c:v>
                </c:pt>
                <c:pt idx="39">
                  <c:v>1.7031509377003367E-3</c:v>
                </c:pt>
                <c:pt idx="40">
                  <c:v>1.7093579318519893E-3</c:v>
                </c:pt>
                <c:pt idx="41">
                  <c:v>1.7114330980882843E-3</c:v>
                </c:pt>
                <c:pt idx="42">
                  <c:v>1.7135113484174514E-3</c:v>
                </c:pt>
                <c:pt idx="43">
                  <c:v>1.7155926828394906E-3</c:v>
                </c:pt>
                <c:pt idx="44">
                  <c:v>1.717677101354402E-3</c:v>
                </c:pt>
                <c:pt idx="45">
                  <c:v>1.7239488614563686E-3</c:v>
                </c:pt>
                <c:pt idx="46">
                  <c:v>1.7260456163427681E-3</c:v>
                </c:pt>
                <c:pt idx="47">
                  <c:v>1.72814545532204E-3</c:v>
                </c:pt>
                <c:pt idx="48">
                  <c:v>1.730248378394184E-3</c:v>
                </c:pt>
                <c:pt idx="49">
                  <c:v>1.7323543855592E-3</c:v>
                </c:pt>
                <c:pt idx="50">
                  <c:v>1.7386909116114805E-3</c:v>
                </c:pt>
                <c:pt idx="51">
                  <c:v>1.7408092551479851E-3</c:v>
                </c:pt>
                <c:pt idx="52">
                  <c:v>1.7429306827773613E-3</c:v>
                </c:pt>
                <c:pt idx="53">
                  <c:v>1.7450551944996101E-3</c:v>
                </c:pt>
                <c:pt idx="54">
                  <c:v>1.7471827903147307E-3</c:v>
                </c:pt>
                <c:pt idx="55">
                  <c:v>1.7535840823173254E-3</c:v>
                </c:pt>
                <c:pt idx="56">
                  <c:v>1.7557240145039345E-3</c:v>
                </c:pt>
                <c:pt idx="57">
                  <c:v>1.7578670307834155E-3</c:v>
                </c:pt>
                <c:pt idx="58">
                  <c:v>1.7600131311557689E-3</c:v>
                </c:pt>
                <c:pt idx="59">
                  <c:v>1.7621623156209942E-3</c:v>
                </c:pt>
                <c:pt idx="60">
                  <c:v>1.7686283735739029E-3</c:v>
                </c:pt>
                <c:pt idx="61">
                  <c:v>1.7707898944106168E-3</c:v>
                </c:pt>
                <c:pt idx="62">
                  <c:v>1.7729544993402026E-3</c:v>
                </c:pt>
                <c:pt idx="63">
                  <c:v>1.7751221883626604E-3</c:v>
                </c:pt>
                <c:pt idx="64">
                  <c:v>1.7772929614779907E-3</c:v>
                </c:pt>
                <c:pt idx="65">
                  <c:v>1.7838237853812133E-3</c:v>
                </c:pt>
                <c:pt idx="66">
                  <c:v>1.7860068948680318E-3</c:v>
                </c:pt>
                <c:pt idx="67">
                  <c:v>1.7881930884477224E-3</c:v>
                </c:pt>
                <c:pt idx="68">
                  <c:v>1.7903823661202848E-3</c:v>
                </c:pt>
                <c:pt idx="69">
                  <c:v>1.7925747278857197E-3</c:v>
                </c:pt>
                <c:pt idx="70">
                  <c:v>1.7991703177392565E-3</c:v>
                </c:pt>
                <c:pt idx="71">
                  <c:v>1.8013750158761795E-3</c:v>
                </c:pt>
                <c:pt idx="72">
                  <c:v>1.8035827981059749E-3</c:v>
                </c:pt>
                <c:pt idx="73">
                  <c:v>1.8057936644286423E-3</c:v>
                </c:pt>
                <c:pt idx="74">
                  <c:v>1.8080076148441816E-3</c:v>
                </c:pt>
                <c:pt idx="75">
                  <c:v>1.8146679706480325E-3</c:v>
                </c:pt>
                <c:pt idx="76">
                  <c:v>1.8168942574350604E-3</c:v>
                </c:pt>
                <c:pt idx="77">
                  <c:v>1.8191236283149601E-3</c:v>
                </c:pt>
                <c:pt idx="78">
                  <c:v>1.8213560832877323E-3</c:v>
                </c:pt>
                <c:pt idx="79">
                  <c:v>1.8235916223533761E-3</c:v>
                </c:pt>
                <c:pt idx="80">
                  <c:v>1.830316744107541E-3</c:v>
                </c:pt>
                <c:pt idx="81">
                  <c:v>1.8325646195446737E-3</c:v>
                </c:pt>
                <c:pt idx="82">
                  <c:v>1.834815579074678E-3</c:v>
                </c:pt>
                <c:pt idx="83">
                  <c:v>1.837069622697555E-3</c:v>
                </c:pt>
                <c:pt idx="84">
                  <c:v>1.8393267504133038E-3</c:v>
                </c:pt>
                <c:pt idx="85">
                  <c:v>1.8461166381177826E-3</c:v>
                </c:pt>
                <c:pt idx="86">
                  <c:v>1.8483861022050199E-3</c:v>
                </c:pt>
                <c:pt idx="87">
                  <c:v>1.8506586503851293E-3</c:v>
                </c:pt>
                <c:pt idx="88">
                  <c:v>1.8529342826581103E-3</c:v>
                </c:pt>
                <c:pt idx="89">
                  <c:v>1.855212999023964E-3</c:v>
                </c:pt>
                <c:pt idx="90">
                  <c:v>1.862067652678757E-3</c:v>
                </c:pt>
                <c:pt idx="91">
                  <c:v>1.8643587054160988E-3</c:v>
                </c:pt>
                <c:pt idx="92">
                  <c:v>1.8666528422463127E-3</c:v>
                </c:pt>
                <c:pt idx="93">
                  <c:v>1.8689500631693986E-3</c:v>
                </c:pt>
                <c:pt idx="94">
                  <c:v>1.8712503681853569E-3</c:v>
                </c:pt>
                <c:pt idx="95">
                  <c:v>1.878169787790464E-3</c:v>
                </c:pt>
                <c:pt idx="96">
                  <c:v>1.8804824291779104E-3</c:v>
                </c:pt>
                <c:pt idx="97">
                  <c:v>1.8827981546582291E-3</c:v>
                </c:pt>
                <c:pt idx="98">
                  <c:v>1.88511696423142E-3</c:v>
                </c:pt>
                <c:pt idx="99">
                  <c:v>1.8874388578974826E-3</c:v>
                </c:pt>
                <c:pt idx="100">
                  <c:v>1.8944230434529037E-3</c:v>
                </c:pt>
                <c:pt idx="101">
                  <c:v>1.8967572734904551E-3</c:v>
                </c:pt>
                <c:pt idx="102">
                  <c:v>1.8990945876208782E-3</c:v>
                </c:pt>
                <c:pt idx="103">
                  <c:v>1.9014349858441737E-3</c:v>
                </c:pt>
                <c:pt idx="104">
                  <c:v>1.9037784681603411E-3</c:v>
                </c:pt>
                <c:pt idx="105">
                  <c:v>1.9108274196660763E-3</c:v>
                </c:pt>
                <c:pt idx="106">
                  <c:v>1.9131832383537323E-3</c:v>
                </c:pt>
                <c:pt idx="107">
                  <c:v>1.9155421411342602E-3</c:v>
                </c:pt>
                <c:pt idx="108">
                  <c:v>1.9179041280076605E-3</c:v>
                </c:pt>
                <c:pt idx="109">
                  <c:v>1.9202691989739327E-3</c:v>
                </c:pt>
                <c:pt idx="110">
                  <c:v>1.9273829164299817E-3</c:v>
                </c:pt>
                <c:pt idx="111">
                  <c:v>1.9297603237677424E-3</c:v>
                </c:pt>
                <c:pt idx="112">
                  <c:v>1.9321408151983751E-3</c:v>
                </c:pt>
                <c:pt idx="113">
                  <c:v>1.9345243907218797E-3</c:v>
                </c:pt>
                <c:pt idx="114">
                  <c:v>1.9369110503382567E-3</c:v>
                </c:pt>
                <c:pt idx="115">
                  <c:v>1.9440895337446201E-3</c:v>
                </c:pt>
                <c:pt idx="116">
                  <c:v>1.9464885297324852E-3</c:v>
                </c:pt>
                <c:pt idx="117">
                  <c:v>1.9488906098132227E-3</c:v>
                </c:pt>
                <c:pt idx="118">
                  <c:v>1.9512957739868319E-3</c:v>
                </c:pt>
                <c:pt idx="119">
                  <c:v>1.9537040222533135E-3</c:v>
                </c:pt>
                <c:pt idx="120">
                  <c:v>1.9609472716099908E-3</c:v>
                </c:pt>
                <c:pt idx="121">
                  <c:v>1.9633678562479607E-3</c:v>
                </c:pt>
                <c:pt idx="122">
                  <c:v>1.9657915249788028E-3</c:v>
                </c:pt>
                <c:pt idx="123">
                  <c:v>1.968218277802517E-3</c:v>
                </c:pt>
                <c:pt idx="124">
                  <c:v>1.9706481147191033E-3</c:v>
                </c:pt>
                <c:pt idx="125">
                  <c:v>1.9779561300260944E-3</c:v>
                </c:pt>
                <c:pt idx="126">
                  <c:v>1.9803983033141693E-3</c:v>
                </c:pt>
                <c:pt idx="127">
                  <c:v>1.982843560695116E-3</c:v>
                </c:pt>
                <c:pt idx="128">
                  <c:v>1.9852919021689347E-3</c:v>
                </c:pt>
                <c:pt idx="129">
                  <c:v>1.9951161089929309E-3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33688"/>
        <c:axId val="578434080"/>
      </c:lineChart>
      <c:dateAx>
        <c:axId val="5784336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78434080"/>
        <c:crosses val="autoZero"/>
        <c:auto val="1"/>
        <c:lblOffset val="100"/>
        <c:baseTimeUnit val="days"/>
      </c:dateAx>
      <c:valAx>
        <c:axId val="578434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433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2.8748042178996405E-3</c:v>
                </c:pt>
                <c:pt idx="1">
                  <c:v>2.8748042178996405E-3</c:v>
                </c:pt>
                <c:pt idx="2">
                  <c:v>2.8748042178996405E-3</c:v>
                </c:pt>
                <c:pt idx="3">
                  <c:v>2.8748042178996405E-3</c:v>
                </c:pt>
                <c:pt idx="4">
                  <c:v>2.8748042178996405E-3</c:v>
                </c:pt>
                <c:pt idx="5">
                  <c:v>2.8748042178996405E-3</c:v>
                </c:pt>
                <c:pt idx="6">
                  <c:v>2.8748042178996405E-3</c:v>
                </c:pt>
                <c:pt idx="7">
                  <c:v>2.8748042178996405E-3</c:v>
                </c:pt>
                <c:pt idx="8">
                  <c:v>2.8748042178996405E-3</c:v>
                </c:pt>
                <c:pt idx="9">
                  <c:v>2.8748042178996405E-3</c:v>
                </c:pt>
                <c:pt idx="10">
                  <c:v>2.8748042178996405E-3</c:v>
                </c:pt>
                <c:pt idx="11">
                  <c:v>2.8748042178996405E-3</c:v>
                </c:pt>
                <c:pt idx="12">
                  <c:v>2.8748042178996405E-3</c:v>
                </c:pt>
                <c:pt idx="13">
                  <c:v>2.8748042178996405E-3</c:v>
                </c:pt>
                <c:pt idx="14">
                  <c:v>2.8748042178996405E-3</c:v>
                </c:pt>
                <c:pt idx="15">
                  <c:v>2.8748042178996405E-3</c:v>
                </c:pt>
                <c:pt idx="16">
                  <c:v>2.8748042178996405E-3</c:v>
                </c:pt>
                <c:pt idx="17">
                  <c:v>2.8748042178996405E-3</c:v>
                </c:pt>
                <c:pt idx="18">
                  <c:v>2.8748042178996405E-3</c:v>
                </c:pt>
                <c:pt idx="19">
                  <c:v>2.8748042178996405E-3</c:v>
                </c:pt>
                <c:pt idx="20">
                  <c:v>2.8748042178996405E-3</c:v>
                </c:pt>
                <c:pt idx="21">
                  <c:v>2.8748042178996405E-3</c:v>
                </c:pt>
                <c:pt idx="22">
                  <c:v>2.8748042178996405E-3</c:v>
                </c:pt>
                <c:pt idx="23">
                  <c:v>2.8748042178996405E-3</c:v>
                </c:pt>
                <c:pt idx="24">
                  <c:v>2.8748042178996405E-3</c:v>
                </c:pt>
                <c:pt idx="25">
                  <c:v>2.8748042178996405E-3</c:v>
                </c:pt>
                <c:pt idx="26">
                  <c:v>2.8748042178996405E-3</c:v>
                </c:pt>
                <c:pt idx="27">
                  <c:v>2.8748042178996405E-3</c:v>
                </c:pt>
                <c:pt idx="28">
                  <c:v>2.8748042178996405E-3</c:v>
                </c:pt>
                <c:pt idx="29">
                  <c:v>2.8748042178996405E-3</c:v>
                </c:pt>
                <c:pt idx="30">
                  <c:v>2.8748042178996405E-3</c:v>
                </c:pt>
                <c:pt idx="31">
                  <c:v>2.8748042178996405E-3</c:v>
                </c:pt>
                <c:pt idx="32">
                  <c:v>2.8748042178996405E-3</c:v>
                </c:pt>
                <c:pt idx="33">
                  <c:v>2.8748042178996405E-3</c:v>
                </c:pt>
                <c:pt idx="34">
                  <c:v>2.8748042178996405E-3</c:v>
                </c:pt>
                <c:pt idx="35">
                  <c:v>2.8748042178996405E-3</c:v>
                </c:pt>
                <c:pt idx="36">
                  <c:v>2.8748042178996405E-3</c:v>
                </c:pt>
                <c:pt idx="37">
                  <c:v>2.8748042178996405E-3</c:v>
                </c:pt>
                <c:pt idx="38">
                  <c:v>2.8748042178996405E-3</c:v>
                </c:pt>
                <c:pt idx="39">
                  <c:v>2.8748042178996405E-3</c:v>
                </c:pt>
                <c:pt idx="40">
                  <c:v>2.8748042178996405E-3</c:v>
                </c:pt>
                <c:pt idx="41">
                  <c:v>2.8748042178996405E-3</c:v>
                </c:pt>
                <c:pt idx="42">
                  <c:v>2.8748042178996405E-3</c:v>
                </c:pt>
                <c:pt idx="43">
                  <c:v>2.8748042178996405E-3</c:v>
                </c:pt>
                <c:pt idx="44">
                  <c:v>2.8748042178996405E-3</c:v>
                </c:pt>
                <c:pt idx="45">
                  <c:v>2.8748042178996405E-3</c:v>
                </c:pt>
                <c:pt idx="46">
                  <c:v>2.8748042178996405E-3</c:v>
                </c:pt>
                <c:pt idx="47">
                  <c:v>2.8748042178996405E-3</c:v>
                </c:pt>
                <c:pt idx="48">
                  <c:v>2.8748042178996405E-3</c:v>
                </c:pt>
                <c:pt idx="49">
                  <c:v>2.8748042178996405E-3</c:v>
                </c:pt>
                <c:pt idx="50">
                  <c:v>2.8748042178996405E-3</c:v>
                </c:pt>
                <c:pt idx="51">
                  <c:v>2.8748042178996405E-3</c:v>
                </c:pt>
                <c:pt idx="52">
                  <c:v>2.8748042178996405E-3</c:v>
                </c:pt>
                <c:pt idx="53">
                  <c:v>2.8748042178996405E-3</c:v>
                </c:pt>
                <c:pt idx="54">
                  <c:v>2.8748042178996405E-3</c:v>
                </c:pt>
                <c:pt idx="55">
                  <c:v>2.8748042178996405E-3</c:v>
                </c:pt>
                <c:pt idx="56">
                  <c:v>2.8748042178996405E-3</c:v>
                </c:pt>
                <c:pt idx="57">
                  <c:v>2.8748042178996405E-3</c:v>
                </c:pt>
                <c:pt idx="58">
                  <c:v>2.8748042178996405E-3</c:v>
                </c:pt>
                <c:pt idx="59">
                  <c:v>2.8748042178996405E-3</c:v>
                </c:pt>
                <c:pt idx="60">
                  <c:v>2.8748042178996405E-3</c:v>
                </c:pt>
                <c:pt idx="61">
                  <c:v>2.8748042178996405E-3</c:v>
                </c:pt>
                <c:pt idx="62">
                  <c:v>2.8748042178996405E-3</c:v>
                </c:pt>
                <c:pt idx="63">
                  <c:v>2.8748042178996405E-3</c:v>
                </c:pt>
                <c:pt idx="64">
                  <c:v>2.8748042178996405E-3</c:v>
                </c:pt>
                <c:pt idx="65">
                  <c:v>2.8748042178996405E-3</c:v>
                </c:pt>
                <c:pt idx="66">
                  <c:v>2.8748042178996405E-3</c:v>
                </c:pt>
                <c:pt idx="67">
                  <c:v>2.8748042178996405E-3</c:v>
                </c:pt>
                <c:pt idx="68">
                  <c:v>2.8748042178996405E-3</c:v>
                </c:pt>
                <c:pt idx="69">
                  <c:v>2.8748042178996405E-3</c:v>
                </c:pt>
                <c:pt idx="70">
                  <c:v>2.8748042178996405E-3</c:v>
                </c:pt>
                <c:pt idx="71">
                  <c:v>2.8748042178996405E-3</c:v>
                </c:pt>
                <c:pt idx="72">
                  <c:v>2.8748042178996405E-3</c:v>
                </c:pt>
                <c:pt idx="73">
                  <c:v>2.8748042178996405E-3</c:v>
                </c:pt>
                <c:pt idx="74">
                  <c:v>2.8748042178996405E-3</c:v>
                </c:pt>
                <c:pt idx="75">
                  <c:v>2.8748042178996405E-3</c:v>
                </c:pt>
                <c:pt idx="76">
                  <c:v>2.8748042178996405E-3</c:v>
                </c:pt>
                <c:pt idx="77">
                  <c:v>2.8748042178996405E-3</c:v>
                </c:pt>
                <c:pt idx="78">
                  <c:v>2.8748042178996405E-3</c:v>
                </c:pt>
                <c:pt idx="79">
                  <c:v>2.8748042178996405E-3</c:v>
                </c:pt>
                <c:pt idx="80">
                  <c:v>2.8748042178996405E-3</c:v>
                </c:pt>
                <c:pt idx="81">
                  <c:v>2.8748042178996405E-3</c:v>
                </c:pt>
                <c:pt idx="82">
                  <c:v>2.8748042178996405E-3</c:v>
                </c:pt>
                <c:pt idx="83">
                  <c:v>2.8748042178996405E-3</c:v>
                </c:pt>
                <c:pt idx="84">
                  <c:v>2.8748042178996405E-3</c:v>
                </c:pt>
                <c:pt idx="85">
                  <c:v>2.8748042178996405E-3</c:v>
                </c:pt>
                <c:pt idx="86">
                  <c:v>2.8748042178996405E-3</c:v>
                </c:pt>
                <c:pt idx="87">
                  <c:v>2.8748042178996405E-3</c:v>
                </c:pt>
                <c:pt idx="88">
                  <c:v>2.8748042178996405E-3</c:v>
                </c:pt>
                <c:pt idx="89">
                  <c:v>2.8748042178996405E-3</c:v>
                </c:pt>
                <c:pt idx="90">
                  <c:v>2.8748042178996405E-3</c:v>
                </c:pt>
                <c:pt idx="91">
                  <c:v>2.8748042178996405E-3</c:v>
                </c:pt>
                <c:pt idx="92">
                  <c:v>2.8748042178996405E-3</c:v>
                </c:pt>
                <c:pt idx="93">
                  <c:v>2.8748042178996405E-3</c:v>
                </c:pt>
                <c:pt idx="94">
                  <c:v>2.8748042178996405E-3</c:v>
                </c:pt>
                <c:pt idx="95">
                  <c:v>2.8748042178996405E-3</c:v>
                </c:pt>
                <c:pt idx="96">
                  <c:v>2.8748042178996405E-3</c:v>
                </c:pt>
                <c:pt idx="97">
                  <c:v>2.8748042178996405E-3</c:v>
                </c:pt>
                <c:pt idx="98">
                  <c:v>2.8748042178996405E-3</c:v>
                </c:pt>
                <c:pt idx="99">
                  <c:v>2.8748042178996405E-3</c:v>
                </c:pt>
                <c:pt idx="100">
                  <c:v>2.8748042178996405E-3</c:v>
                </c:pt>
                <c:pt idx="101">
                  <c:v>2.8748042178996405E-3</c:v>
                </c:pt>
                <c:pt idx="102">
                  <c:v>2.8748042178996405E-3</c:v>
                </c:pt>
                <c:pt idx="103">
                  <c:v>2.8748042178996405E-3</c:v>
                </c:pt>
                <c:pt idx="104">
                  <c:v>2.8748042178996405E-3</c:v>
                </c:pt>
                <c:pt idx="105">
                  <c:v>2.8748042178996405E-3</c:v>
                </c:pt>
                <c:pt idx="106">
                  <c:v>2.8748042178996405E-3</c:v>
                </c:pt>
                <c:pt idx="107">
                  <c:v>2.8748042178996405E-3</c:v>
                </c:pt>
                <c:pt idx="108">
                  <c:v>2.8748042178996405E-3</c:v>
                </c:pt>
                <c:pt idx="109">
                  <c:v>2.8748042178996405E-3</c:v>
                </c:pt>
                <c:pt idx="110">
                  <c:v>2.8748042178996405E-3</c:v>
                </c:pt>
                <c:pt idx="111">
                  <c:v>2.8748042178996405E-3</c:v>
                </c:pt>
                <c:pt idx="112">
                  <c:v>2.8748042178996405E-3</c:v>
                </c:pt>
                <c:pt idx="113">
                  <c:v>2.8748042178996405E-3</c:v>
                </c:pt>
                <c:pt idx="114">
                  <c:v>2.8748042178996405E-3</c:v>
                </c:pt>
                <c:pt idx="115">
                  <c:v>2.8748042178996405E-3</c:v>
                </c:pt>
                <c:pt idx="116">
                  <c:v>2.8748042178996405E-3</c:v>
                </c:pt>
                <c:pt idx="117">
                  <c:v>2.8748042178996405E-3</c:v>
                </c:pt>
                <c:pt idx="118">
                  <c:v>2.8748042178996405E-3</c:v>
                </c:pt>
                <c:pt idx="119">
                  <c:v>2.8748042178996405E-3</c:v>
                </c:pt>
                <c:pt idx="120">
                  <c:v>2.8748042178996405E-3</c:v>
                </c:pt>
                <c:pt idx="121">
                  <c:v>2.8748042178996405E-3</c:v>
                </c:pt>
                <c:pt idx="122">
                  <c:v>2.8748042178996405E-3</c:v>
                </c:pt>
                <c:pt idx="123">
                  <c:v>2.8748042178996405E-3</c:v>
                </c:pt>
                <c:pt idx="124">
                  <c:v>2.8748042178996405E-3</c:v>
                </c:pt>
                <c:pt idx="125">
                  <c:v>2.8748042178996405E-3</c:v>
                </c:pt>
                <c:pt idx="126">
                  <c:v>2.8748042178996405E-3</c:v>
                </c:pt>
                <c:pt idx="127">
                  <c:v>2.8748042178996405E-3</c:v>
                </c:pt>
                <c:pt idx="128">
                  <c:v>2.8748042178996405E-3</c:v>
                </c:pt>
                <c:pt idx="129">
                  <c:v>2.8748042178996405E-3</c:v>
                </c:pt>
                <c:pt idx="130">
                  <c:v>2.8748042178996405E-3</c:v>
                </c:pt>
                <c:pt idx="131">
                  <c:v>2.8748042178996405E-3</c:v>
                </c:pt>
                <c:pt idx="132">
                  <c:v>2.8748042178996405E-3</c:v>
                </c:pt>
                <c:pt idx="133">
                  <c:v>2.8748042178996405E-3</c:v>
                </c:pt>
                <c:pt idx="134">
                  <c:v>2.8748042178996405E-3</c:v>
                </c:pt>
                <c:pt idx="135">
                  <c:v>2.8748042178996405E-3</c:v>
                </c:pt>
                <c:pt idx="136">
                  <c:v>2.8748042178996405E-3</c:v>
                </c:pt>
                <c:pt idx="137">
                  <c:v>2.8748042178996405E-3</c:v>
                </c:pt>
                <c:pt idx="138">
                  <c:v>2.8748042178996405E-3</c:v>
                </c:pt>
                <c:pt idx="139">
                  <c:v>2.8748042178996405E-3</c:v>
                </c:pt>
                <c:pt idx="140">
                  <c:v>2.8748042178996405E-3</c:v>
                </c:pt>
                <c:pt idx="141">
                  <c:v>2.8748042178996405E-3</c:v>
                </c:pt>
                <c:pt idx="142">
                  <c:v>2.8748042178996405E-3</c:v>
                </c:pt>
                <c:pt idx="143">
                  <c:v>2.8748042178996405E-3</c:v>
                </c:pt>
                <c:pt idx="144">
                  <c:v>2.8748042178996405E-3</c:v>
                </c:pt>
                <c:pt idx="145">
                  <c:v>2.8748042178996405E-3</c:v>
                </c:pt>
                <c:pt idx="146">
                  <c:v>2.8748042178996405E-3</c:v>
                </c:pt>
                <c:pt idx="147">
                  <c:v>2.8748042178996405E-3</c:v>
                </c:pt>
                <c:pt idx="148">
                  <c:v>2.8748042178996405E-3</c:v>
                </c:pt>
                <c:pt idx="149">
                  <c:v>2.8748042178996405E-3</c:v>
                </c:pt>
                <c:pt idx="150">
                  <c:v>2.8748042178996405E-3</c:v>
                </c:pt>
                <c:pt idx="151">
                  <c:v>2.8748042178996405E-3</c:v>
                </c:pt>
                <c:pt idx="152">
                  <c:v>2.8748042178996405E-3</c:v>
                </c:pt>
                <c:pt idx="153">
                  <c:v>2.8748042178996405E-3</c:v>
                </c:pt>
                <c:pt idx="154">
                  <c:v>2.8748042178996405E-3</c:v>
                </c:pt>
                <c:pt idx="155">
                  <c:v>2.8748042178996405E-3</c:v>
                </c:pt>
                <c:pt idx="156">
                  <c:v>2.8748042178996405E-3</c:v>
                </c:pt>
                <c:pt idx="157">
                  <c:v>2.8748042178996405E-3</c:v>
                </c:pt>
                <c:pt idx="158">
                  <c:v>2.8748042178996405E-3</c:v>
                </c:pt>
                <c:pt idx="159">
                  <c:v>2.8748042178996405E-3</c:v>
                </c:pt>
                <c:pt idx="160">
                  <c:v>2.8748042178996405E-3</c:v>
                </c:pt>
                <c:pt idx="161">
                  <c:v>2.8748042178996405E-3</c:v>
                </c:pt>
                <c:pt idx="162">
                  <c:v>2.8748042178996405E-3</c:v>
                </c:pt>
                <c:pt idx="163">
                  <c:v>2.8748042178996405E-3</c:v>
                </c:pt>
                <c:pt idx="164">
                  <c:v>2.8748042178996405E-3</c:v>
                </c:pt>
                <c:pt idx="165">
                  <c:v>2.8748042178996405E-3</c:v>
                </c:pt>
                <c:pt idx="166">
                  <c:v>2.8748042178996405E-3</c:v>
                </c:pt>
                <c:pt idx="167">
                  <c:v>2.8748042178996405E-3</c:v>
                </c:pt>
                <c:pt idx="168">
                  <c:v>2.8748042178996405E-3</c:v>
                </c:pt>
                <c:pt idx="169">
                  <c:v>2.8748042178996405E-3</c:v>
                </c:pt>
                <c:pt idx="170">
                  <c:v>2.8748042178996405E-3</c:v>
                </c:pt>
                <c:pt idx="171">
                  <c:v>2.8748042178996405E-3</c:v>
                </c:pt>
                <c:pt idx="172">
                  <c:v>2.8748042178996405E-3</c:v>
                </c:pt>
                <c:pt idx="173">
                  <c:v>2.8748042178996405E-3</c:v>
                </c:pt>
                <c:pt idx="174">
                  <c:v>2.8748042178996405E-3</c:v>
                </c:pt>
                <c:pt idx="175">
                  <c:v>2.8748042178996405E-3</c:v>
                </c:pt>
                <c:pt idx="176">
                  <c:v>2.8748042178996405E-3</c:v>
                </c:pt>
                <c:pt idx="177">
                  <c:v>2.8748042178996405E-3</c:v>
                </c:pt>
                <c:pt idx="178">
                  <c:v>2.8748042178996405E-3</c:v>
                </c:pt>
                <c:pt idx="179">
                  <c:v>2.8748042178996405E-3</c:v>
                </c:pt>
                <c:pt idx="180">
                  <c:v>2.8748042178996405E-3</c:v>
                </c:pt>
                <c:pt idx="181">
                  <c:v>2.8748042178996405E-3</c:v>
                </c:pt>
                <c:pt idx="182">
                  <c:v>2.8748042178996405E-3</c:v>
                </c:pt>
                <c:pt idx="183">
                  <c:v>2.8748042178996405E-3</c:v>
                </c:pt>
                <c:pt idx="184">
                  <c:v>2.8748042178996405E-3</c:v>
                </c:pt>
                <c:pt idx="185">
                  <c:v>2.8748042178996405E-3</c:v>
                </c:pt>
                <c:pt idx="186">
                  <c:v>2.8748042178996405E-3</c:v>
                </c:pt>
                <c:pt idx="187">
                  <c:v>2.8748042178996405E-3</c:v>
                </c:pt>
                <c:pt idx="188">
                  <c:v>2.8748042178996405E-3</c:v>
                </c:pt>
                <c:pt idx="189">
                  <c:v>2.8748042178996405E-3</c:v>
                </c:pt>
                <c:pt idx="190">
                  <c:v>2.8748042178996405E-3</c:v>
                </c:pt>
                <c:pt idx="191">
                  <c:v>2.8748042178996405E-3</c:v>
                </c:pt>
                <c:pt idx="192">
                  <c:v>2.8748042178996405E-3</c:v>
                </c:pt>
                <c:pt idx="193">
                  <c:v>2.8748042178996405E-3</c:v>
                </c:pt>
                <c:pt idx="194">
                  <c:v>2.8748042178996405E-3</c:v>
                </c:pt>
                <c:pt idx="195">
                  <c:v>2.8748042178996405E-3</c:v>
                </c:pt>
                <c:pt idx="196">
                  <c:v>2.8748042178996405E-3</c:v>
                </c:pt>
                <c:pt idx="197">
                  <c:v>2.8748042178996405E-3</c:v>
                </c:pt>
                <c:pt idx="198">
                  <c:v>2.8748042178996405E-3</c:v>
                </c:pt>
                <c:pt idx="199">
                  <c:v>2.8748042178996405E-3</c:v>
                </c:pt>
                <c:pt idx="200">
                  <c:v>2.8748042178996405E-3</c:v>
                </c:pt>
                <c:pt idx="201">
                  <c:v>2.8748042178996405E-3</c:v>
                </c:pt>
                <c:pt idx="202">
                  <c:v>2.8748042178996405E-3</c:v>
                </c:pt>
                <c:pt idx="203">
                  <c:v>2.8748042178996405E-3</c:v>
                </c:pt>
                <c:pt idx="204">
                  <c:v>2.8748042178996405E-3</c:v>
                </c:pt>
                <c:pt idx="205">
                  <c:v>2.8748042178996405E-3</c:v>
                </c:pt>
                <c:pt idx="206">
                  <c:v>2.8748042178996405E-3</c:v>
                </c:pt>
                <c:pt idx="207">
                  <c:v>2.8748042178996405E-3</c:v>
                </c:pt>
                <c:pt idx="208">
                  <c:v>2.8748042178996405E-3</c:v>
                </c:pt>
                <c:pt idx="209">
                  <c:v>2.8748042178996405E-3</c:v>
                </c:pt>
                <c:pt idx="210">
                  <c:v>2.8748042178996405E-3</c:v>
                </c:pt>
                <c:pt idx="211">
                  <c:v>2.8748042178996405E-3</c:v>
                </c:pt>
                <c:pt idx="212">
                  <c:v>2.8748042178996405E-3</c:v>
                </c:pt>
                <c:pt idx="213">
                  <c:v>2.8748042178996405E-3</c:v>
                </c:pt>
                <c:pt idx="214">
                  <c:v>2.8748042178996405E-3</c:v>
                </c:pt>
                <c:pt idx="215">
                  <c:v>2.8748042178996405E-3</c:v>
                </c:pt>
                <c:pt idx="216">
                  <c:v>2.8748042178996405E-3</c:v>
                </c:pt>
                <c:pt idx="217">
                  <c:v>2.8748042178996405E-3</c:v>
                </c:pt>
                <c:pt idx="218">
                  <c:v>2.8748042178996405E-3</c:v>
                </c:pt>
                <c:pt idx="219">
                  <c:v>2.8748042178996405E-3</c:v>
                </c:pt>
                <c:pt idx="220">
                  <c:v>2.8748042178996405E-3</c:v>
                </c:pt>
                <c:pt idx="221">
                  <c:v>2.8748042178996405E-3</c:v>
                </c:pt>
                <c:pt idx="222">
                  <c:v>2.8748042178996405E-3</c:v>
                </c:pt>
                <c:pt idx="223">
                  <c:v>2.8748042178996405E-3</c:v>
                </c:pt>
                <c:pt idx="224">
                  <c:v>2.8748042178996405E-3</c:v>
                </c:pt>
                <c:pt idx="225">
                  <c:v>2.8748042178996405E-3</c:v>
                </c:pt>
                <c:pt idx="226">
                  <c:v>2.8748042178996405E-3</c:v>
                </c:pt>
                <c:pt idx="227">
                  <c:v>2.8748042178996405E-3</c:v>
                </c:pt>
                <c:pt idx="228">
                  <c:v>2.8748042178996405E-3</c:v>
                </c:pt>
                <c:pt idx="229">
                  <c:v>2.8748042178996405E-3</c:v>
                </c:pt>
                <c:pt idx="230">
                  <c:v>2.8748042178996405E-3</c:v>
                </c:pt>
                <c:pt idx="231">
                  <c:v>2.8748042178996405E-3</c:v>
                </c:pt>
                <c:pt idx="232">
                  <c:v>2.8748042178996405E-3</c:v>
                </c:pt>
                <c:pt idx="233">
                  <c:v>2.8748042178996405E-3</c:v>
                </c:pt>
                <c:pt idx="234">
                  <c:v>2.8748042178996405E-3</c:v>
                </c:pt>
                <c:pt idx="235">
                  <c:v>2.8748042178996405E-3</c:v>
                </c:pt>
                <c:pt idx="236">
                  <c:v>2.8748042178996405E-3</c:v>
                </c:pt>
                <c:pt idx="237">
                  <c:v>2.8748042178996405E-3</c:v>
                </c:pt>
                <c:pt idx="238">
                  <c:v>2.8748042178996405E-3</c:v>
                </c:pt>
                <c:pt idx="239">
                  <c:v>2.8748042178996405E-3</c:v>
                </c:pt>
                <c:pt idx="240">
                  <c:v>2.8748042178996405E-3</c:v>
                </c:pt>
                <c:pt idx="241">
                  <c:v>2.8748042178996405E-3</c:v>
                </c:pt>
                <c:pt idx="242">
                  <c:v>2.8748042178996405E-3</c:v>
                </c:pt>
                <c:pt idx="243">
                  <c:v>2.8748042178996405E-3</c:v>
                </c:pt>
                <c:pt idx="244">
                  <c:v>2.8748042178996405E-3</c:v>
                </c:pt>
                <c:pt idx="245">
                  <c:v>2.8748042178996405E-3</c:v>
                </c:pt>
                <c:pt idx="246">
                  <c:v>2.8748042178996405E-3</c:v>
                </c:pt>
                <c:pt idx="247">
                  <c:v>2.8748042178996405E-3</c:v>
                </c:pt>
                <c:pt idx="248">
                  <c:v>2.8748042178996405E-3</c:v>
                </c:pt>
                <c:pt idx="249">
                  <c:v>2.8748042178996405E-3</c:v>
                </c:pt>
                <c:pt idx="250">
                  <c:v>2.8748042178996405E-3</c:v>
                </c:pt>
                <c:pt idx="251">
                  <c:v>2.8748042178996405E-3</c:v>
                </c:pt>
                <c:pt idx="252">
                  <c:v>2.8748042178996405E-3</c:v>
                </c:pt>
                <c:pt idx="253">
                  <c:v>2.8748042178996405E-3</c:v>
                </c:pt>
                <c:pt idx="254">
                  <c:v>2.8748042178996405E-3</c:v>
                </c:pt>
                <c:pt idx="255">
                  <c:v>2.8748042178996405E-3</c:v>
                </c:pt>
                <c:pt idx="256">
                  <c:v>2.8748042178996405E-3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2.1076390031821921E-3</c:v>
                </c:pt>
                <c:pt idx="1">
                  <c:v>2.1118311628254569E-3</c:v>
                </c:pt>
                <c:pt idx="2">
                  <c:v>2.1160233224687217E-3</c:v>
                </c:pt>
                <c:pt idx="3">
                  <c:v>2.1202154821119861E-3</c:v>
                </c:pt>
                <c:pt idx="4">
                  <c:v>2.124407641755251E-3</c:v>
                </c:pt>
                <c:pt idx="5">
                  <c:v>2.136984120685045E-3</c:v>
                </c:pt>
                <c:pt idx="6">
                  <c:v>2.1411762803283099E-3</c:v>
                </c:pt>
                <c:pt idx="7">
                  <c:v>2.1453684399715747E-3</c:v>
                </c:pt>
                <c:pt idx="8">
                  <c:v>2.1495605996148396E-3</c:v>
                </c:pt>
                <c:pt idx="9">
                  <c:v>2.1537527592581044E-3</c:v>
                </c:pt>
                <c:pt idx="10">
                  <c:v>2.1663292381878985E-3</c:v>
                </c:pt>
                <c:pt idx="11">
                  <c:v>2.1705213978311633E-3</c:v>
                </c:pt>
                <c:pt idx="12">
                  <c:v>2.1747135574744277E-3</c:v>
                </c:pt>
                <c:pt idx="13">
                  <c:v>2.1789057171176926E-3</c:v>
                </c:pt>
                <c:pt idx="14">
                  <c:v>2.1830978767609574E-3</c:v>
                </c:pt>
                <c:pt idx="15">
                  <c:v>2.1956743556907515E-3</c:v>
                </c:pt>
                <c:pt idx="16">
                  <c:v>2.1998665153340163E-3</c:v>
                </c:pt>
                <c:pt idx="17">
                  <c:v>2.2040586749772812E-3</c:v>
                </c:pt>
                <c:pt idx="18">
                  <c:v>2.208250834620546E-3</c:v>
                </c:pt>
                <c:pt idx="19">
                  <c:v>2.2124429942638104E-3</c:v>
                </c:pt>
                <c:pt idx="20">
                  <c:v>2.2250194731936049E-3</c:v>
                </c:pt>
                <c:pt idx="21">
                  <c:v>2.2292116328368698E-3</c:v>
                </c:pt>
                <c:pt idx="22">
                  <c:v>2.2334037924801342E-3</c:v>
                </c:pt>
                <c:pt idx="23">
                  <c:v>2.237595952123399E-3</c:v>
                </c:pt>
                <c:pt idx="24">
                  <c:v>2.2417881117666638E-3</c:v>
                </c:pt>
                <c:pt idx="25">
                  <c:v>2.2543645906964579E-3</c:v>
                </c:pt>
                <c:pt idx="26">
                  <c:v>2.2585567503397228E-3</c:v>
                </c:pt>
                <c:pt idx="27">
                  <c:v>2.2627489099829876E-3</c:v>
                </c:pt>
                <c:pt idx="28">
                  <c:v>2.2669410696262524E-3</c:v>
                </c:pt>
                <c:pt idx="29">
                  <c:v>2.2711332292695168E-3</c:v>
                </c:pt>
                <c:pt idx="30">
                  <c:v>2.2837097081993113E-3</c:v>
                </c:pt>
                <c:pt idx="31">
                  <c:v>2.2879018678425758E-3</c:v>
                </c:pt>
                <c:pt idx="32">
                  <c:v>2.2920940274858406E-3</c:v>
                </c:pt>
                <c:pt idx="33">
                  <c:v>2.2962861871291054E-3</c:v>
                </c:pt>
                <c:pt idx="34">
                  <c:v>2.3004783467723703E-3</c:v>
                </c:pt>
                <c:pt idx="35">
                  <c:v>2.3130548257021643E-3</c:v>
                </c:pt>
                <c:pt idx="36">
                  <c:v>2.3172469853454292E-3</c:v>
                </c:pt>
                <c:pt idx="37">
                  <c:v>2.321439144988694E-3</c:v>
                </c:pt>
                <c:pt idx="38">
                  <c:v>2.3256313046319584E-3</c:v>
                </c:pt>
                <c:pt idx="39">
                  <c:v>2.3298234642752233E-3</c:v>
                </c:pt>
                <c:pt idx="40">
                  <c:v>2.3423999432050178E-3</c:v>
                </c:pt>
                <c:pt idx="41">
                  <c:v>2.3465921028482822E-3</c:v>
                </c:pt>
                <c:pt idx="42">
                  <c:v>2.350784262491547E-3</c:v>
                </c:pt>
                <c:pt idx="43">
                  <c:v>2.3549764221348119E-3</c:v>
                </c:pt>
                <c:pt idx="44">
                  <c:v>2.3591685817780767E-3</c:v>
                </c:pt>
                <c:pt idx="45">
                  <c:v>2.3717450607078708E-3</c:v>
                </c:pt>
                <c:pt idx="46">
                  <c:v>2.3759372203511356E-3</c:v>
                </c:pt>
                <c:pt idx="47">
                  <c:v>2.3801293799944005E-3</c:v>
                </c:pt>
                <c:pt idx="48">
                  <c:v>2.3843215396376649E-3</c:v>
                </c:pt>
                <c:pt idx="49">
                  <c:v>2.3885136992809297E-3</c:v>
                </c:pt>
                <c:pt idx="50">
                  <c:v>2.4010901782107238E-3</c:v>
                </c:pt>
                <c:pt idx="51">
                  <c:v>2.4052823378539886E-3</c:v>
                </c:pt>
                <c:pt idx="52">
                  <c:v>2.4094744974972535E-3</c:v>
                </c:pt>
                <c:pt idx="53">
                  <c:v>2.4136666571405183E-3</c:v>
                </c:pt>
                <c:pt idx="54">
                  <c:v>2.4178588167837831E-3</c:v>
                </c:pt>
                <c:pt idx="55">
                  <c:v>2.4304352957135772E-3</c:v>
                </c:pt>
                <c:pt idx="56">
                  <c:v>2.434627455356842E-3</c:v>
                </c:pt>
                <c:pt idx="57">
                  <c:v>2.4388196150001065E-3</c:v>
                </c:pt>
                <c:pt idx="58">
                  <c:v>2.4430117746433713E-3</c:v>
                </c:pt>
                <c:pt idx="59">
                  <c:v>2.4472039342866361E-3</c:v>
                </c:pt>
                <c:pt idx="60">
                  <c:v>2.4597804132164302E-3</c:v>
                </c:pt>
                <c:pt idx="61">
                  <c:v>2.463972572859695E-3</c:v>
                </c:pt>
                <c:pt idx="62">
                  <c:v>2.4681647325029599E-3</c:v>
                </c:pt>
                <c:pt idx="63">
                  <c:v>2.4723568921462247E-3</c:v>
                </c:pt>
                <c:pt idx="64">
                  <c:v>2.4765490517894891E-3</c:v>
                </c:pt>
                <c:pt idx="65">
                  <c:v>2.4891255307192836E-3</c:v>
                </c:pt>
                <c:pt idx="66">
                  <c:v>2.4933176903625485E-3</c:v>
                </c:pt>
                <c:pt idx="67">
                  <c:v>2.4975098500058129E-3</c:v>
                </c:pt>
                <c:pt idx="68">
                  <c:v>2.5017020096490777E-3</c:v>
                </c:pt>
                <c:pt idx="69">
                  <c:v>2.5058941692923426E-3</c:v>
                </c:pt>
                <c:pt idx="70">
                  <c:v>2.5184706482221366E-3</c:v>
                </c:pt>
                <c:pt idx="71">
                  <c:v>2.5226628078654015E-3</c:v>
                </c:pt>
                <c:pt idx="72">
                  <c:v>2.5268549675086663E-3</c:v>
                </c:pt>
                <c:pt idx="73">
                  <c:v>2.5310471271519312E-3</c:v>
                </c:pt>
                <c:pt idx="74">
                  <c:v>2.5352392867951956E-3</c:v>
                </c:pt>
                <c:pt idx="75">
                  <c:v>2.5478157657249901E-3</c:v>
                </c:pt>
                <c:pt idx="76">
                  <c:v>2.5520079253682545E-3</c:v>
                </c:pt>
                <c:pt idx="77">
                  <c:v>2.5562000850115193E-3</c:v>
                </c:pt>
                <c:pt idx="78">
                  <c:v>2.5603922446547842E-3</c:v>
                </c:pt>
                <c:pt idx="79">
                  <c:v>2.564584404298049E-3</c:v>
                </c:pt>
                <c:pt idx="80">
                  <c:v>2.5771608832278431E-3</c:v>
                </c:pt>
                <c:pt idx="81">
                  <c:v>2.5813530428711079E-3</c:v>
                </c:pt>
                <c:pt idx="82">
                  <c:v>2.5855452025143727E-3</c:v>
                </c:pt>
                <c:pt idx="83">
                  <c:v>2.5897373621576372E-3</c:v>
                </c:pt>
                <c:pt idx="84">
                  <c:v>2.593929521800902E-3</c:v>
                </c:pt>
                <c:pt idx="85">
                  <c:v>2.6065060007306965E-3</c:v>
                </c:pt>
                <c:pt idx="86">
                  <c:v>2.6106981603739609E-3</c:v>
                </c:pt>
                <c:pt idx="87">
                  <c:v>2.6148903200172257E-3</c:v>
                </c:pt>
                <c:pt idx="88">
                  <c:v>2.6190824796604906E-3</c:v>
                </c:pt>
                <c:pt idx="89">
                  <c:v>2.6232746393037554E-3</c:v>
                </c:pt>
                <c:pt idx="90">
                  <c:v>2.6358511182335495E-3</c:v>
                </c:pt>
                <c:pt idx="91">
                  <c:v>2.6400432778768143E-3</c:v>
                </c:pt>
                <c:pt idx="92">
                  <c:v>2.6442354375200792E-3</c:v>
                </c:pt>
                <c:pt idx="93">
                  <c:v>2.6484275971633436E-3</c:v>
                </c:pt>
                <c:pt idx="94">
                  <c:v>2.6526197568066084E-3</c:v>
                </c:pt>
                <c:pt idx="95">
                  <c:v>2.6651962357364025E-3</c:v>
                </c:pt>
                <c:pt idx="96">
                  <c:v>2.6693883953796673E-3</c:v>
                </c:pt>
                <c:pt idx="97">
                  <c:v>2.6735805550229322E-3</c:v>
                </c:pt>
                <c:pt idx="98">
                  <c:v>2.677772714666197E-3</c:v>
                </c:pt>
                <c:pt idx="99">
                  <c:v>2.6819648743094619E-3</c:v>
                </c:pt>
                <c:pt idx="100">
                  <c:v>2.6945413532392559E-3</c:v>
                </c:pt>
                <c:pt idx="101">
                  <c:v>2.6987335128825208E-3</c:v>
                </c:pt>
                <c:pt idx="102">
                  <c:v>2.7029256725257852E-3</c:v>
                </c:pt>
                <c:pt idx="103">
                  <c:v>2.70711783216905E-3</c:v>
                </c:pt>
                <c:pt idx="104">
                  <c:v>2.7113099918123149E-3</c:v>
                </c:pt>
                <c:pt idx="105">
                  <c:v>2.7238864707421089E-3</c:v>
                </c:pt>
                <c:pt idx="106">
                  <c:v>2.7280786303853738E-3</c:v>
                </c:pt>
                <c:pt idx="107">
                  <c:v>2.7322707900286386E-3</c:v>
                </c:pt>
                <c:pt idx="108">
                  <c:v>2.7364629496719035E-3</c:v>
                </c:pt>
                <c:pt idx="109">
                  <c:v>2.7406551093151679E-3</c:v>
                </c:pt>
                <c:pt idx="110">
                  <c:v>2.7532315882449624E-3</c:v>
                </c:pt>
                <c:pt idx="111">
                  <c:v>2.7574237478882272E-3</c:v>
                </c:pt>
                <c:pt idx="112">
                  <c:v>2.761615907531492E-3</c:v>
                </c:pt>
                <c:pt idx="113">
                  <c:v>2.7658080671747565E-3</c:v>
                </c:pt>
                <c:pt idx="114">
                  <c:v>2.7700002268180213E-3</c:v>
                </c:pt>
                <c:pt idx="115">
                  <c:v>2.7825767057478154E-3</c:v>
                </c:pt>
                <c:pt idx="116">
                  <c:v>2.7867688653910802E-3</c:v>
                </c:pt>
                <c:pt idx="117">
                  <c:v>2.790961025034345E-3</c:v>
                </c:pt>
                <c:pt idx="118">
                  <c:v>2.7951531846776099E-3</c:v>
                </c:pt>
                <c:pt idx="119">
                  <c:v>2.7993453443208743E-3</c:v>
                </c:pt>
                <c:pt idx="120">
                  <c:v>2.8119218232506688E-3</c:v>
                </c:pt>
                <c:pt idx="121">
                  <c:v>2.8161139828939332E-3</c:v>
                </c:pt>
                <c:pt idx="122">
                  <c:v>2.820306142537198E-3</c:v>
                </c:pt>
                <c:pt idx="123">
                  <c:v>2.8244983021804629E-3</c:v>
                </c:pt>
                <c:pt idx="124">
                  <c:v>2.8286904618237277E-3</c:v>
                </c:pt>
                <c:pt idx="125">
                  <c:v>2.8412669407535218E-3</c:v>
                </c:pt>
                <c:pt idx="126">
                  <c:v>2.8454591003967866E-3</c:v>
                </c:pt>
                <c:pt idx="127">
                  <c:v>2.849651260040051E-3</c:v>
                </c:pt>
                <c:pt idx="128">
                  <c:v>2.8538434196833159E-3</c:v>
                </c:pt>
                <c:pt idx="129">
                  <c:v>2.8706120582563752E-3</c:v>
                </c:pt>
                <c:pt idx="130">
                  <c:v>2.8748042178996396E-3</c:v>
                </c:pt>
                <c:pt idx="131">
                  <c:v>2.8789963775429045E-3</c:v>
                </c:pt>
                <c:pt idx="132">
                  <c:v>2.8831885371861693E-3</c:v>
                </c:pt>
                <c:pt idx="133">
                  <c:v>2.8999571757592282E-3</c:v>
                </c:pt>
                <c:pt idx="134">
                  <c:v>2.9041493354024931E-3</c:v>
                </c:pt>
                <c:pt idx="135">
                  <c:v>2.9083414950457579E-3</c:v>
                </c:pt>
                <c:pt idx="136">
                  <c:v>2.9125336546890223E-3</c:v>
                </c:pt>
                <c:pt idx="137">
                  <c:v>2.9167258143322872E-3</c:v>
                </c:pt>
                <c:pt idx="138">
                  <c:v>2.9293022932620812E-3</c:v>
                </c:pt>
                <c:pt idx="139">
                  <c:v>2.9334944529053461E-3</c:v>
                </c:pt>
                <c:pt idx="140">
                  <c:v>2.9376866125486109E-3</c:v>
                </c:pt>
                <c:pt idx="141">
                  <c:v>2.9418787721918757E-3</c:v>
                </c:pt>
                <c:pt idx="142">
                  <c:v>2.9460709318351406E-3</c:v>
                </c:pt>
                <c:pt idx="143">
                  <c:v>2.9586474107649347E-3</c:v>
                </c:pt>
                <c:pt idx="144">
                  <c:v>2.9628395704081991E-3</c:v>
                </c:pt>
                <c:pt idx="145">
                  <c:v>2.9670317300514639E-3</c:v>
                </c:pt>
                <c:pt idx="146">
                  <c:v>2.9712238896947287E-3</c:v>
                </c:pt>
                <c:pt idx="147">
                  <c:v>2.9754160493379936E-3</c:v>
                </c:pt>
                <c:pt idx="148">
                  <c:v>2.9879925282677881E-3</c:v>
                </c:pt>
                <c:pt idx="149">
                  <c:v>2.9921846879110525E-3</c:v>
                </c:pt>
                <c:pt idx="150">
                  <c:v>2.9963768475543173E-3</c:v>
                </c:pt>
                <c:pt idx="151">
                  <c:v>3.0005690071975822E-3</c:v>
                </c:pt>
                <c:pt idx="152">
                  <c:v>3.0047611668408466E-3</c:v>
                </c:pt>
                <c:pt idx="153">
                  <c:v>3.0173376457706411E-3</c:v>
                </c:pt>
                <c:pt idx="154">
                  <c:v>3.0215298054139059E-3</c:v>
                </c:pt>
                <c:pt idx="155">
                  <c:v>3.0257219650571703E-3</c:v>
                </c:pt>
                <c:pt idx="156">
                  <c:v>3.0299141247004352E-3</c:v>
                </c:pt>
                <c:pt idx="157">
                  <c:v>3.0341062843437E-3</c:v>
                </c:pt>
                <c:pt idx="158">
                  <c:v>3.0466827632734941E-3</c:v>
                </c:pt>
                <c:pt idx="159">
                  <c:v>3.0508749229167589E-3</c:v>
                </c:pt>
                <c:pt idx="160">
                  <c:v>3.0550670825600238E-3</c:v>
                </c:pt>
                <c:pt idx="161">
                  <c:v>3.0592592422032886E-3</c:v>
                </c:pt>
                <c:pt idx="162">
                  <c:v>3.063451401846553E-3</c:v>
                </c:pt>
                <c:pt idx="163">
                  <c:v>3.0760278807763475E-3</c:v>
                </c:pt>
                <c:pt idx="164">
                  <c:v>3.0802200404196119E-3</c:v>
                </c:pt>
                <c:pt idx="165">
                  <c:v>3.0844122000628768E-3</c:v>
                </c:pt>
                <c:pt idx="166">
                  <c:v>3.0886043597061416E-3</c:v>
                </c:pt>
                <c:pt idx="167">
                  <c:v>3.0927965193494064E-3</c:v>
                </c:pt>
                <c:pt idx="168">
                  <c:v>3.1053729982792005E-3</c:v>
                </c:pt>
                <c:pt idx="169">
                  <c:v>3.1095651579224654E-3</c:v>
                </c:pt>
                <c:pt idx="170">
                  <c:v>3.1137573175657298E-3</c:v>
                </c:pt>
                <c:pt idx="171">
                  <c:v>3.1179494772089946E-3</c:v>
                </c:pt>
                <c:pt idx="172">
                  <c:v>3.1221416368522594E-3</c:v>
                </c:pt>
                <c:pt idx="173">
                  <c:v>3.134718115782054E-3</c:v>
                </c:pt>
                <c:pt idx="174">
                  <c:v>3.1389102754253188E-3</c:v>
                </c:pt>
                <c:pt idx="175">
                  <c:v>3.1431024350685832E-3</c:v>
                </c:pt>
                <c:pt idx="176">
                  <c:v>3.147294594711848E-3</c:v>
                </c:pt>
                <c:pt idx="177">
                  <c:v>3.1514867543551124E-3</c:v>
                </c:pt>
                <c:pt idx="178">
                  <c:v>3.164063233284907E-3</c:v>
                </c:pt>
                <c:pt idx="179">
                  <c:v>3.1682553929281718E-3</c:v>
                </c:pt>
                <c:pt idx="180">
                  <c:v>3.1724475525714366E-3</c:v>
                </c:pt>
                <c:pt idx="181">
                  <c:v>3.1766397122147015E-3</c:v>
                </c:pt>
                <c:pt idx="182">
                  <c:v>3.1808318718579659E-3</c:v>
                </c:pt>
                <c:pt idx="183">
                  <c:v>3.19340835078776E-3</c:v>
                </c:pt>
                <c:pt idx="184">
                  <c:v>3.1976005104310248E-3</c:v>
                </c:pt>
                <c:pt idx="185">
                  <c:v>3.2017926700742896E-3</c:v>
                </c:pt>
                <c:pt idx="186">
                  <c:v>3.2059848297175545E-3</c:v>
                </c:pt>
                <c:pt idx="187">
                  <c:v>3.2101769893608193E-3</c:v>
                </c:pt>
                <c:pt idx="188">
                  <c:v>3.2227534682906134E-3</c:v>
                </c:pt>
                <c:pt idx="189">
                  <c:v>3.2269456279338782E-3</c:v>
                </c:pt>
                <c:pt idx="190">
                  <c:v>3.2311377875771426E-3</c:v>
                </c:pt>
                <c:pt idx="191">
                  <c:v>3.2353299472204075E-3</c:v>
                </c:pt>
                <c:pt idx="192">
                  <c:v>3.2562907454367312E-3</c:v>
                </c:pt>
                <c:pt idx="193">
                  <c:v>3.2604829050799956E-3</c:v>
                </c:pt>
                <c:pt idx="194">
                  <c:v>3.2646750647232609E-3</c:v>
                </c:pt>
                <c:pt idx="195">
                  <c:v>3.2688672243665253E-3</c:v>
                </c:pt>
                <c:pt idx="196">
                  <c:v>3.2814437032963198E-3</c:v>
                </c:pt>
                <c:pt idx="197">
                  <c:v>3.2856358629395847E-3</c:v>
                </c:pt>
                <c:pt idx="198">
                  <c:v>3.2898280225828495E-3</c:v>
                </c:pt>
                <c:pt idx="199">
                  <c:v>3.2940201822261139E-3</c:v>
                </c:pt>
                <c:pt idx="200">
                  <c:v>3.2982123418693787E-3</c:v>
                </c:pt>
                <c:pt idx="201">
                  <c:v>3.3107888207991728E-3</c:v>
                </c:pt>
                <c:pt idx="202">
                  <c:v>3.3149809804424377E-3</c:v>
                </c:pt>
                <c:pt idx="203">
                  <c:v>3.3191731400857025E-3</c:v>
                </c:pt>
                <c:pt idx="204">
                  <c:v>3.3233652997289673E-3</c:v>
                </c:pt>
                <c:pt idx="205">
                  <c:v>3.3275574593722322E-3</c:v>
                </c:pt>
                <c:pt idx="206">
                  <c:v>3.3401339383020258E-3</c:v>
                </c:pt>
                <c:pt idx="207">
                  <c:v>3.3443260979452907E-3</c:v>
                </c:pt>
                <c:pt idx="208">
                  <c:v>3.3485182575885555E-3</c:v>
                </c:pt>
                <c:pt idx="209">
                  <c:v>3.3527104172318203E-3</c:v>
                </c:pt>
                <c:pt idx="210">
                  <c:v>3.3569025768750852E-3</c:v>
                </c:pt>
                <c:pt idx="211">
                  <c:v>3.3694790558048793E-3</c:v>
                </c:pt>
                <c:pt idx="212">
                  <c:v>3.3736712154481441E-3</c:v>
                </c:pt>
                <c:pt idx="213">
                  <c:v>3.3778633750914085E-3</c:v>
                </c:pt>
                <c:pt idx="214">
                  <c:v>3.3820555347346733E-3</c:v>
                </c:pt>
                <c:pt idx="215">
                  <c:v>3.3862476943779382E-3</c:v>
                </c:pt>
                <c:pt idx="216">
                  <c:v>3.3988241733077327E-3</c:v>
                </c:pt>
                <c:pt idx="217">
                  <c:v>3.4030163329509971E-3</c:v>
                </c:pt>
                <c:pt idx="218">
                  <c:v>3.4072084925942624E-3</c:v>
                </c:pt>
                <c:pt idx="219">
                  <c:v>3.4114006522375268E-3</c:v>
                </c:pt>
                <c:pt idx="220">
                  <c:v>3.4155928118807916E-3</c:v>
                </c:pt>
                <c:pt idx="221">
                  <c:v>3.4281692908105857E-3</c:v>
                </c:pt>
                <c:pt idx="222">
                  <c:v>3.4323614504538505E-3</c:v>
                </c:pt>
                <c:pt idx="223">
                  <c:v>3.4365536100971154E-3</c:v>
                </c:pt>
                <c:pt idx="224">
                  <c:v>3.4407457697403798E-3</c:v>
                </c:pt>
                <c:pt idx="225">
                  <c:v>3.4449379293836446E-3</c:v>
                </c:pt>
                <c:pt idx="226">
                  <c:v>3.4575144083134387E-3</c:v>
                </c:pt>
                <c:pt idx="227">
                  <c:v>3.4617065679567035E-3</c:v>
                </c:pt>
                <c:pt idx="228">
                  <c:v>3.4658987275999684E-3</c:v>
                </c:pt>
                <c:pt idx="229">
                  <c:v>3.4700908872432332E-3</c:v>
                </c:pt>
                <c:pt idx="230">
                  <c:v>3.474283046886498E-3</c:v>
                </c:pt>
                <c:pt idx="231">
                  <c:v>3.4868595258162921E-3</c:v>
                </c:pt>
                <c:pt idx="232">
                  <c:v>3.4910516854595565E-3</c:v>
                </c:pt>
                <c:pt idx="233">
                  <c:v>3.4952438451028214E-3</c:v>
                </c:pt>
                <c:pt idx="234">
                  <c:v>3.4994360047460862E-3</c:v>
                </c:pt>
                <c:pt idx="235">
                  <c:v>3.503628164389351E-3</c:v>
                </c:pt>
                <c:pt idx="236">
                  <c:v>3.5162046433191456E-3</c:v>
                </c:pt>
                <c:pt idx="237">
                  <c:v>3.52039680296241E-3</c:v>
                </c:pt>
                <c:pt idx="238">
                  <c:v>3.5245889626056748E-3</c:v>
                </c:pt>
                <c:pt idx="239">
                  <c:v>3.5287811222489392E-3</c:v>
                </c:pt>
                <c:pt idx="240">
                  <c:v>3.532973281892204E-3</c:v>
                </c:pt>
                <c:pt idx="241">
                  <c:v>3.5455497608219986E-3</c:v>
                </c:pt>
                <c:pt idx="242">
                  <c:v>3.5497419204652634E-3</c:v>
                </c:pt>
                <c:pt idx="243">
                  <c:v>3.5539340801085282E-3</c:v>
                </c:pt>
                <c:pt idx="244">
                  <c:v>3.5581262397517926E-3</c:v>
                </c:pt>
                <c:pt idx="245">
                  <c:v>3.5623183993950575E-3</c:v>
                </c:pt>
                <c:pt idx="246">
                  <c:v>3.5748948783248516E-3</c:v>
                </c:pt>
                <c:pt idx="247">
                  <c:v>3.5790870379681164E-3</c:v>
                </c:pt>
                <c:pt idx="248">
                  <c:v>3.5832791976113812E-3</c:v>
                </c:pt>
                <c:pt idx="249">
                  <c:v>3.5874713572546461E-3</c:v>
                </c:pt>
                <c:pt idx="250">
                  <c:v>3.5916635168979105E-3</c:v>
                </c:pt>
                <c:pt idx="251">
                  <c:v>3.604239995827705E-3</c:v>
                </c:pt>
                <c:pt idx="252">
                  <c:v>3.6084321554709694E-3</c:v>
                </c:pt>
                <c:pt idx="253">
                  <c:v>3.6126243151142342E-3</c:v>
                </c:pt>
                <c:pt idx="254">
                  <c:v>3.6168164747574991E-3</c:v>
                </c:pt>
                <c:pt idx="255">
                  <c:v>3.6210086344007639E-3</c:v>
                </c:pt>
                <c:pt idx="256">
                  <c:v>3.633585113330558E-3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6.7007051158460978E-4</c:v>
                </c:pt>
                <c:pt idx="1">
                  <c:v>6.9467680532986787E-4</c:v>
                </c:pt>
                <c:pt idx="2">
                  <c:v>7.19179736370812E-4</c:v>
                </c:pt>
                <c:pt idx="3">
                  <c:v>7.4357930470744229E-4</c:v>
                </c:pt>
                <c:pt idx="4">
                  <c:v>7.6787551033975874E-4</c:v>
                </c:pt>
                <c:pt idx="5">
                  <c:v>8.4014395101082446E-4</c:v>
                </c:pt>
                <c:pt idx="6">
                  <c:v>8.6402670582588542E-4</c:v>
                </c:pt>
                <c:pt idx="7">
                  <c:v>8.8780609793663221E-4</c:v>
                </c:pt>
                <c:pt idx="8">
                  <c:v>9.1148212734306526E-4</c:v>
                </c:pt>
                <c:pt idx="9">
                  <c:v>9.3505479404518447E-4</c:v>
                </c:pt>
                <c:pt idx="10">
                  <c:v>1.0051526179256584E-3</c:v>
                </c:pt>
                <c:pt idx="11">
                  <c:v>1.0283118338105222E-3</c:v>
                </c:pt>
                <c:pt idx="12">
                  <c:v>1.051367686991072E-3</c:v>
                </c:pt>
                <c:pt idx="13">
                  <c:v>1.0743201774673077E-3</c:v>
                </c:pt>
                <c:pt idx="14">
                  <c:v>1.0971693052392296E-3</c:v>
                </c:pt>
                <c:pt idx="15">
                  <c:v>1.1650965123291121E-3</c:v>
                </c:pt>
                <c:pt idx="16">
                  <c:v>1.1875321892837784E-3</c:v>
                </c:pt>
                <c:pt idx="17">
                  <c:v>1.209864503534131E-3</c:v>
                </c:pt>
                <c:pt idx="18">
                  <c:v>1.2320934550801696E-3</c:v>
                </c:pt>
                <c:pt idx="19">
                  <c:v>1.2542190439218943E-3</c:v>
                </c:pt>
                <c:pt idx="20">
                  <c:v>1.319975634221185E-3</c:v>
                </c:pt>
                <c:pt idx="21">
                  <c:v>1.341687772245654E-3</c:v>
                </c:pt>
                <c:pt idx="22">
                  <c:v>1.3632965475658095E-3</c:v>
                </c:pt>
                <c:pt idx="23">
                  <c:v>1.3848019601816509E-3</c:v>
                </c:pt>
                <c:pt idx="24">
                  <c:v>1.4062040100931783E-3</c:v>
                </c:pt>
                <c:pt idx="25">
                  <c:v>1.4697899836018775E-3</c:v>
                </c:pt>
                <c:pt idx="26">
                  <c:v>1.4907785826961493E-3</c:v>
                </c:pt>
                <c:pt idx="27">
                  <c:v>1.5116638190861072E-3</c:v>
                </c:pt>
                <c:pt idx="28">
                  <c:v>1.5324456927717513E-3</c:v>
                </c:pt>
                <c:pt idx="29">
                  <c:v>1.5531242037530818E-3</c:v>
                </c:pt>
                <c:pt idx="30">
                  <c:v>1.6145395604711891E-3</c:v>
                </c:pt>
                <c:pt idx="31">
                  <c:v>1.6348046206352636E-3</c:v>
                </c:pt>
                <c:pt idx="32">
                  <c:v>1.6549663180950244E-3</c:v>
                </c:pt>
                <c:pt idx="33">
                  <c:v>1.6750246528504714E-3</c:v>
                </c:pt>
                <c:pt idx="34">
                  <c:v>1.6949796249016043E-3</c:v>
                </c:pt>
                <c:pt idx="35">
                  <c:v>1.75422436482912E-3</c:v>
                </c:pt>
                <c:pt idx="36">
                  <c:v>1.7737658860629978E-3</c:v>
                </c:pt>
                <c:pt idx="37">
                  <c:v>1.7932040445925613E-3</c:v>
                </c:pt>
                <c:pt idx="38">
                  <c:v>1.8125388404178107E-3</c:v>
                </c:pt>
                <c:pt idx="39">
                  <c:v>1.8317702735387467E-3</c:v>
                </c:pt>
                <c:pt idx="40">
                  <c:v>1.8888443966756706E-3</c:v>
                </c:pt>
                <c:pt idx="41">
                  <c:v>1.9076623789793506E-3</c:v>
                </c:pt>
                <c:pt idx="42">
                  <c:v>1.9263769985787169E-3</c:v>
                </c:pt>
                <c:pt idx="43">
                  <c:v>1.9449882554737695E-3</c:v>
                </c:pt>
                <c:pt idx="44">
                  <c:v>1.9634961496645081E-3</c:v>
                </c:pt>
                <c:pt idx="45">
                  <c:v>2.0183996560108404E-3</c:v>
                </c:pt>
                <c:pt idx="46">
                  <c:v>2.0364940993843235E-3</c:v>
                </c:pt>
                <c:pt idx="47">
                  <c:v>2.0544851800534925E-3</c:v>
                </c:pt>
                <c:pt idx="48">
                  <c:v>2.0723728980183475E-3</c:v>
                </c:pt>
                <c:pt idx="49">
                  <c:v>2.0901572532788892E-3</c:v>
                </c:pt>
                <c:pt idx="50">
                  <c:v>2.1428901428346301E-3</c:v>
                </c:pt>
                <c:pt idx="51">
                  <c:v>2.1602610472779156E-3</c:v>
                </c:pt>
                <c:pt idx="52">
                  <c:v>2.1775285890168875E-3</c:v>
                </c:pt>
                <c:pt idx="53">
                  <c:v>2.1946927680515454E-3</c:v>
                </c:pt>
                <c:pt idx="54">
                  <c:v>2.2117535843818896E-3</c:v>
                </c:pt>
                <c:pt idx="55">
                  <c:v>2.2623158571470387E-3</c:v>
                </c:pt>
                <c:pt idx="56">
                  <c:v>2.2789632226601275E-3</c:v>
                </c:pt>
                <c:pt idx="57">
                  <c:v>2.2955072254689018E-3</c:v>
                </c:pt>
                <c:pt idx="58">
                  <c:v>2.3119478655733621E-3</c:v>
                </c:pt>
                <c:pt idx="59">
                  <c:v>2.3282851429735096E-3</c:v>
                </c:pt>
                <c:pt idx="60">
                  <c:v>2.3766767989480669E-3</c:v>
                </c:pt>
                <c:pt idx="61">
                  <c:v>2.3926006255309577E-3</c:v>
                </c:pt>
                <c:pt idx="62">
                  <c:v>2.4084210894095353E-3</c:v>
                </c:pt>
                <c:pt idx="63">
                  <c:v>2.4241381905837989E-3</c:v>
                </c:pt>
                <c:pt idx="64">
                  <c:v>2.4397519290537484E-3</c:v>
                </c:pt>
                <c:pt idx="65">
                  <c:v>2.4859729682377143E-3</c:v>
                </c:pt>
                <c:pt idx="66">
                  <c:v>2.501173255890408E-3</c:v>
                </c:pt>
                <c:pt idx="67">
                  <c:v>2.5162701808387885E-3</c:v>
                </c:pt>
                <c:pt idx="68">
                  <c:v>2.5312637430828545E-3</c:v>
                </c:pt>
                <c:pt idx="69">
                  <c:v>2.5461539426226074E-3</c:v>
                </c:pt>
                <c:pt idx="70">
                  <c:v>2.5902043650159806E-3</c:v>
                </c:pt>
                <c:pt idx="71">
                  <c:v>2.604681113738478E-3</c:v>
                </c:pt>
                <c:pt idx="72">
                  <c:v>2.619054499756661E-3</c:v>
                </c:pt>
                <c:pt idx="73">
                  <c:v>2.6333245230705299E-3</c:v>
                </c:pt>
                <c:pt idx="74">
                  <c:v>2.6474911836800851E-3</c:v>
                </c:pt>
                <c:pt idx="75">
                  <c:v>2.6893709892828674E-3</c:v>
                </c:pt>
                <c:pt idx="76">
                  <c:v>2.7031241990751668E-3</c:v>
                </c:pt>
                <c:pt idx="77">
                  <c:v>2.7167740461631522E-3</c:v>
                </c:pt>
                <c:pt idx="78">
                  <c:v>2.7303205305468244E-3</c:v>
                </c:pt>
                <c:pt idx="79">
                  <c:v>2.7437636522261825E-3</c:v>
                </c:pt>
                <c:pt idx="80">
                  <c:v>2.783472841038373E-3</c:v>
                </c:pt>
                <c:pt idx="81">
                  <c:v>2.7965025119004753E-3</c:v>
                </c:pt>
                <c:pt idx="82">
                  <c:v>2.8094288200582636E-3</c:v>
                </c:pt>
                <c:pt idx="83">
                  <c:v>2.8222517655117386E-3</c:v>
                </c:pt>
                <c:pt idx="84">
                  <c:v>2.8349713482608992E-3</c:v>
                </c:pt>
                <c:pt idx="85">
                  <c:v>2.8725099202824979E-3</c:v>
                </c:pt>
                <c:pt idx="86">
                  <c:v>2.8848160522144031E-3</c:v>
                </c:pt>
                <c:pt idx="87">
                  <c:v>2.8970188214419946E-3</c:v>
                </c:pt>
                <c:pt idx="88">
                  <c:v>2.9091182279652721E-3</c:v>
                </c:pt>
                <c:pt idx="89">
                  <c:v>2.9211142717842356E-3</c:v>
                </c:pt>
                <c:pt idx="90">
                  <c:v>2.9564822270152424E-3</c:v>
                </c:pt>
                <c:pt idx="91">
                  <c:v>2.9680648200169509E-3</c:v>
                </c:pt>
                <c:pt idx="92">
                  <c:v>2.9795440503143445E-3</c:v>
                </c:pt>
                <c:pt idx="93">
                  <c:v>2.9909199179074249E-3</c:v>
                </c:pt>
                <c:pt idx="94">
                  <c:v>3.0021924227961907E-3</c:v>
                </c:pt>
                <c:pt idx="95">
                  <c:v>3.0353897612366062E-3</c:v>
                </c:pt>
                <c:pt idx="96">
                  <c:v>3.0462488153081171E-3</c:v>
                </c:pt>
                <c:pt idx="97">
                  <c:v>3.057004506675314E-3</c:v>
                </c:pt>
                <c:pt idx="98">
                  <c:v>3.0676568353381973E-3</c:v>
                </c:pt>
                <c:pt idx="99">
                  <c:v>3.0782058012967664E-3</c:v>
                </c:pt>
                <c:pt idx="100">
                  <c:v>3.1092325229465905E-3</c:v>
                </c:pt>
                <c:pt idx="101">
                  <c:v>3.119368038087903E-3</c:v>
                </c:pt>
                <c:pt idx="102">
                  <c:v>3.1294001905249032E-3</c:v>
                </c:pt>
                <c:pt idx="103">
                  <c:v>3.139328980257588E-3</c:v>
                </c:pt>
                <c:pt idx="104">
                  <c:v>3.1491544072859605E-3</c:v>
                </c:pt>
                <c:pt idx="105">
                  <c:v>3.1780105121451919E-3</c:v>
                </c:pt>
                <c:pt idx="106">
                  <c:v>3.1874224883563086E-3</c:v>
                </c:pt>
                <c:pt idx="107">
                  <c:v>3.1967311018631112E-3</c:v>
                </c:pt>
                <c:pt idx="108">
                  <c:v>3.2059363526655994E-3</c:v>
                </c:pt>
                <c:pt idx="109">
                  <c:v>3.2150382407637743E-3</c:v>
                </c:pt>
                <c:pt idx="110">
                  <c:v>3.2417237288324152E-3</c:v>
                </c:pt>
                <c:pt idx="111">
                  <c:v>3.2504121661133339E-3</c:v>
                </c:pt>
                <c:pt idx="112">
                  <c:v>3.2589972406899394E-3</c:v>
                </c:pt>
                <c:pt idx="113">
                  <c:v>3.2674789525622295E-3</c:v>
                </c:pt>
                <c:pt idx="114">
                  <c:v>3.2758573017302073E-3</c:v>
                </c:pt>
                <c:pt idx="115">
                  <c:v>3.3003721730082564E-3</c:v>
                </c:pt>
                <c:pt idx="116">
                  <c:v>3.3083370713589784E-3</c:v>
                </c:pt>
                <c:pt idx="117">
                  <c:v>3.3161986070053854E-3</c:v>
                </c:pt>
                <c:pt idx="118">
                  <c:v>3.3239567799474797E-3</c:v>
                </c:pt>
                <c:pt idx="119">
                  <c:v>3.33161159018526E-3</c:v>
                </c:pt>
                <c:pt idx="120">
                  <c:v>3.3539558446727172E-3</c:v>
                </c:pt>
                <c:pt idx="121">
                  <c:v>3.3611972040932412E-3</c:v>
                </c:pt>
                <c:pt idx="122">
                  <c:v>3.368335200809452E-3</c:v>
                </c:pt>
                <c:pt idx="123">
                  <c:v>3.3753698348213488E-3</c:v>
                </c:pt>
                <c:pt idx="124">
                  <c:v>3.3823011061289319E-3</c:v>
                </c:pt>
                <c:pt idx="125">
                  <c:v>3.4024747438257978E-3</c:v>
                </c:pt>
                <c:pt idx="126">
                  <c:v>3.4089925643161242E-3</c:v>
                </c:pt>
                <c:pt idx="127">
                  <c:v>3.4154070221021375E-3</c:v>
                </c:pt>
                <c:pt idx="128">
                  <c:v>3.4217181171838371E-3</c:v>
                </c:pt>
                <c:pt idx="129">
                  <c:v>3.4459288704674976E-3</c:v>
                </c:pt>
                <c:pt idx="130">
                  <c:v>3.4517231520276269E-3</c:v>
                </c:pt>
                <c:pt idx="131">
                  <c:v>3.457414070883443E-3</c:v>
                </c:pt>
                <c:pt idx="132">
                  <c:v>3.4630016270349459E-3</c:v>
                </c:pt>
                <c:pt idx="133">
                  <c:v>3.4843182245978162E-3</c:v>
                </c:pt>
                <c:pt idx="134">
                  <c:v>3.4893889672277488E-3</c:v>
                </c:pt>
                <c:pt idx="135">
                  <c:v>3.4943563471533682E-3</c:v>
                </c:pt>
                <c:pt idx="136">
                  <c:v>3.4992203643746727E-3</c:v>
                </c:pt>
                <c:pt idx="137">
                  <c:v>3.503981018891664E-3</c:v>
                </c:pt>
                <c:pt idx="138">
                  <c:v>3.517642806216754E-3</c:v>
                </c:pt>
                <c:pt idx="139">
                  <c:v>3.52199000991649E-3</c:v>
                </c:pt>
                <c:pt idx="140">
                  <c:v>3.5262338509119118E-3</c:v>
                </c:pt>
                <c:pt idx="141">
                  <c:v>3.5303743292030201E-3</c:v>
                </c:pt>
                <c:pt idx="142">
                  <c:v>3.5344114447898142E-3</c:v>
                </c:pt>
                <c:pt idx="143">
                  <c:v>3.5459026153243124E-3</c:v>
                </c:pt>
                <c:pt idx="144">
                  <c:v>3.5495262800938512E-3</c:v>
                </c:pt>
                <c:pt idx="145">
                  <c:v>3.5530465821590747E-3</c:v>
                </c:pt>
                <c:pt idx="146">
                  <c:v>3.5564635215199858E-3</c:v>
                </c:pt>
                <c:pt idx="147">
                  <c:v>3.5597770981765828E-3</c:v>
                </c:pt>
                <c:pt idx="148">
                  <c:v>3.5690976519204892E-3</c:v>
                </c:pt>
                <c:pt idx="149">
                  <c:v>3.5719977777598309E-3</c:v>
                </c:pt>
                <c:pt idx="150">
                  <c:v>3.574794540894858E-3</c:v>
                </c:pt>
                <c:pt idx="151">
                  <c:v>3.577487941325572E-3</c:v>
                </c:pt>
                <c:pt idx="152">
                  <c:v>3.5800779790519707E-3</c:v>
                </c:pt>
                <c:pt idx="153">
                  <c:v>3.5872279160052865E-3</c:v>
                </c:pt>
                <c:pt idx="154">
                  <c:v>3.5894045029144306E-3</c:v>
                </c:pt>
                <c:pt idx="155">
                  <c:v>3.5914777271192602E-3</c:v>
                </c:pt>
                <c:pt idx="156">
                  <c:v>3.5934475886197767E-3</c:v>
                </c:pt>
                <c:pt idx="157">
                  <c:v>3.595314087415979E-3</c:v>
                </c:pt>
                <c:pt idx="158">
                  <c:v>3.6002934075787022E-3</c:v>
                </c:pt>
                <c:pt idx="159">
                  <c:v>3.6017464555576492E-3</c:v>
                </c:pt>
                <c:pt idx="160">
                  <c:v>3.6030961408322821E-3</c:v>
                </c:pt>
                <c:pt idx="161">
                  <c:v>3.6043424634026014E-3</c:v>
                </c:pt>
                <c:pt idx="162">
                  <c:v>3.6054854232686058E-3</c:v>
                </c:pt>
                <c:pt idx="163">
                  <c:v>3.608294126640738E-3</c:v>
                </c:pt>
                <c:pt idx="164">
                  <c:v>3.609023635689487E-3</c:v>
                </c:pt>
                <c:pt idx="165">
                  <c:v>3.6096497820339228E-3</c:v>
                </c:pt>
                <c:pt idx="166">
                  <c:v>3.6101725656740445E-3</c:v>
                </c:pt>
                <c:pt idx="167">
                  <c:v>3.6105919866098531E-3</c:v>
                </c:pt>
                <c:pt idx="168">
                  <c:v>3.6112300731913926E-3</c:v>
                </c:pt>
                <c:pt idx="169">
                  <c:v>3.6112360433099453E-3</c:v>
                </c:pt>
                <c:pt idx="170">
                  <c:v>3.6111386507241836E-3</c:v>
                </c:pt>
                <c:pt idx="171">
                  <c:v>3.6109378954341078E-3</c:v>
                </c:pt>
                <c:pt idx="172">
                  <c:v>3.6106337774397183E-3</c:v>
                </c:pt>
                <c:pt idx="173">
                  <c:v>3.6091012472306673E-3</c:v>
                </c:pt>
                <c:pt idx="174">
                  <c:v>3.6083836784190221E-3</c:v>
                </c:pt>
                <c:pt idx="175">
                  <c:v>3.6075627469030632E-3</c:v>
                </c:pt>
                <c:pt idx="176">
                  <c:v>3.6066384526827907E-3</c:v>
                </c:pt>
                <c:pt idx="177">
                  <c:v>3.6056107957582045E-3</c:v>
                </c:pt>
                <c:pt idx="178">
                  <c:v>3.6019076487585609E-3</c:v>
                </c:pt>
                <c:pt idx="179">
                  <c:v>3.6004665410167189E-3</c:v>
                </c:pt>
                <c:pt idx="180">
                  <c:v>3.5989220705705629E-3</c:v>
                </c:pt>
                <c:pt idx="181">
                  <c:v>3.5972742374200924E-3</c:v>
                </c:pt>
                <c:pt idx="182">
                  <c:v>3.5955230415653087E-3</c:v>
                </c:pt>
                <c:pt idx="183">
                  <c:v>3.5896492777750737E-3</c:v>
                </c:pt>
                <c:pt idx="184">
                  <c:v>3.5874846311030341E-3</c:v>
                </c:pt>
                <c:pt idx="185">
                  <c:v>3.585216621726681E-3</c:v>
                </c:pt>
                <c:pt idx="186">
                  <c:v>3.5828452496460147E-3</c:v>
                </c:pt>
                <c:pt idx="187">
                  <c:v>3.5803705148610334E-3</c:v>
                </c:pt>
                <c:pt idx="188">
                  <c:v>3.5723261342802061E-3</c:v>
                </c:pt>
                <c:pt idx="189">
                  <c:v>3.5694379486779699E-3</c:v>
                </c:pt>
                <c:pt idx="190">
                  <c:v>3.5664464003714188E-3</c:v>
                </c:pt>
                <c:pt idx="191">
                  <c:v>3.5633514893605544E-3</c:v>
                </c:pt>
                <c:pt idx="192">
                  <c:v>3.546326493741524E-3</c:v>
                </c:pt>
                <c:pt idx="193">
                  <c:v>3.5426114065047762E-3</c:v>
                </c:pt>
                <c:pt idx="194">
                  <c:v>3.5387929565637152E-3</c:v>
                </c:pt>
                <c:pt idx="195">
                  <c:v>3.5348711439183392E-3</c:v>
                </c:pt>
                <c:pt idx="196">
                  <c:v>3.5224855297563296E-3</c:v>
                </c:pt>
                <c:pt idx="197">
                  <c:v>3.5181502662936992E-3</c:v>
                </c:pt>
                <c:pt idx="198">
                  <c:v>3.5137116401267529E-3</c:v>
                </c:pt>
                <c:pt idx="199">
                  <c:v>3.5091696512554943E-3</c:v>
                </c:pt>
                <c:pt idx="200">
                  <c:v>3.5045242996799226E-3</c:v>
                </c:pt>
                <c:pt idx="201">
                  <c:v>3.4899680687273203E-3</c:v>
                </c:pt>
                <c:pt idx="202">
                  <c:v>3.4849092663344914E-3</c:v>
                </c:pt>
                <c:pt idx="203">
                  <c:v>3.4797471012373493E-3</c:v>
                </c:pt>
                <c:pt idx="204">
                  <c:v>3.474481573435894E-3</c:v>
                </c:pt>
                <c:pt idx="205">
                  <c:v>3.4691126829301247E-3</c:v>
                </c:pt>
                <c:pt idx="206">
                  <c:v>3.4523858351869297E-3</c:v>
                </c:pt>
                <c:pt idx="207">
                  <c:v>3.446603493863905E-3</c:v>
                </c:pt>
                <c:pt idx="208">
                  <c:v>3.4407177898365653E-3</c:v>
                </c:pt>
                <c:pt idx="209">
                  <c:v>3.4347287231049125E-3</c:v>
                </c:pt>
                <c:pt idx="210">
                  <c:v>3.4286362936689447E-3</c:v>
                </c:pt>
                <c:pt idx="211">
                  <c:v>3.4097388291351597E-3</c:v>
                </c:pt>
                <c:pt idx="212">
                  <c:v>3.4032329488819374E-3</c:v>
                </c:pt>
                <c:pt idx="213">
                  <c:v>3.3966237059244002E-3</c:v>
                </c:pt>
                <c:pt idx="214">
                  <c:v>3.3899111002625507E-3</c:v>
                </c:pt>
                <c:pt idx="215">
                  <c:v>3.3830951318963845E-3</c:v>
                </c:pt>
                <c:pt idx="216">
                  <c:v>3.3620270505720102E-3</c:v>
                </c:pt>
                <c:pt idx="217">
                  <c:v>3.3547976313885886E-3</c:v>
                </c:pt>
                <c:pt idx="218">
                  <c:v>3.3474648495008547E-3</c:v>
                </c:pt>
                <c:pt idx="219">
                  <c:v>3.3400287049088059E-3</c:v>
                </c:pt>
                <c:pt idx="220">
                  <c:v>3.3324891976124465E-3</c:v>
                </c:pt>
                <c:pt idx="221">
                  <c:v>3.3092504994974769E-3</c:v>
                </c:pt>
                <c:pt idx="222">
                  <c:v>3.3012975413838595E-3</c:v>
                </c:pt>
                <c:pt idx="223">
                  <c:v>3.2932412205659289E-3</c:v>
                </c:pt>
                <c:pt idx="224">
                  <c:v>3.2850815370436843E-3</c:v>
                </c:pt>
                <c:pt idx="225">
                  <c:v>3.2768184908171256E-3</c:v>
                </c:pt>
                <c:pt idx="226">
                  <c:v>3.2514091759115651E-3</c:v>
                </c:pt>
                <c:pt idx="227">
                  <c:v>3.2427326788677501E-3</c:v>
                </c:pt>
                <c:pt idx="228">
                  <c:v>3.2339528191196228E-3</c:v>
                </c:pt>
                <c:pt idx="229">
                  <c:v>3.2250695966671789E-3</c:v>
                </c:pt>
                <c:pt idx="230">
                  <c:v>3.2160830115104226E-3</c:v>
                </c:pt>
                <c:pt idx="231">
                  <c:v>3.188503079814272E-3</c:v>
                </c:pt>
                <c:pt idx="232">
                  <c:v>3.1791030438402604E-3</c:v>
                </c:pt>
                <c:pt idx="233">
                  <c:v>3.1695996451619355E-3</c:v>
                </c:pt>
                <c:pt idx="234">
                  <c:v>3.1599928837792949E-3</c:v>
                </c:pt>
                <c:pt idx="235">
                  <c:v>3.1502827596923411E-3</c:v>
                </c:pt>
                <c:pt idx="236">
                  <c:v>3.1205322112055987E-3</c:v>
                </c:pt>
                <c:pt idx="237">
                  <c:v>3.1104086363013903E-3</c:v>
                </c:pt>
                <c:pt idx="238">
                  <c:v>3.1001816986928653E-3</c:v>
                </c:pt>
                <c:pt idx="239">
                  <c:v>3.0898513983800297E-3</c:v>
                </c:pt>
                <c:pt idx="240">
                  <c:v>3.0794177353628792E-3</c:v>
                </c:pt>
                <c:pt idx="241">
                  <c:v>3.047496570085545E-3</c:v>
                </c:pt>
                <c:pt idx="242">
                  <c:v>3.0366494562511373E-3</c:v>
                </c:pt>
                <c:pt idx="243">
                  <c:v>3.0256989797124174E-3</c:v>
                </c:pt>
                <c:pt idx="244">
                  <c:v>3.0146451404693833E-3</c:v>
                </c:pt>
                <c:pt idx="245">
                  <c:v>3.0034879385220361E-3</c:v>
                </c:pt>
                <c:pt idx="246">
                  <c:v>2.9693961564541101E-3</c:v>
                </c:pt>
                <c:pt idx="247">
                  <c:v>2.9578255036895049E-3</c:v>
                </c:pt>
                <c:pt idx="248">
                  <c:v>2.9461514882205882E-3</c:v>
                </c:pt>
                <c:pt idx="249">
                  <c:v>2.9343741100473567E-3</c:v>
                </c:pt>
                <c:pt idx="250">
                  <c:v>2.9224933691698119E-3</c:v>
                </c:pt>
                <c:pt idx="251">
                  <c:v>2.8862309703112932E-3</c:v>
                </c:pt>
                <c:pt idx="252">
                  <c:v>2.873936778616493E-3</c:v>
                </c:pt>
                <c:pt idx="253">
                  <c:v>2.8615392242173779E-3</c:v>
                </c:pt>
                <c:pt idx="254">
                  <c:v>2.8490383071139505E-3</c:v>
                </c:pt>
                <c:pt idx="255">
                  <c:v>2.8364340273062082E-3</c:v>
                </c:pt>
                <c:pt idx="256">
                  <c:v>2.7980010116570994E-3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34864"/>
        <c:axId val="578435256"/>
      </c:lineChart>
      <c:dateAx>
        <c:axId val="5784348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78435256"/>
        <c:crosses val="autoZero"/>
        <c:auto val="1"/>
        <c:lblOffset val="100"/>
        <c:baseTimeUnit val="days"/>
      </c:dateAx>
      <c:valAx>
        <c:axId val="5784352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434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1.0753625165352571E-3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1.2478683497468615E-3</c:v>
                </c:pt>
                <c:pt idx="1">
                  <c:v>1.2961371120155673E-3</c:v>
                </c:pt>
                <c:pt idx="2">
                  <c:v>1.3513248727229767E-3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42200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1.2062689023761648E-3</c:v>
                </c:pt>
                <c:pt idx="1">
                  <c:v>1.3534532843374396E-3</c:v>
                </c:pt>
                <c:pt idx="2">
                  <c:v>1.4003897484497175E-3</c:v>
                </c:pt>
                <c:pt idx="3">
                  <c:v>1.4275247499864389E-3</c:v>
                </c:pt>
                <c:pt idx="4">
                  <c:v>1.4773916549968243E-3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1.1630901127637095E-3</c:v>
                </c:pt>
                <c:pt idx="1">
                  <c:v>1.1657400851035065E-3</c:v>
                </c:pt>
                <c:pt idx="2">
                  <c:v>1.1683993633661194E-3</c:v>
                </c:pt>
                <c:pt idx="3">
                  <c:v>1.1710673449112584E-3</c:v>
                </c:pt>
                <c:pt idx="4">
                  <c:v>1.1737434270986343E-3</c:v>
                </c:pt>
                <c:pt idx="5">
                  <c:v>1.181814251111285E-3</c:v>
                </c:pt>
                <c:pt idx="6">
                  <c:v>1.1845167094647108E-3</c:v>
                </c:pt>
                <c:pt idx="7">
                  <c:v>1.1872242552589249E-3</c:v>
                </c:pt>
                <c:pt idx="8">
                  <c:v>1.1899362858536376E-3</c:v>
                </c:pt>
                <c:pt idx="9">
                  <c:v>1.1926521986085593E-3</c:v>
                </c:pt>
                <c:pt idx="10">
                  <c:v>1.2008172034316819E-3</c:v>
                </c:pt>
                <c:pt idx="11">
                  <c:v>1.2035426184245431E-3</c:v>
                </c:pt>
                <c:pt idx="12">
                  <c:v>1.2062689023761648E-3</c:v>
                </c:pt>
                <c:pt idx="13">
                  <c:v>1.2089954526462578E-3</c:v>
                </c:pt>
                <c:pt idx="14">
                  <c:v>1.211721666594532E-3</c:v>
                </c:pt>
                <c:pt idx="15">
                  <c:v>1.219892264105546E-3</c:v>
                </c:pt>
                <c:pt idx="16">
                  <c:v>1.2226111063636492E-3</c:v>
                </c:pt>
                <c:pt idx="17">
                  <c:v>1.2253265990984853E-3</c:v>
                </c:pt>
                <c:pt idx="18">
                  <c:v>1.2280381396697648E-3</c:v>
                </c:pt>
                <c:pt idx="19">
                  <c:v>1.2307451254371981E-3</c:v>
                </c:pt>
                <c:pt idx="20">
                  <c:v>1.2388327275135234E-3</c:v>
                </c:pt>
                <c:pt idx="21">
                  <c:v>1.241515467662675E-3</c:v>
                </c:pt>
                <c:pt idx="22">
                  <c:v>1.2441906398065318E-3</c:v>
                </c:pt>
                <c:pt idx="23">
                  <c:v>1.2468576413048045E-3</c:v>
                </c:pt>
                <c:pt idx="24">
                  <c:v>1.2495158695172033E-3</c:v>
                </c:pt>
                <c:pt idx="25">
                  <c:v>1.2574318880362596E-3</c:v>
                </c:pt>
                <c:pt idx="26">
                  <c:v>1.2600489967022662E-3</c:v>
                </c:pt>
                <c:pt idx="27">
                  <c:v>1.2626543188809505E-3</c:v>
                </c:pt>
                <c:pt idx="28">
                  <c:v>1.2652472519320229E-3</c:v>
                </c:pt>
                <c:pt idx="29">
                  <c:v>1.2678271932151939E-3</c:v>
                </c:pt>
                <c:pt idx="30">
                  <c:v>1.2754830400544006E-3</c:v>
                </c:pt>
                <c:pt idx="31">
                  <c:v>1.2780049878630688E-3</c:v>
                </c:pt>
                <c:pt idx="32">
                  <c:v>1.280510930702387E-3</c:v>
                </c:pt>
                <c:pt idx="33">
                  <c:v>1.2830002659320657E-3</c:v>
                </c:pt>
                <c:pt idx="34">
                  <c:v>1.2854723909118152E-3</c:v>
                </c:pt>
                <c:pt idx="35">
                  <c:v>1.2927794779485921E-3</c:v>
                </c:pt>
                <c:pt idx="36">
                  <c:v>1.2951767355257283E-3</c:v>
                </c:pt>
                <c:pt idx="37">
                  <c:v>1.297553769651487E-3</c:v>
                </c:pt>
                <c:pt idx="38">
                  <c:v>1.2999099776855785E-3</c:v>
                </c:pt>
                <c:pt idx="39">
                  <c:v>1.3022447569877133E-3</c:v>
                </c:pt>
                <c:pt idx="40">
                  <c:v>1.30911449609948E-3</c:v>
                </c:pt>
                <c:pt idx="41">
                  <c:v>1.3113575340708908E-3</c:v>
                </c:pt>
                <c:pt idx="42">
                  <c:v>1.3135761301088964E-3</c:v>
                </c:pt>
                <c:pt idx="43">
                  <c:v>1.3157696815732074E-3</c:v>
                </c:pt>
                <c:pt idx="44">
                  <c:v>1.3179375858235339E-3</c:v>
                </c:pt>
                <c:pt idx="45">
                  <c:v>1.3242813888877099E-3</c:v>
                </c:pt>
                <c:pt idx="46">
                  <c:v>1.3263406778792021E-3</c:v>
                </c:pt>
                <c:pt idx="47">
                  <c:v>1.3283713064552612E-3</c:v>
                </c:pt>
                <c:pt idx="48">
                  <c:v>1.330372671975598E-3</c:v>
                </c:pt>
                <c:pt idx="49">
                  <c:v>1.3323441717999229E-3</c:v>
                </c:pt>
                <c:pt idx="50">
                  <c:v>1.3380734506939279E-3</c:v>
                </c:pt>
                <c:pt idx="51">
                  <c:v>1.3399194613313075E-3</c:v>
                </c:pt>
                <c:pt idx="52">
                  <c:v>1.3417325930712271E-3</c:v>
                </c:pt>
                <c:pt idx="53">
                  <c:v>1.3435122432733963E-3</c:v>
                </c:pt>
                <c:pt idx="54">
                  <c:v>1.3452578092975258E-3</c:v>
                </c:pt>
                <c:pt idx="55">
                  <c:v>1.3502839758987796E-3</c:v>
                </c:pt>
                <c:pt idx="56">
                  <c:v>1.3518871788078537E-3</c:v>
                </c:pt>
                <c:pt idx="57">
                  <c:v>1.3534532843374396E-3</c:v>
                </c:pt>
                <c:pt idx="58">
                  <c:v>1.3549823185996096E-3</c:v>
                </c:pt>
                <c:pt idx="59">
                  <c:v>1.356475019944695E-3</c:v>
                </c:pt>
                <c:pt idx="60">
                  <c:v>1.3607397836484267E-3</c:v>
                </c:pt>
                <c:pt idx="61">
                  <c:v>1.3620918104961578E-3</c:v>
                </c:pt>
                <c:pt idx="62">
                  <c:v>1.3634098330122968E-3</c:v>
                </c:pt>
                <c:pt idx="63">
                  <c:v>1.3646943169139422E-3</c:v>
                </c:pt>
                <c:pt idx="64">
                  <c:v>1.3659457279181927E-3</c:v>
                </c:pt>
                <c:pt idx="65">
                  <c:v>1.3695061807175589E-3</c:v>
                </c:pt>
                <c:pt idx="66">
                  <c:v>1.3706299573032145E-3</c:v>
                </c:pt>
                <c:pt idx="67">
                  <c:v>1.371722989576968E-3</c:v>
                </c:pt>
                <c:pt idx="68">
                  <c:v>1.3727857432559176E-3</c:v>
                </c:pt>
                <c:pt idx="69">
                  <c:v>1.373818684057162E-3</c:v>
                </c:pt>
                <c:pt idx="70">
                  <c:v>1.3767432863656499E-3</c:v>
                </c:pt>
                <c:pt idx="71">
                  <c:v>1.3776616328270591E-3</c:v>
                </c:pt>
                <c:pt idx="72">
                  <c:v>1.3785524949962559E-3</c:v>
                </c:pt>
                <c:pt idx="73">
                  <c:v>1.3794163385903388E-3</c:v>
                </c:pt>
                <c:pt idx="74">
                  <c:v>1.3802536293264064E-3</c:v>
                </c:pt>
                <c:pt idx="75">
                  <c:v>1.3826108415575028E-3</c:v>
                </c:pt>
                <c:pt idx="76">
                  <c:v>1.3833465780324944E-3</c:v>
                </c:pt>
                <c:pt idx="77">
                  <c:v>1.3840580902349637E-3</c:v>
                </c:pt>
                <c:pt idx="78">
                  <c:v>1.3847458438820089E-3</c:v>
                </c:pt>
                <c:pt idx="79">
                  <c:v>1.3854103046907285E-3</c:v>
                </c:pt>
                <c:pt idx="80">
                  <c:v>1.3872685872579203E-3</c:v>
                </c:pt>
                <c:pt idx="81">
                  <c:v>1.3878445338843237E-3</c:v>
                </c:pt>
                <c:pt idx="82">
                  <c:v>1.3883995162578943E-3</c:v>
                </c:pt>
                <c:pt idx="83">
                  <c:v>1.3889340000957308E-3</c:v>
                </c:pt>
                <c:pt idx="84">
                  <c:v>1.3894484511149316E-3</c:v>
                </c:pt>
                <c:pt idx="85">
                  <c:v>1.3908762644317058E-3</c:v>
                </c:pt>
                <c:pt idx="86">
                  <c:v>1.3913152413473496E-3</c:v>
                </c:pt>
                <c:pt idx="87">
                  <c:v>1.3917365140298506E-3</c:v>
                </c:pt>
                <c:pt idx="88">
                  <c:v>1.3921405481963074E-3</c:v>
                </c:pt>
                <c:pt idx="89">
                  <c:v>1.3925278095638183E-3</c:v>
                </c:pt>
                <c:pt idx="90">
                  <c:v>1.3935936140436621E-3</c:v>
                </c:pt>
                <c:pt idx="91">
                  <c:v>1.3939184413863754E-3</c:v>
                </c:pt>
                <c:pt idx="92">
                  <c:v>1.3942288245156358E-3</c:v>
                </c:pt>
                <c:pt idx="93">
                  <c:v>1.3945252291485417E-3</c:v>
                </c:pt>
                <c:pt idx="94">
                  <c:v>1.3948081210021918E-3</c:v>
                </c:pt>
                <c:pt idx="95">
                  <c:v>1.395580377058592E-3</c:v>
                </c:pt>
                <c:pt idx="96">
                  <c:v>1.395813874966204E-3</c:v>
                </c:pt>
                <c:pt idx="97">
                  <c:v>1.3960361886800527E-3</c:v>
                </c:pt>
                <c:pt idx="98">
                  <c:v>1.3962477839172369E-3</c:v>
                </c:pt>
                <c:pt idx="99">
                  <c:v>1.396449126394855E-3</c:v>
                </c:pt>
                <c:pt idx="100">
                  <c:v>1.3969962944412986E-3</c:v>
                </c:pt>
                <c:pt idx="101">
                  <c:v>1.3971612830516382E-3</c:v>
                </c:pt>
                <c:pt idx="102">
                  <c:v>1.3973183474879044E-3</c:v>
                </c:pt>
                <c:pt idx="103">
                  <c:v>1.3974679534671957E-3</c:v>
                </c:pt>
                <c:pt idx="104">
                  <c:v>1.397610566706611E-3</c:v>
                </c:pt>
                <c:pt idx="105">
                  <c:v>1.3980011071565851E-3</c:v>
                </c:pt>
                <c:pt idx="106">
                  <c:v>1.3981204066074811E-3</c:v>
                </c:pt>
                <c:pt idx="107">
                  <c:v>1.3982350419039936E-3</c:v>
                </c:pt>
                <c:pt idx="108">
                  <c:v>1.3983454787632212E-3</c:v>
                </c:pt>
                <c:pt idx="109">
                  <c:v>1.3984521829022627E-3</c:v>
                </c:pt>
                <c:pt idx="110">
                  <c:v>1.3987545561692542E-3</c:v>
                </c:pt>
                <c:pt idx="111">
                  <c:v>1.3988509865985356E-3</c:v>
                </c:pt>
                <c:pt idx="112">
                  <c:v>1.3989460128931235E-3</c:v>
                </c:pt>
                <c:pt idx="113">
                  <c:v>1.3990401007701165E-3</c:v>
                </c:pt>
                <c:pt idx="114">
                  <c:v>1.3991337159466129E-3</c:v>
                </c:pt>
                <c:pt idx="115">
                  <c:v>1.3994163824441088E-3</c:v>
                </c:pt>
                <c:pt idx="116">
                  <c:v>1.399512763989605E-3</c:v>
                </c:pt>
                <c:pt idx="117">
                  <c:v>1.3996110014200972E-3</c:v>
                </c:pt>
                <c:pt idx="118">
                  <c:v>1.3997115604526844E-3</c:v>
                </c:pt>
                <c:pt idx="119">
                  <c:v>1.3998149068044649E-3</c:v>
                </c:pt>
                <c:pt idx="120">
                  <c:v>1.4001463269459522E-3</c:v>
                </c:pt>
                <c:pt idx="121">
                  <c:v>1.4002654797454917E-3</c:v>
                </c:pt>
                <c:pt idx="122">
                  <c:v>1.4003897484497175E-3</c:v>
                </c:pt>
                <c:pt idx="123">
                  <c:v>1.4005196023365047E-3</c:v>
                </c:pt>
                <c:pt idx="124">
                  <c:v>1.4006551561781841E-3</c:v>
                </c:pt>
                <c:pt idx="125">
                  <c:v>1.4010953570203889E-3</c:v>
                </c:pt>
                <c:pt idx="126">
                  <c:v>1.4012530502694508E-3</c:v>
                </c:pt>
                <c:pt idx="127">
                  <c:v>1.4014161132673117E-3</c:v>
                </c:pt>
                <c:pt idx="128">
                  <c:v>1.4015844799727529E-3</c:v>
                </c:pt>
                <c:pt idx="129">
                  <c:v>1.40230966304595E-3</c:v>
                </c:pt>
                <c:pt idx="130">
                  <c:v>1.402503557671014E-3</c:v>
                </c:pt>
                <c:pt idx="131">
                  <c:v>1.4027023597563469E-3</c:v>
                </c:pt>
                <c:pt idx="132">
                  <c:v>1.4029060032607298E-3</c:v>
                </c:pt>
                <c:pt idx="133">
                  <c:v>1.4037676706443894E-3</c:v>
                </c:pt>
                <c:pt idx="134">
                  <c:v>1.4039945306257434E-3</c:v>
                </c:pt>
                <c:pt idx="135">
                  <c:v>1.4042258357788355E-3</c:v>
                </c:pt>
                <c:pt idx="136">
                  <c:v>1.4044615200624474E-3</c:v>
                </c:pt>
                <c:pt idx="137">
                  <c:v>1.4047015174353606E-3</c:v>
                </c:pt>
                <c:pt idx="138">
                  <c:v>1.40544672767772E-3</c:v>
                </c:pt>
                <c:pt idx="139">
                  <c:v>1.4057033169956512E-3</c:v>
                </c:pt>
                <c:pt idx="140">
                  <c:v>1.4059638891967903E-3</c:v>
                </c:pt>
                <c:pt idx="141">
                  <c:v>1.406228378239919E-3</c:v>
                </c:pt>
                <c:pt idx="142">
                  <c:v>1.4064967180838182E-3</c:v>
                </c:pt>
                <c:pt idx="143">
                  <c:v>1.4073241820079542E-3</c:v>
                </c:pt>
                <c:pt idx="144">
                  <c:v>1.4076072646427504E-3</c:v>
                </c:pt>
                <c:pt idx="145">
                  <c:v>1.4078938678722239E-3</c:v>
                </c:pt>
                <c:pt idx="146">
                  <c:v>1.4081839256551566E-3</c:v>
                </c:pt>
                <c:pt idx="147">
                  <c:v>1.4084773719503297E-3</c:v>
                </c:pt>
                <c:pt idx="148">
                  <c:v>1.4093773814971048E-3</c:v>
                </c:pt>
                <c:pt idx="149">
                  <c:v>1.4096837214290533E-3</c:v>
                </c:pt>
                <c:pt idx="150">
                  <c:v>1.4099931196671488E-3</c:v>
                </c:pt>
                <c:pt idx="151">
                  <c:v>1.4103055101701732E-3</c:v>
                </c:pt>
                <c:pt idx="152">
                  <c:v>1.4106208268969075E-3</c:v>
                </c:pt>
                <c:pt idx="153">
                  <c:v>1.4115836740071844E-3</c:v>
                </c:pt>
                <c:pt idx="154">
                  <c:v>1.4119100352165727E-3</c:v>
                </c:pt>
                <c:pt idx="155">
                  <c:v>1.4122389924435777E-3</c:v>
                </c:pt>
                <c:pt idx="156">
                  <c:v>1.4125704796469811E-3</c:v>
                </c:pt>
                <c:pt idx="157">
                  <c:v>1.4129044307855643E-3</c:v>
                </c:pt>
                <c:pt idx="158">
                  <c:v>1.4139204074002053E-3</c:v>
                </c:pt>
                <c:pt idx="159">
                  <c:v>1.414263553867321E-3</c:v>
                </c:pt>
                <c:pt idx="160">
                  <c:v>1.414608834063523E-3</c:v>
                </c:pt>
                <c:pt idx="161">
                  <c:v>1.4149561819475933E-3</c:v>
                </c:pt>
                <c:pt idx="162">
                  <c:v>1.4153055314783125E-3</c:v>
                </c:pt>
                <c:pt idx="163">
                  <c:v>1.4163649295381804E-3</c:v>
                </c:pt>
                <c:pt idx="164">
                  <c:v>1.416721625243311E-3</c:v>
                </c:pt>
                <c:pt idx="165">
                  <c:v>1.4170799923889977E-3</c:v>
                </c:pt>
                <c:pt idx="166">
                  <c:v>1.4174399649340219E-3</c:v>
                </c:pt>
                <c:pt idx="167">
                  <c:v>1.417801476837165E-3</c:v>
                </c:pt>
                <c:pt idx="168">
                  <c:v>1.4188945882831223E-3</c:v>
                </c:pt>
                <c:pt idx="169">
                  <c:v>1.4192615972065553E-3</c:v>
                </c:pt>
                <c:pt idx="170">
                  <c:v>1.4196298152820139E-3</c:v>
                </c:pt>
                <c:pt idx="171">
                  <c:v>1.4199991764682798E-3</c:v>
                </c:pt>
                <c:pt idx="172">
                  <c:v>1.4203696147241343E-3</c:v>
                </c:pt>
                <c:pt idx="173">
                  <c:v>1.4214867314970435E-3</c:v>
                </c:pt>
                <c:pt idx="174">
                  <c:v>1.4218608176190663E-3</c:v>
                </c:pt>
                <c:pt idx="175">
                  <c:v>1.4222356506045845E-3</c:v>
                </c:pt>
                <c:pt idx="176">
                  <c:v>1.4226111644123796E-3</c:v>
                </c:pt>
                <c:pt idx="177">
                  <c:v>1.422987293001233E-3</c:v>
                </c:pt>
                <c:pt idx="178">
                  <c:v>1.4241187070419565E-3</c:v>
                </c:pt>
                <c:pt idx="179">
                  <c:v>1.4244966343428566E-3</c:v>
                </c:pt>
                <c:pt idx="180">
                  <c:v>1.4248748462187219E-3</c:v>
                </c:pt>
                <c:pt idx="181">
                  <c:v>1.4252532766283338E-3</c:v>
                </c:pt>
                <c:pt idx="182">
                  <c:v>1.4256318595304736E-3</c:v>
                </c:pt>
                <c:pt idx="183">
                  <c:v>1.426767862779874E-3</c:v>
                </c:pt>
                <c:pt idx="184">
                  <c:v>1.4271463952399391E-3</c:v>
                </c:pt>
                <c:pt idx="185">
                  <c:v>1.4275247499864389E-3</c:v>
                </c:pt>
                <c:pt idx="186">
                  <c:v>1.4279028938223553E-3</c:v>
                </c:pt>
                <c:pt idx="187">
                  <c:v>1.4282809249274709E-3</c:v>
                </c:pt>
                <c:pt idx="188">
                  <c:v>1.4294156520978417E-3</c:v>
                </c:pt>
                <c:pt idx="189">
                  <c:v>1.4297945425195836E-3</c:v>
                </c:pt>
                <c:pt idx="190">
                  <c:v>1.4301739753304393E-3</c:v>
                </c:pt>
                <c:pt idx="191">
                  <c:v>1.430554081554392E-3</c:v>
                </c:pt>
                <c:pt idx="192">
                  <c:v>1.4324692997100146E-3</c:v>
                </c:pt>
                <c:pt idx="193">
                  <c:v>1.4328561979161916E-3</c:v>
                </c:pt>
                <c:pt idx="194">
                  <c:v>1.4332446867033465E-3</c:v>
                </c:pt>
                <c:pt idx="195">
                  <c:v>1.4336348970954622E-3</c:v>
                </c:pt>
                <c:pt idx="196">
                  <c:v>1.4348171681414035E-3</c:v>
                </c:pt>
                <c:pt idx="197">
                  <c:v>1.4352155751931918E-3</c:v>
                </c:pt>
                <c:pt idx="198">
                  <c:v>1.4356163589698558E-3</c:v>
                </c:pt>
                <c:pt idx="199">
                  <c:v>1.4360196504953787E-3</c:v>
                </c:pt>
                <c:pt idx="200">
                  <c:v>1.4364255807937428E-3</c:v>
                </c:pt>
                <c:pt idx="201">
                  <c:v>1.4376605145657148E-3</c:v>
                </c:pt>
                <c:pt idx="202">
                  <c:v>1.438078310195275E-3</c:v>
                </c:pt>
                <c:pt idx="203">
                  <c:v>1.4384993997175919E-3</c:v>
                </c:pt>
                <c:pt idx="204">
                  <c:v>1.4389239141566481E-3</c:v>
                </c:pt>
                <c:pt idx="205">
                  <c:v>1.4393519845364267E-3</c:v>
                </c:pt>
                <c:pt idx="206">
                  <c:v>1.4406588415599264E-3</c:v>
                </c:pt>
                <c:pt idx="207">
                  <c:v>1.4411024459424244E-3</c:v>
                </c:pt>
                <c:pt idx="208">
                  <c:v>1.4415502613855595E-3</c:v>
                </c:pt>
                <c:pt idx="209">
                  <c:v>1.4420024189133148E-3</c:v>
                </c:pt>
                <c:pt idx="210">
                  <c:v>1.4424590495496735E-3</c:v>
                </c:pt>
                <c:pt idx="211">
                  <c:v>1.4438570903501982E-3</c:v>
                </c:pt>
                <c:pt idx="212">
                  <c:v>1.4443329236607993E-3</c:v>
                </c:pt>
                <c:pt idx="213">
                  <c:v>1.4448138851999187E-3</c:v>
                </c:pt>
                <c:pt idx="214">
                  <c:v>1.445300105991539E-3</c:v>
                </c:pt>
                <c:pt idx="215">
                  <c:v>1.4457917170596433E-3</c:v>
                </c:pt>
                <c:pt idx="216">
                  <c:v>1.4473002021626899E-3</c:v>
                </c:pt>
                <c:pt idx="217">
                  <c:v>1.4478146845765601E-3</c:v>
                </c:pt>
                <c:pt idx="218">
                  <c:v>1.4483352123868291E-3</c:v>
                </c:pt>
                <c:pt idx="219">
                  <c:v>1.4488619166174799E-3</c:v>
                </c:pt>
                <c:pt idx="220">
                  <c:v>1.4493949282924957E-3</c:v>
                </c:pt>
                <c:pt idx="221">
                  <c:v>1.4510331182235616E-3</c:v>
                </c:pt>
                <c:pt idx="222">
                  <c:v>1.4515926699158663E-3</c:v>
                </c:pt>
                <c:pt idx="223">
                  <c:v>1.4521591841724509E-3</c:v>
                </c:pt>
                <c:pt idx="224">
                  <c:v>1.4527327920172981E-3</c:v>
                </c:pt>
                <c:pt idx="225">
                  <c:v>1.4533136244743909E-3</c:v>
                </c:pt>
                <c:pt idx="226">
                  <c:v>1.4551007797589731E-3</c:v>
                </c:pt>
                <c:pt idx="227">
                  <c:v>1.4557118209048781E-3</c:v>
                </c:pt>
                <c:pt idx="228">
                  <c:v>1.4563307417829437E-3</c:v>
                </c:pt>
                <c:pt idx="229">
                  <c:v>1.456957673417153E-3</c:v>
                </c:pt>
                <c:pt idx="230">
                  <c:v>1.4575927468314885E-3</c:v>
                </c:pt>
                <c:pt idx="231">
                  <c:v>1.4595481279950839E-3</c:v>
                </c:pt>
                <c:pt idx="232">
                  <c:v>1.4602170787697552E-3</c:v>
                </c:pt>
                <c:pt idx="233">
                  <c:v>1.4608948264444677E-3</c:v>
                </c:pt>
                <c:pt idx="234">
                  <c:v>1.4615815020432045E-3</c:v>
                </c:pt>
                <c:pt idx="235">
                  <c:v>1.4622772365899487E-3</c:v>
                </c:pt>
                <c:pt idx="236">
                  <c:v>1.4644201041580545E-3</c:v>
                </c:pt>
                <c:pt idx="237">
                  <c:v>1.4651533847366573E-3</c:v>
                </c:pt>
                <c:pt idx="238">
                  <c:v>1.4658963793831826E-3</c:v>
                </c:pt>
                <c:pt idx="239">
                  <c:v>1.4666492191216128E-3</c:v>
                </c:pt>
                <c:pt idx="240">
                  <c:v>1.467412034975931E-3</c:v>
                </c:pt>
                <c:pt idx="241">
                  <c:v>1.4697616494740444E-3</c:v>
                </c:pt>
                <c:pt idx="242">
                  <c:v>1.4705656800317447E-3</c:v>
                </c:pt>
                <c:pt idx="243">
                  <c:v>1.4713803418252482E-3</c:v>
                </c:pt>
                <c:pt idx="244">
                  <c:v>1.4722057658785373E-3</c:v>
                </c:pt>
                <c:pt idx="245">
                  <c:v>1.4730420832155956E-3</c:v>
                </c:pt>
                <c:pt idx="246">
                  <c:v>1.4756177051692134E-3</c:v>
                </c:pt>
                <c:pt idx="247">
                  <c:v>1.4764989058811771E-3</c:v>
                </c:pt>
                <c:pt idx="248">
                  <c:v>1.4773916549968243E-3</c:v>
                </c:pt>
                <c:pt idx="249">
                  <c:v>1.4782960138192897E-3</c:v>
                </c:pt>
                <c:pt idx="250">
                  <c:v>1.4792117647683134E-3</c:v>
                </c:pt>
                <c:pt idx="251">
                  <c:v>1.4820244973636459E-3</c:v>
                </c:pt>
                <c:pt idx="252">
                  <c:v>1.482982943807815E-3</c:v>
                </c:pt>
                <c:pt idx="253">
                  <c:v>1.4839513458729989E-3</c:v>
                </c:pt>
                <c:pt idx="254">
                  <c:v>1.4849294162580888E-3</c:v>
                </c:pt>
                <c:pt idx="255">
                  <c:v>1.4859168676619762E-3</c:v>
                </c:pt>
                <c:pt idx="256">
                  <c:v>1.4889326349753359E-3</c:v>
                </c:pt>
                <c:pt idx="257">
                  <c:v>1.489954737443326E-3</c:v>
                </c:pt>
                <c:pt idx="258">
                  <c:v>1.4909847844245703E-3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45448"/>
        <c:axId val="578449368"/>
      </c:scatterChart>
      <c:valAx>
        <c:axId val="578445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449368"/>
        <c:crosses val="autoZero"/>
        <c:crossBetween val="midCat"/>
      </c:valAx>
      <c:valAx>
        <c:axId val="57844936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7844544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1.747962386435871E-3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1.8569729449266163E-3</c:v>
                </c:pt>
                <c:pt idx="1">
                  <c:v>1.9313408223561521E-3</c:v>
                </c:pt>
                <c:pt idx="2">
                  <c:v>1.9868920143554149E-3</c:v>
                </c:pt>
                <c:pt idx="3">
                  <c:v>2.0447531888981695E-3</c:v>
                </c:pt>
                <c:pt idx="4">
                  <c:v>2.1097962575150702E-3</c:v>
                </c:pt>
                <c:pt idx="5">
                  <c:v>2.1435093426728506E-3</c:v>
                </c:pt>
                <c:pt idx="6">
                  <c:v>2.1864203808646702E-3</c:v>
                </c:pt>
                <c:pt idx="7">
                  <c:v>2.2155965775426073E-3</c:v>
                </c:pt>
                <c:pt idx="8">
                  <c:v>2.246699584186114E-3</c:v>
                </c:pt>
                <c:pt idx="9">
                  <c:v>2.2949867653748145E-3</c:v>
                </c:pt>
                <c:pt idx="10">
                  <c:v>2.3219473457318576E-3</c:v>
                </c:pt>
                <c:pt idx="11">
                  <c:v>2.359274567288109E-3</c:v>
                </c:pt>
                <c:pt idx="12">
                  <c:v>2.4114265376671291E-3</c:v>
                </c:pt>
                <c:pt idx="13">
                  <c:v>2.4387778752357689E-3</c:v>
                </c:pt>
                <c:pt idx="14">
                  <c:v>2.4760688388146385E-3</c:v>
                </c:pt>
                <c:pt idx="15">
                  <c:v>2.515362595296315E-3</c:v>
                </c:pt>
                <c:pt idx="16">
                  <c:v>2.5363068610201422E-3</c:v>
                </c:pt>
                <c:pt idx="17">
                  <c:v>2.5367996763892998E-3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  <c:pt idx="259">
                  <c:v>42551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1.7888876702251636E-3</c:v>
                </c:pt>
                <c:pt idx="1">
                  <c:v>1.7910129021278033E-3</c:v>
                </c:pt>
                <c:pt idx="2">
                  <c:v>1.7931528062935694E-3</c:v>
                </c:pt>
                <c:pt idx="3">
                  <c:v>1.795306876782354E-3</c:v>
                </c:pt>
                <c:pt idx="4">
                  <c:v>1.7974746076540491E-3</c:v>
                </c:pt>
                <c:pt idx="5">
                  <c:v>1.8040547031655208E-3</c:v>
                </c:pt>
                <c:pt idx="6">
                  <c:v>1.8062720161677809E-3</c:v>
                </c:pt>
                <c:pt idx="7">
                  <c:v>1.8085004598524127E-3</c:v>
                </c:pt>
                <c:pt idx="8">
                  <c:v>1.8107395282793081E-3</c:v>
                </c:pt>
                <c:pt idx="9">
                  <c:v>1.8129887155083598E-3</c:v>
                </c:pt>
                <c:pt idx="10">
                  <c:v>1.8197919306073731E-3</c:v>
                </c:pt>
                <c:pt idx="11">
                  <c:v>1.822076533643971E-3</c:v>
                </c:pt>
                <c:pt idx="12">
                  <c:v>1.8243687257821859E-3</c:v>
                </c:pt>
                <c:pt idx="13">
                  <c:v>1.8266680010819102E-3</c:v>
                </c:pt>
                <c:pt idx="14">
                  <c:v>1.8289738536030359E-3</c:v>
                </c:pt>
                <c:pt idx="15">
                  <c:v>1.8359258150937436E-3</c:v>
                </c:pt>
                <c:pt idx="16">
                  <c:v>1.8382529170993969E-3</c:v>
                </c:pt>
                <c:pt idx="17">
                  <c:v>1.8405840666259128E-3</c:v>
                </c:pt>
                <c:pt idx="18">
                  <c:v>1.8429187577331833E-3</c:v>
                </c:pt>
                <c:pt idx="19">
                  <c:v>1.8452564844811006E-3</c:v>
                </c:pt>
                <c:pt idx="20">
                  <c:v>1.8522828191676554E-3</c:v>
                </c:pt>
                <c:pt idx="21">
                  <c:v>1.8546276290770818E-3</c:v>
                </c:pt>
                <c:pt idx="22">
                  <c:v>1.8569729449266163E-3</c:v>
                </c:pt>
                <c:pt idx="23">
                  <c:v>1.8593182607761507E-3</c:v>
                </c:pt>
                <c:pt idx="24">
                  <c:v>1.8616630706855771E-3</c:v>
                </c:pt>
                <c:pt idx="25">
                  <c:v>1.8686894053721319E-3</c:v>
                </c:pt>
                <c:pt idx="26">
                  <c:v>1.8710271321200492E-3</c:v>
                </c:pt>
                <c:pt idx="27">
                  <c:v>1.8733618232273197E-3</c:v>
                </c:pt>
                <c:pt idx="28">
                  <c:v>1.8756929727538356E-3</c:v>
                </c:pt>
                <c:pt idx="29">
                  <c:v>1.878020074759489E-3</c:v>
                </c:pt>
                <c:pt idx="30">
                  <c:v>1.8849720362501966E-3</c:v>
                </c:pt>
                <c:pt idx="31">
                  <c:v>1.8872778887713223E-3</c:v>
                </c:pt>
                <c:pt idx="32">
                  <c:v>1.8895771640710466E-3</c:v>
                </c:pt>
                <c:pt idx="33">
                  <c:v>1.8918693562092615E-3</c:v>
                </c:pt>
                <c:pt idx="34">
                  <c:v>1.8941539592458594E-3</c:v>
                </c:pt>
                <c:pt idx="35">
                  <c:v>1.9009571743448727E-3</c:v>
                </c:pt>
                <c:pt idx="36">
                  <c:v>1.9032063615739244E-3</c:v>
                </c:pt>
                <c:pt idx="37">
                  <c:v>1.9054454300008199E-3</c:v>
                </c:pt>
                <c:pt idx="38">
                  <c:v>1.9076738736854516E-3</c:v>
                </c:pt>
                <c:pt idx="39">
                  <c:v>1.9098911866877117E-3</c:v>
                </c:pt>
                <c:pt idx="40">
                  <c:v>1.9164712821991834E-3</c:v>
                </c:pt>
                <c:pt idx="41">
                  <c:v>1.9186390130708786E-3</c:v>
                </c:pt>
                <c:pt idx="42">
                  <c:v>1.9207930835596632E-3</c:v>
                </c:pt>
                <c:pt idx="43">
                  <c:v>1.9229329877254293E-3</c:v>
                </c:pt>
                <c:pt idx="44">
                  <c:v>1.9250582196280689E-3</c:v>
                </c:pt>
                <c:pt idx="45">
                  <c:v>1.9313408223561521E-3</c:v>
                </c:pt>
                <c:pt idx="46">
                  <c:v>1.9334024944506788E-3</c:v>
                </c:pt>
                <c:pt idx="47">
                  <c:v>1.9354480964543631E-3</c:v>
                </c:pt>
                <c:pt idx="48">
                  <c:v>1.9374782542999195E-3</c:v>
                </c:pt>
                <c:pt idx="49">
                  <c:v>1.9394935939200629E-3</c:v>
                </c:pt>
                <c:pt idx="50">
                  <c:v>1.9454569627551644E-3</c:v>
                </c:pt>
                <c:pt idx="51">
                  <c:v>1.9474192888008046E-3</c:v>
                </c:pt>
                <c:pt idx="52">
                  <c:v>1.9493699262846064E-3</c:v>
                </c:pt>
                <c:pt idx="53">
                  <c:v>1.9513095011392842E-3</c:v>
                </c:pt>
                <c:pt idx="54">
                  <c:v>1.9532386392975532E-3</c:v>
                </c:pt>
                <c:pt idx="55">
                  <c:v>1.9589696929210557E-3</c:v>
                </c:pt>
                <c:pt idx="56">
                  <c:v>1.9608633436208377E-3</c:v>
                </c:pt>
                <c:pt idx="57">
                  <c:v>1.962749687287785E-3</c:v>
                </c:pt>
                <c:pt idx="58">
                  <c:v>1.9646293498546126E-3</c:v>
                </c:pt>
                <c:pt idx="59">
                  <c:v>1.9665029572540353E-3</c:v>
                </c:pt>
                <c:pt idx="60">
                  <c:v>1.9720937077750233E-3</c:v>
                </c:pt>
                <c:pt idx="61">
                  <c:v>1.973949353831975E-3</c:v>
                </c:pt>
                <c:pt idx="62">
                  <c:v>1.9758020743850962E-3</c:v>
                </c:pt>
                <c:pt idx="63">
                  <c:v>1.9776524953671023E-3</c:v>
                </c:pt>
                <c:pt idx="64">
                  <c:v>1.9795012427107068E-3</c:v>
                </c:pt>
                <c:pt idx="65">
                  <c:v>1.9850437022382651E-3</c:v>
                </c:pt>
                <c:pt idx="66">
                  <c:v>1.9868920143554149E-3</c:v>
                </c:pt>
                <c:pt idx="67">
                  <c:v>1.98874165473456E-3</c:v>
                </c:pt>
                <c:pt idx="68">
                  <c:v>1.990592610492524E-3</c:v>
                </c:pt>
                <c:pt idx="69">
                  <c:v>1.9924447409829507E-3</c:v>
                </c:pt>
                <c:pt idx="70">
                  <c:v>1.9980067743854608E-3</c:v>
                </c:pt>
                <c:pt idx="71">
                  <c:v>1.9998621973421902E-3</c:v>
                </c:pt>
                <c:pt idx="72">
                  <c:v>2.0017180917996074E-3</c:v>
                </c:pt>
                <c:pt idx="73">
                  <c:v>2.0035743171113577E-3</c:v>
                </c:pt>
                <c:pt idx="74">
                  <c:v>2.0054307326310859E-3</c:v>
                </c:pt>
                <c:pt idx="75">
                  <c:v>2.0109997139745863E-3</c:v>
                </c:pt>
                <c:pt idx="76">
                  <c:v>2.0128554838626752E-3</c:v>
                </c:pt>
                <c:pt idx="77">
                  <c:v>2.0147107407269662E-3</c:v>
                </c:pt>
                <c:pt idx="78">
                  <c:v>2.0165653439211044E-3</c:v>
                </c:pt>
                <c:pt idx="79">
                  <c:v>2.0184191527987355E-3</c:v>
                </c:pt>
                <c:pt idx="80">
                  <c:v>2.0239744070690304E-3</c:v>
                </c:pt>
                <c:pt idx="81">
                  <c:v>2.0258236322170794E-3</c:v>
                </c:pt>
                <c:pt idx="82">
                  <c:v>2.0276713598168456E-3</c:v>
                </c:pt>
                <c:pt idx="83">
                  <c:v>2.0295174492219736E-3</c:v>
                </c:pt>
                <c:pt idx="84">
                  <c:v>2.0313617597861084E-3</c:v>
                </c:pt>
                <c:pt idx="85">
                  <c:v>2.0368826119690022E-3</c:v>
                </c:pt>
                <c:pt idx="86">
                  <c:v>2.0387184007056133E-3</c:v>
                </c:pt>
                <c:pt idx="87">
                  <c:v>2.0405517073694558E-3</c:v>
                </c:pt>
                <c:pt idx="88">
                  <c:v>2.0423823913141748E-3</c:v>
                </c:pt>
                <c:pt idx="89">
                  <c:v>2.0442103118934146E-3</c:v>
                </c:pt>
                <c:pt idx="90">
                  <c:v>2.049676086974712E-3</c:v>
                </c:pt>
                <c:pt idx="91">
                  <c:v>2.0514915476284863E-3</c:v>
                </c:pt>
                <c:pt idx="92">
                  <c:v>2.0533035416850066E-3</c:v>
                </c:pt>
                <c:pt idx="93">
                  <c:v>2.0551119284979175E-3</c:v>
                </c:pt>
                <c:pt idx="94">
                  <c:v>2.0569165674208644E-3</c:v>
                </c:pt>
                <c:pt idx="95">
                  <c:v>2.062306590386369E-3</c:v>
                </c:pt>
                <c:pt idx="96">
                  <c:v>2.064094831285908E-3</c:v>
                </c:pt>
                <c:pt idx="97">
                  <c:v>2.0658786210637076E-3</c:v>
                </c:pt>
                <c:pt idx="98">
                  <c:v>2.0676578190734125E-3</c:v>
                </c:pt>
                <c:pt idx="99">
                  <c:v>2.0694322846686675E-3</c:v>
                </c:pt>
                <c:pt idx="100">
                  <c:v>2.0747258805041834E-3</c:v>
                </c:pt>
                <c:pt idx="101">
                  <c:v>2.0764800099780886E-3</c:v>
                </c:pt>
                <c:pt idx="102">
                  <c:v>2.0782287038057685E-3</c:v>
                </c:pt>
                <c:pt idx="103">
                  <c:v>2.0799718213408685E-3</c:v>
                </c:pt>
                <c:pt idx="104">
                  <c:v>2.0817092219370332E-3</c:v>
                </c:pt>
                <c:pt idx="105">
                  <c:v>2.0868857156283644E-3</c:v>
                </c:pt>
                <c:pt idx="106">
                  <c:v>2.0885988420052373E-3</c:v>
                </c:pt>
                <c:pt idx="107">
                  <c:v>2.0903055482113992E-3</c:v>
                </c:pt>
                <c:pt idx="108">
                  <c:v>2.0920056936004957E-3</c:v>
                </c:pt>
                <c:pt idx="109">
                  <c:v>2.0936991375261715E-3</c:v>
                </c:pt>
                <c:pt idx="110">
                  <c:v>2.0987378540591227E-3</c:v>
                </c:pt>
                <c:pt idx="111">
                  <c:v>2.1004030856675644E-3</c:v>
                </c:pt>
                <c:pt idx="112">
                  <c:v>2.1020609125808097E-3</c:v>
                </c:pt>
                <c:pt idx="113">
                  <c:v>2.1037111941525043E-3</c:v>
                </c:pt>
                <c:pt idx="114">
                  <c:v>2.1053537897362923E-3</c:v>
                </c:pt>
                <c:pt idx="115">
                  <c:v>2.1102340540966676E-3</c:v>
                </c:pt>
                <c:pt idx="116">
                  <c:v>2.1118444992652796E-3</c:v>
                </c:pt>
                <c:pt idx="117">
                  <c:v>2.1134465552142098E-3</c:v>
                </c:pt>
                <c:pt idx="118">
                  <c:v>2.1150400812971035E-3</c:v>
                </c:pt>
                <c:pt idx="119">
                  <c:v>2.1166249368676053E-3</c:v>
                </c:pt>
                <c:pt idx="120">
                  <c:v>2.1213260740412087E-3</c:v>
                </c:pt>
                <c:pt idx="121">
                  <c:v>2.1228748410985925E-3</c:v>
                </c:pt>
                <c:pt idx="122">
                  <c:v>2.1244142344118088E-3</c:v>
                </c:pt>
                <c:pt idx="123">
                  <c:v>2.1259441133345031E-3</c:v>
                </c:pt>
                <c:pt idx="124">
                  <c:v>2.1274643372203202E-3</c:v>
                </c:pt>
                <c:pt idx="125">
                  <c:v>2.1319656721929558E-3</c:v>
                </c:pt>
                <c:pt idx="126">
                  <c:v>2.133445869467713E-3</c:v>
                </c:pt>
                <c:pt idx="127">
                  <c:v>2.1349157084738168E-3</c:v>
                </c:pt>
                <c:pt idx="128">
                  <c:v>2.1363750485649132E-3</c:v>
                </c:pt>
                <c:pt idx="129">
                  <c:v>2.1421046068521195E-3</c:v>
                </c:pt>
                <c:pt idx="130">
                  <c:v>2.1435093426728506E-3</c:v>
                </c:pt>
                <c:pt idx="131">
                  <c:v>2.1449027894479781E-3</c:v>
                </c:pt>
                <c:pt idx="132">
                  <c:v>2.146285075268818E-3</c:v>
                </c:pt>
                <c:pt idx="133">
                  <c:v>2.1517062457863181E-3</c:v>
                </c:pt>
                <c:pt idx="134">
                  <c:v>2.1530354544184822E-3</c:v>
                </c:pt>
                <c:pt idx="135">
                  <c:v>2.1543545931294629E-3</c:v>
                </c:pt>
                <c:pt idx="136">
                  <c:v>2.1556638437581119E-3</c:v>
                </c:pt>
                <c:pt idx="137">
                  <c:v>2.1569633881432793E-3</c:v>
                </c:pt>
                <c:pt idx="138">
                  <c:v>2.1608056022264003E-3</c:v>
                </c:pt>
                <c:pt idx="139">
                  <c:v>2.1620681400261492E-3</c:v>
                </c:pt>
                <c:pt idx="140">
                  <c:v>2.1633218807766705E-3</c:v>
                </c:pt>
                <c:pt idx="141">
                  <c:v>2.1645670063168152E-3</c:v>
                </c:pt>
                <c:pt idx="142">
                  <c:v>2.1658036984854336E-3</c:v>
                </c:pt>
                <c:pt idx="143">
                  <c:v>2.1694649931506393E-3</c:v>
                </c:pt>
                <c:pt idx="144">
                  <c:v>2.1706697702216608E-3</c:v>
                </c:pt>
                <c:pt idx="145">
                  <c:v>2.1718670231154098E-3</c:v>
                </c:pt>
                <c:pt idx="146">
                  <c:v>2.1730569336707371E-3</c:v>
                </c:pt>
                <c:pt idx="147">
                  <c:v>2.1742396837264935E-3</c:v>
                </c:pt>
                <c:pt idx="148">
                  <c:v>2.1777467892848449E-3</c:v>
                </c:pt>
                <c:pt idx="149">
                  <c:v>2.1789027157308252E-3</c:v>
                </c:pt>
                <c:pt idx="150">
                  <c:v>2.1800523908714889E-3</c:v>
                </c:pt>
                <c:pt idx="151">
                  <c:v>2.1811959965456857E-3</c:v>
                </c:pt>
                <c:pt idx="152">
                  <c:v>2.1823337145922671E-3</c:v>
                </c:pt>
                <c:pt idx="153">
                  <c:v>2.1857133613548251E-3</c:v>
                </c:pt>
                <c:pt idx="154">
                  <c:v>2.1868293472794517E-3</c:v>
                </c:pt>
                <c:pt idx="155">
                  <c:v>2.187940354770716E-3</c:v>
                </c:pt>
                <c:pt idx="156">
                  <c:v>2.1890465656674699E-3</c:v>
                </c:pt>
                <c:pt idx="157">
                  <c:v>2.1901481618085629E-3</c:v>
                </c:pt>
                <c:pt idx="158">
                  <c:v>2.1934270800863884E-3</c:v>
                </c:pt>
                <c:pt idx="159">
                  <c:v>2.1945120355933477E-3</c:v>
                </c:pt>
                <c:pt idx="160">
                  <c:v>2.1955932855389007E-3</c:v>
                </c:pt>
                <c:pt idx="161">
                  <c:v>2.1966710117618982E-3</c:v>
                </c:pt>
                <c:pt idx="162">
                  <c:v>2.1977453961011901E-3</c:v>
                </c:pt>
                <c:pt idx="163">
                  <c:v>2.2009503162053437E-3</c:v>
                </c:pt>
                <c:pt idx="164">
                  <c:v>2.2020131513983232E-3</c:v>
                </c:pt>
                <c:pt idx="165">
                  <c:v>2.2030735539018513E-3</c:v>
                </c:pt>
                <c:pt idx="166">
                  <c:v>2.2041317055547789E-3</c:v>
                </c:pt>
                <c:pt idx="167">
                  <c:v>2.2051877881959568E-3</c:v>
                </c:pt>
                <c:pt idx="168">
                  <c:v>2.2083454404374994E-3</c:v>
                </c:pt>
                <c:pt idx="169">
                  <c:v>2.209395065420186E-3</c:v>
                </c:pt>
                <c:pt idx="170">
                  <c:v>2.2104435305853763E-3</c:v>
                </c:pt>
                <c:pt idx="171">
                  <c:v>2.2114910177719214E-3</c:v>
                </c:pt>
                <c:pt idx="172">
                  <c:v>2.2125377088186723E-3</c:v>
                </c:pt>
                <c:pt idx="173">
                  <c:v>2.2156748235086648E-3</c:v>
                </c:pt>
                <c:pt idx="174">
                  <c:v>2.2167201483847447E-3</c:v>
                </c:pt>
                <c:pt idx="175">
                  <c:v>2.2177655863152845E-3</c:v>
                </c:pt>
                <c:pt idx="176">
                  <c:v>2.2188113191391337E-3</c:v>
                </c:pt>
                <c:pt idx="177">
                  <c:v>2.2198575286951441E-3</c:v>
                </c:pt>
                <c:pt idx="178">
                  <c:v>2.2230008361446476E-3</c:v>
                </c:pt>
                <c:pt idx="179">
                  <c:v>2.2240507710178086E-3</c:v>
                </c:pt>
                <c:pt idx="180">
                  <c:v>2.2251020918173841E-3</c:v>
                </c:pt>
                <c:pt idx="181">
                  <c:v>2.2261549803822248E-3</c:v>
                </c:pt>
                <c:pt idx="182">
                  <c:v>2.227209618551182E-3</c:v>
                </c:pt>
                <c:pt idx="183">
                  <c:v>2.2303858490712565E-3</c:v>
                </c:pt>
                <c:pt idx="184">
                  <c:v>2.2314493040451857E-3</c:v>
                </c:pt>
                <c:pt idx="185">
                  <c:v>2.2325154178174842E-3</c:v>
                </c:pt>
                <c:pt idx="186">
                  <c:v>2.2335843722270034E-3</c:v>
                </c:pt>
                <c:pt idx="187">
                  <c:v>2.2346563491125937E-3</c:v>
                </c:pt>
                <c:pt idx="188">
                  <c:v>2.237892233014301E-3</c:v>
                </c:pt>
                <c:pt idx="189">
                  <c:v>2.2389781181926843E-3</c:v>
                </c:pt>
                <c:pt idx="190">
                  <c:v>2.2400679350413929E-3</c:v>
                </c:pt>
                <c:pt idx="191">
                  <c:v>2.2411618653992776E-3</c:v>
                </c:pt>
                <c:pt idx="192">
                  <c:v>2.246699584186114E-3</c:v>
                </c:pt>
                <c:pt idx="193">
                  <c:v>2.247821967891753E-3</c:v>
                </c:pt>
                <c:pt idx="194">
                  <c:v>2.2489494600395244E-3</c:v>
                </c:pt>
                <c:pt idx="195">
                  <c:v>2.2500819645292804E-3</c:v>
                </c:pt>
                <c:pt idx="196">
                  <c:v>2.2535085910489749E-3</c:v>
                </c:pt>
                <c:pt idx="197">
                  <c:v>2.2546601839051887E-3</c:v>
                </c:pt>
                <c:pt idx="198">
                  <c:v>2.2558163086026468E-3</c:v>
                </c:pt>
                <c:pt idx="199">
                  <c:v>2.2569768690412018E-3</c:v>
                </c:pt>
                <c:pt idx="200">
                  <c:v>2.2581417691207055E-3</c:v>
                </c:pt>
                <c:pt idx="201">
                  <c:v>2.2616615462034279E-3</c:v>
                </c:pt>
                <c:pt idx="202">
                  <c:v>2.262842843845246E-3</c:v>
                </c:pt>
                <c:pt idx="203">
                  <c:v>2.2640280006272729E-3</c:v>
                </c:pt>
                <c:pt idx="204">
                  <c:v>2.2652169204493604E-3</c:v>
                </c:pt>
                <c:pt idx="205">
                  <c:v>2.2664095072113606E-3</c:v>
                </c:pt>
                <c:pt idx="206">
                  <c:v>2.2700083081353579E-3</c:v>
                </c:pt>
                <c:pt idx="207">
                  <c:v>2.2712146016555293E-3</c:v>
                </c:pt>
                <c:pt idx="208">
                  <c:v>2.272424081614874E-3</c:v>
                </c:pt>
                <c:pt idx="209">
                  <c:v>2.2736366519132429E-3</c:v>
                </c:pt>
                <c:pt idx="210">
                  <c:v>2.274852216450489E-3</c:v>
                </c:pt>
                <c:pt idx="211">
                  <c:v>2.2785159144940092E-3</c:v>
                </c:pt>
                <c:pt idx="212">
                  <c:v>2.2797424949852832E-3</c:v>
                </c:pt>
                <c:pt idx="213">
                  <c:v>2.2809715892146941E-3</c:v>
                </c:pt>
                <c:pt idx="214">
                  <c:v>2.2822031010820941E-3</c:v>
                </c:pt>
                <c:pt idx="215">
                  <c:v>2.283436934487335E-3</c:v>
                </c:pt>
                <c:pt idx="216">
                  <c:v>2.2871514029286243E-3</c:v>
                </c:pt>
                <c:pt idx="217">
                  <c:v>2.2883935614837498E-3</c:v>
                </c:pt>
                <c:pt idx="218">
                  <c:v>2.2896375610759762E-3</c:v>
                </c:pt>
                <c:pt idx="219">
                  <c:v>2.2908833056051563E-3</c:v>
                </c:pt>
                <c:pt idx="220">
                  <c:v>2.2921306989711412E-3</c:v>
                </c:pt>
                <c:pt idx="221">
                  <c:v>2.2958818110884478E-3</c:v>
                </c:pt>
                <c:pt idx="222">
                  <c:v>2.2971348388001736E-3</c:v>
                </c:pt>
                <c:pt idx="223">
                  <c:v>2.2983890348479649E-3</c:v>
                </c:pt>
                <c:pt idx="224">
                  <c:v>2.2996443031316734E-3</c:v>
                </c:pt>
                <c:pt idx="225">
                  <c:v>2.3009005475511518E-3</c:v>
                </c:pt>
                <c:pt idx="226">
                  <c:v>2.3046741766227221E-3</c:v>
                </c:pt>
                <c:pt idx="227">
                  <c:v>2.3059333645837976E-3</c:v>
                </c:pt>
                <c:pt idx="228">
                  <c:v>2.3071930481799031E-3</c:v>
                </c:pt>
                <c:pt idx="229">
                  <c:v>2.3084531313108895E-3</c:v>
                </c:pt>
                <c:pt idx="230">
                  <c:v>2.3097135178766098E-3</c:v>
                </c:pt>
                <c:pt idx="231">
                  <c:v>2.3134955371806915E-3</c:v>
                </c:pt>
                <c:pt idx="232">
                  <c:v>2.314756176483866E-3</c:v>
                </c:pt>
                <c:pt idx="233">
                  <c:v>2.3160166387210341E-3</c:v>
                </c:pt>
                <c:pt idx="234">
                  <c:v>2.3172768277920476E-3</c:v>
                </c:pt>
                <c:pt idx="235">
                  <c:v>2.3185366475967592E-3</c:v>
                </c:pt>
                <c:pt idx="236">
                  <c:v>2.3223129304115993E-3</c:v>
                </c:pt>
                <c:pt idx="237">
                  <c:v>2.3235703121496218E-3</c:v>
                </c:pt>
                <c:pt idx="238">
                  <c:v>2.3248268441206019E-3</c:v>
                </c:pt>
                <c:pt idx="239">
                  <c:v>2.3260824302243914E-3</c:v>
                </c:pt>
                <c:pt idx="240">
                  <c:v>2.327336974360843E-3</c:v>
                </c:pt>
                <c:pt idx="241">
                  <c:v>2.3310933939646892E-3</c:v>
                </c:pt>
                <c:pt idx="242">
                  <c:v>2.3323428092303085E-3</c:v>
                </c:pt>
                <c:pt idx="243">
                  <c:v>2.3335907020278495E-3</c:v>
                </c:pt>
                <c:pt idx="244">
                  <c:v>2.3348369762571644E-3</c:v>
                </c:pt>
                <c:pt idx="245">
                  <c:v>2.3360815358181054E-3</c:v>
                </c:pt>
                <c:pt idx="246">
                  <c:v>2.3398039654892048E-3</c:v>
                </c:pt>
                <c:pt idx="247">
                  <c:v>2.3410407053751697E-3</c:v>
                </c:pt>
                <c:pt idx="248">
                  <c:v>2.3422752500920209E-3</c:v>
                </c:pt>
                <c:pt idx="249">
                  <c:v>2.3435075035396101E-3</c:v>
                </c:pt>
                <c:pt idx="250">
                  <c:v>2.3447373696177899E-3</c:v>
                </c:pt>
                <c:pt idx="251">
                  <c:v>2.348411682634389E-3</c:v>
                </c:pt>
                <c:pt idx="252">
                  <c:v>2.349631038233449E-3</c:v>
                </c:pt>
                <c:pt idx="253">
                  <c:v>2.3508475259623597E-3</c:v>
                </c:pt>
                <c:pt idx="254">
                  <c:v>2.352061049720972E-3</c:v>
                </c:pt>
                <c:pt idx="255">
                  <c:v>2.3532715134091391E-3</c:v>
                </c:pt>
                <c:pt idx="256">
                  <c:v>2.356883583049486E-3</c:v>
                </c:pt>
                <c:pt idx="257">
                  <c:v>2.3580808454543903E-3</c:v>
                </c:pt>
                <c:pt idx="258">
                  <c:v>2.359274567288109E-3</c:v>
                </c:pt>
                <c:pt idx="259">
                  <c:v>2.3604646717792725E-3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54856"/>
        <c:axId val="578452112"/>
      </c:scatterChart>
      <c:valAx>
        <c:axId val="5784548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452112"/>
        <c:crosses val="autoZero"/>
        <c:crossBetween val="midCat"/>
      </c:valAx>
      <c:valAx>
        <c:axId val="578452112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4548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2.8753350773716843E-3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3.0013272997680166E-3</c:v>
                </c:pt>
                <c:pt idx="1">
                  <c:v>3.032306337020182E-3</c:v>
                </c:pt>
                <c:pt idx="2">
                  <c:v>3.0511642478638417E-3</c:v>
                </c:pt>
                <c:pt idx="3">
                  <c:v>3.0691443593674778E-3</c:v>
                </c:pt>
                <c:pt idx="4">
                  <c:v>3.0800334712006079E-3</c:v>
                </c:pt>
                <c:pt idx="5">
                  <c:v>3.1210640278035917E-3</c:v>
                </c:pt>
                <c:pt idx="6">
                  <c:v>3.2123778530097173E-3</c:v>
                </c:pt>
                <c:pt idx="7">
                  <c:v>3.2914232115692117E-3</c:v>
                </c:pt>
                <c:pt idx="8">
                  <c:v>3.3630147275236677E-3</c:v>
                </c:pt>
                <c:pt idx="9">
                  <c:v>3.4545322825530527E-3</c:v>
                </c:pt>
                <c:pt idx="10">
                  <c:v>3.5239234575400583E-3</c:v>
                </c:pt>
                <c:pt idx="11">
                  <c:v>3.574028310010963E-3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  <c:pt idx="259">
                  <c:v>42551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2.8753350773716843E-3</c:v>
                </c:pt>
                <c:pt idx="1">
                  <c:v>2.8803503579149952E-3</c:v>
                </c:pt>
                <c:pt idx="2">
                  <c:v>2.8853601954785726E-3</c:v>
                </c:pt>
                <c:pt idx="3">
                  <c:v>2.8903591470826827E-3</c:v>
                </c:pt>
                <c:pt idx="4">
                  <c:v>2.8953417697475912E-3</c:v>
                </c:pt>
                <c:pt idx="5">
                  <c:v>2.9101372343097744E-3</c:v>
                </c:pt>
                <c:pt idx="6">
                  <c:v>2.9150001114205417E-3</c:v>
                </c:pt>
                <c:pt idx="7">
                  <c:v>2.9198194446934393E-3</c:v>
                </c:pt>
                <c:pt idx="8">
                  <c:v>2.9245897911487338E-3</c:v>
                </c:pt>
                <c:pt idx="9">
                  <c:v>2.929305707806691E-3</c:v>
                </c:pt>
                <c:pt idx="10">
                  <c:v>2.9430724491992036E-3</c:v>
                </c:pt>
                <c:pt idx="11">
                  <c:v>2.9475162168704759E-3</c:v>
                </c:pt>
                <c:pt idx="12">
                  <c:v>2.9518783398457425E-3</c:v>
                </c:pt>
                <c:pt idx="13">
                  <c:v>2.9561533751452699E-3</c:v>
                </c:pt>
                <c:pt idx="14">
                  <c:v>2.960335879789324E-3</c:v>
                </c:pt>
                <c:pt idx="15">
                  <c:v>2.9722737799913121E-3</c:v>
                </c:pt>
                <c:pt idx="16">
                  <c:v>2.9760317322161376E-3</c:v>
                </c:pt>
                <c:pt idx="17">
                  <c:v>2.9796699388868215E-3</c:v>
                </c:pt>
                <c:pt idx="18">
                  <c:v>2.9831829570236305E-3</c:v>
                </c:pt>
                <c:pt idx="19">
                  <c:v>2.9865653436468302E-3</c:v>
                </c:pt>
                <c:pt idx="20">
                  <c:v>2.9958742846374394E-3</c:v>
                </c:pt>
                <c:pt idx="21">
                  <c:v>2.9986797154088669E-3</c:v>
                </c:pt>
                <c:pt idx="22">
                  <c:v>3.0013272997680166E-3</c:v>
                </c:pt>
                <c:pt idx="23">
                  <c:v>3.0038134809497264E-3</c:v>
                </c:pt>
                <c:pt idx="24">
                  <c:v>3.0061422470471187E-3</c:v>
                </c:pt>
                <c:pt idx="25">
                  <c:v>3.0122427979103242E-3</c:v>
                </c:pt>
                <c:pt idx="26">
                  <c:v>3.0140006467473802E-3</c:v>
                </c:pt>
                <c:pt idx="27">
                  <c:v>3.0156304520385859E-3</c:v>
                </c:pt>
                <c:pt idx="28">
                  <c:v>3.0171380880916346E-3</c:v>
                </c:pt>
                <c:pt idx="29">
                  <c:v>3.0185294292142196E-3</c:v>
                </c:pt>
                <c:pt idx="30">
                  <c:v>3.0220644260761289E-3</c:v>
                </c:pt>
                <c:pt idx="31">
                  <c:v>3.0230493305537943E-3</c:v>
                </c:pt>
                <c:pt idx="32">
                  <c:v>3.0239473116394637E-3</c:v>
                </c:pt>
                <c:pt idx="33">
                  <c:v>3.0247642436408303E-3</c:v>
                </c:pt>
                <c:pt idx="34">
                  <c:v>3.0255060008655874E-3</c:v>
                </c:pt>
                <c:pt idx="35">
                  <c:v>3.0273389669571377E-3</c:v>
                </c:pt>
                <c:pt idx="36">
                  <c:v>3.0278387681523917E-3</c:v>
                </c:pt>
                <c:pt idx="37">
                  <c:v>3.0282927661095041E-3</c:v>
                </c:pt>
                <c:pt idx="38">
                  <c:v>3.0287068351361676E-3</c:v>
                </c:pt>
                <c:pt idx="39">
                  <c:v>3.0290868495400757E-3</c:v>
                </c:pt>
                <c:pt idx="40">
                  <c:v>3.0300813080922041E-3</c:v>
                </c:pt>
                <c:pt idx="41">
                  <c:v>3.0303838470820263E-3</c:v>
                </c:pt>
                <c:pt idx="42">
                  <c:v>3.03068170298756E-3</c:v>
                </c:pt>
                <c:pt idx="43">
                  <c:v>3.0309807501164997E-3</c:v>
                </c:pt>
                <c:pt idx="44">
                  <c:v>3.0312868627765384E-3</c:v>
                </c:pt>
                <c:pt idx="45">
                  <c:v>3.032306337020182E-3</c:v>
                </c:pt>
                <c:pt idx="46">
                  <c:v>3.03269827399354E-3</c:v>
                </c:pt>
                <c:pt idx="47">
                  <c:v>3.0331195627084006E-3</c:v>
                </c:pt>
                <c:pt idx="48">
                  <c:v>3.0335689921443931E-3</c:v>
                </c:pt>
                <c:pt idx="49">
                  <c:v>3.0340453512811465E-3</c:v>
                </c:pt>
                <c:pt idx="50">
                  <c:v>3.0356238966922711E-3</c:v>
                </c:pt>
                <c:pt idx="51">
                  <c:v>3.0361958644283659E-3</c:v>
                </c:pt>
                <c:pt idx="52">
                  <c:v>3.0367887067633695E-3</c:v>
                </c:pt>
                <c:pt idx="53">
                  <c:v>3.0374012126769116E-3</c:v>
                </c:pt>
                <c:pt idx="54">
                  <c:v>3.0380321711486222E-3</c:v>
                </c:pt>
                <c:pt idx="55">
                  <c:v>3.0400236517090576E-3</c:v>
                </c:pt>
                <c:pt idx="56">
                  <c:v>3.0407163102097361E-3</c:v>
                </c:pt>
                <c:pt idx="57">
                  <c:v>3.0414213661667305E-3</c:v>
                </c:pt>
                <c:pt idx="58">
                  <c:v>3.0421376085596704E-3</c:v>
                </c:pt>
                <c:pt idx="59">
                  <c:v>3.0428638263681851E-3</c:v>
                </c:pt>
                <c:pt idx="60">
                  <c:v>3.0450902220834743E-3</c:v>
                </c:pt>
                <c:pt idx="61">
                  <c:v>3.0458442313505839E-3</c:v>
                </c:pt>
                <c:pt idx="62">
                  <c:v>3.0466021609314164E-3</c:v>
                </c:pt>
                <c:pt idx="63">
                  <c:v>3.0473627998056012E-3</c:v>
                </c:pt>
                <c:pt idx="64">
                  <c:v>3.0481249369527677E-3</c:v>
                </c:pt>
                <c:pt idx="65">
                  <c:v>3.0504082278284528E-3</c:v>
                </c:pt>
                <c:pt idx="66">
                  <c:v>3.0511642478638417E-3</c:v>
                </c:pt>
                <c:pt idx="67">
                  <c:v>3.0519158170693389E-3</c:v>
                </c:pt>
                <c:pt idx="68">
                  <c:v>3.0526622544194688E-3</c:v>
                </c:pt>
                <c:pt idx="69">
                  <c:v>3.0534029848877349E-3</c:v>
                </c:pt>
                <c:pt idx="70">
                  <c:v>3.0555851847363824E-3</c:v>
                </c:pt>
                <c:pt idx="71">
                  <c:v>3.0562973374122261E-3</c:v>
                </c:pt>
                <c:pt idx="72">
                  <c:v>3.0570009080737224E-3</c:v>
                </c:pt>
                <c:pt idx="73">
                  <c:v>3.0576953216943743E-3</c:v>
                </c:pt>
                <c:pt idx="74">
                  <c:v>3.0583800032476858E-3</c:v>
                </c:pt>
                <c:pt idx="75">
                  <c:v>3.0603699052386092E-3</c:v>
                </c:pt>
                <c:pt idx="76">
                  <c:v>3.0610099082575911E-3</c:v>
                </c:pt>
                <c:pt idx="77">
                  <c:v>3.0616373040767485E-3</c:v>
                </c:pt>
                <c:pt idx="78">
                  <c:v>3.0622515176695854E-3</c:v>
                </c:pt>
                <c:pt idx="79">
                  <c:v>3.0628519740096049E-3</c:v>
                </c:pt>
                <c:pt idx="80">
                  <c:v>3.0645650492477916E-3</c:v>
                </c:pt>
                <c:pt idx="81">
                  <c:v>3.0651047263115746E-3</c:v>
                </c:pt>
                <c:pt idx="82">
                  <c:v>3.0656277709900565E-3</c:v>
                </c:pt>
                <c:pt idx="83">
                  <c:v>3.0661336082567405E-3</c:v>
                </c:pt>
                <c:pt idx="84">
                  <c:v>3.0666216630851309E-3</c:v>
                </c:pt>
                <c:pt idx="85">
                  <c:v>3.0679733826755686E-3</c:v>
                </c:pt>
                <c:pt idx="86">
                  <c:v>3.0683845574858148E-3</c:v>
                </c:pt>
                <c:pt idx="87">
                  <c:v>3.0687750747252834E-3</c:v>
                </c:pt>
                <c:pt idx="88">
                  <c:v>3.0691443593674778E-3</c:v>
                </c:pt>
                <c:pt idx="89">
                  <c:v>3.0694922552022218E-3</c:v>
                </c:pt>
                <c:pt idx="90">
                  <c:v>3.0704244756781089E-3</c:v>
                </c:pt>
                <c:pt idx="91">
                  <c:v>3.07070451973205E-3</c:v>
                </c:pt>
                <c:pt idx="92">
                  <c:v>3.0709724455193605E-3</c:v>
                </c:pt>
                <c:pt idx="93">
                  <c:v>3.0712301909114688E-3</c:v>
                </c:pt>
                <c:pt idx="94">
                  <c:v>3.0714796937798029E-3</c:v>
                </c:pt>
                <c:pt idx="95">
                  <c:v>3.0721981259564401E-3</c:v>
                </c:pt>
                <c:pt idx="96">
                  <c:v>3.0724340374439578E-3</c:v>
                </c:pt>
                <c:pt idx="97">
                  <c:v>3.0726713957648418E-3</c:v>
                </c:pt>
                <c:pt idx="98">
                  <c:v>3.0729121387905204E-3</c:v>
                </c:pt>
                <c:pt idx="99">
                  <c:v>3.0731582043924213E-3</c:v>
                </c:pt>
                <c:pt idx="100">
                  <c:v>3.0739477153697401E-3</c:v>
                </c:pt>
                <c:pt idx="101">
                  <c:v>3.0742344499908119E-3</c:v>
                </c:pt>
                <c:pt idx="102">
                  <c:v>3.0745361965452463E-3</c:v>
                </c:pt>
                <c:pt idx="103">
                  <c:v>3.0748548929044723E-3</c:v>
                </c:pt>
                <c:pt idx="104">
                  <c:v>3.0751924769399177E-3</c:v>
                </c:pt>
                <c:pt idx="105">
                  <c:v>3.0763379338178492E-3</c:v>
                </c:pt>
                <c:pt idx="106">
                  <c:v>3.0767704472724521E-3</c:v>
                </c:pt>
                <c:pt idx="107">
                  <c:v>3.0772315377604149E-3</c:v>
                </c:pt>
                <c:pt idx="108">
                  <c:v>3.0777231431531652E-3</c:v>
                </c:pt>
                <c:pt idx="109">
                  <c:v>3.0782472013221318E-3</c:v>
                </c:pt>
                <c:pt idx="110">
                  <c:v>3.0800334712006079E-3</c:v>
                </c:pt>
                <c:pt idx="111">
                  <c:v>3.0807066091258469E-3</c:v>
                </c:pt>
                <c:pt idx="112">
                  <c:v>3.0814212288072084E-3</c:v>
                </c:pt>
                <c:pt idx="113">
                  <c:v>3.0821786077388862E-3</c:v>
                </c:pt>
                <c:pt idx="114">
                  <c:v>3.0829800234150749E-3</c:v>
                </c:pt>
                <c:pt idx="115">
                  <c:v>3.0856612658526471E-3</c:v>
                </c:pt>
                <c:pt idx="116">
                  <c:v>3.0866516034488197E-3</c:v>
                </c:pt>
                <c:pt idx="117">
                  <c:v>3.0876923652604742E-3</c:v>
                </c:pt>
                <c:pt idx="118">
                  <c:v>3.0887848287818038E-3</c:v>
                </c:pt>
                <c:pt idx="119">
                  <c:v>3.0899302715070034E-3</c:v>
                </c:pt>
                <c:pt idx="120">
                  <c:v>3.09369724984776E-3</c:v>
                </c:pt>
                <c:pt idx="121">
                  <c:v>3.0950673843303787E-3</c:v>
                </c:pt>
                <c:pt idx="122">
                  <c:v>3.0964968854878378E-3</c:v>
                </c:pt>
                <c:pt idx="123">
                  <c:v>3.0979870308143315E-3</c:v>
                </c:pt>
                <c:pt idx="124">
                  <c:v>3.0995390978040532E-3</c:v>
                </c:pt>
                <c:pt idx="125">
                  <c:v>3.1045796036945311E-3</c:v>
                </c:pt>
                <c:pt idx="126">
                  <c:v>3.1063921322791082E-3</c:v>
                </c:pt>
                <c:pt idx="127">
                  <c:v>3.1082729699978841E-3</c:v>
                </c:pt>
                <c:pt idx="128">
                  <c:v>3.1102233943450532E-3</c:v>
                </c:pt>
                <c:pt idx="129">
                  <c:v>3.1187465079015445E-3</c:v>
                </c:pt>
                <c:pt idx="130">
                  <c:v>3.1210640278035917E-3</c:v>
                </c:pt>
                <c:pt idx="131">
                  <c:v>3.1234579539951329E-3</c:v>
                </c:pt>
                <c:pt idx="132">
                  <c:v>3.1259253374500431E-3</c:v>
                </c:pt>
                <c:pt idx="133">
                  <c:v>3.1364535572996023E-3</c:v>
                </c:pt>
                <c:pt idx="134">
                  <c:v>3.1392313121185278E-3</c:v>
                </c:pt>
                <c:pt idx="135">
                  <c:v>3.1420597582196902E-3</c:v>
                </c:pt>
                <c:pt idx="136">
                  <c:v>3.1449351012729004E-3</c:v>
                </c:pt>
                <c:pt idx="137">
                  <c:v>3.1478535469479704E-3</c:v>
                </c:pt>
                <c:pt idx="138">
                  <c:v>3.1568295564024487E-3</c:v>
                </c:pt>
                <c:pt idx="139">
                  <c:v>3.1598824692630686E-3</c:v>
                </c:pt>
                <c:pt idx="140">
                  <c:v>3.1629595130946045E-3</c:v>
                </c:pt>
                <c:pt idx="141">
                  <c:v>3.1660568935668676E-3</c:v>
                </c:pt>
                <c:pt idx="142">
                  <c:v>3.1691708163496687E-3</c:v>
                </c:pt>
                <c:pt idx="143">
                  <c:v>3.1785738952594144E-3</c:v>
                </c:pt>
                <c:pt idx="144">
                  <c:v>3.1817160439824815E-3</c:v>
                </c:pt>
                <c:pt idx="145">
                  <c:v>3.1848557633651431E-3</c:v>
                </c:pt>
                <c:pt idx="146">
                  <c:v>3.1879892590772107E-3</c:v>
                </c:pt>
                <c:pt idx="147">
                  <c:v>3.1911127367884955E-3</c:v>
                </c:pt>
                <c:pt idx="148">
                  <c:v>3.2003851186157657E-3</c:v>
                </c:pt>
                <c:pt idx="149">
                  <c:v>3.2034305810220319E-3</c:v>
                </c:pt>
                <c:pt idx="150">
                  <c:v>3.206447053776572E-3</c:v>
                </c:pt>
                <c:pt idx="151">
                  <c:v>3.2094307425491967E-3</c:v>
                </c:pt>
                <c:pt idx="152">
                  <c:v>3.2123778530097173E-3</c:v>
                </c:pt>
                <c:pt idx="153">
                  <c:v>3.2209858154029361E-3</c:v>
                </c:pt>
                <c:pt idx="154">
                  <c:v>3.2237816187534575E-3</c:v>
                </c:pt>
                <c:pt idx="155">
                  <c:v>3.2265432447508573E-3</c:v>
                </c:pt>
                <c:pt idx="156">
                  <c:v>3.2292722422174293E-3</c:v>
                </c:pt>
                <c:pt idx="157">
                  <c:v>3.2319701599754654E-3</c:v>
                </c:pt>
                <c:pt idx="158">
                  <c:v>3.2398929232212914E-3</c:v>
                </c:pt>
                <c:pt idx="159">
                  <c:v>3.2424820103681153E-3</c:v>
                </c:pt>
                <c:pt idx="160">
                  <c:v>3.2450477619178678E-3</c:v>
                </c:pt>
                <c:pt idx="161">
                  <c:v>3.2475917266928424E-3</c:v>
                </c:pt>
                <c:pt idx="162">
                  <c:v>3.2501154535153321E-3</c:v>
                </c:pt>
                <c:pt idx="163">
                  <c:v>3.2575806944908177E-3</c:v>
                </c:pt>
                <c:pt idx="164">
                  <c:v>3.2600389577262952E-3</c:v>
                </c:pt>
                <c:pt idx="165">
                  <c:v>3.2624847271207516E-3</c:v>
                </c:pt>
                <c:pt idx="166">
                  <c:v>3.2649195514964802E-3</c:v>
                </c:pt>
                <c:pt idx="167">
                  <c:v>3.2673449796757738E-3</c:v>
                </c:pt>
                <c:pt idx="168">
                  <c:v>3.2745803752579723E-3</c:v>
                </c:pt>
                <c:pt idx="169">
                  <c:v>3.2769837068744542E-3</c:v>
                </c:pt>
                <c:pt idx="170">
                  <c:v>3.2793853864059655E-3</c:v>
                </c:pt>
                <c:pt idx="171">
                  <c:v>3.2817869626747989E-3</c:v>
                </c:pt>
                <c:pt idx="172">
                  <c:v>3.2841899845032474E-3</c:v>
                </c:pt>
                <c:pt idx="173">
                  <c:v>3.2914232115692117E-3</c:v>
                </c:pt>
                <c:pt idx="174">
                  <c:v>3.2938471716041978E-3</c:v>
                </c:pt>
                <c:pt idx="175">
                  <c:v>3.2962783277811561E-3</c:v>
                </c:pt>
                <c:pt idx="176">
                  <c:v>3.2987162353932714E-3</c:v>
                </c:pt>
                <c:pt idx="177">
                  <c:v>3.3011604497337295E-3</c:v>
                </c:pt>
                <c:pt idx="178">
                  <c:v>3.3085264860570128E-3</c:v>
                </c:pt>
                <c:pt idx="179">
                  <c:v>3.3109914802426947E-3</c:v>
                </c:pt>
                <c:pt idx="180">
                  <c:v>3.3134605576226458E-3</c:v>
                </c:pt>
                <c:pt idx="181">
                  <c:v>3.3159332734900519E-3</c:v>
                </c:pt>
                <c:pt idx="182">
                  <c:v>3.3184091831380976E-3</c:v>
                </c:pt>
                <c:pt idx="183">
                  <c:v>3.3258516276979291E-3</c:v>
                </c:pt>
                <c:pt idx="184">
                  <c:v>3.3283358654003889E-3</c:v>
                </c:pt>
                <c:pt idx="185">
                  <c:v>3.3308210733494154E-3</c:v>
                </c:pt>
                <c:pt idx="186">
                  <c:v>3.3333068068381938E-3</c:v>
                </c:pt>
                <c:pt idx="187">
                  <c:v>3.3357926211599097E-3</c:v>
                </c:pt>
                <c:pt idx="188">
                  <c:v>3.3432461020545361E-3</c:v>
                </c:pt>
                <c:pt idx="189">
                  <c:v>3.3457277926398554E-3</c:v>
                </c:pt>
                <c:pt idx="190">
                  <c:v>3.3482073405240388E-3</c:v>
                </c:pt>
                <c:pt idx="191">
                  <c:v>3.3506843010002721E-3</c:v>
                </c:pt>
                <c:pt idx="192">
                  <c:v>3.3630147275236677E-3</c:v>
                </c:pt>
                <c:pt idx="193">
                  <c:v>3.3654669083479959E-3</c:v>
                </c:pt>
                <c:pt idx="194">
                  <c:v>3.3679138906501033E-3</c:v>
                </c:pt>
                <c:pt idx="195">
                  <c:v>3.3703557315566081E-3</c:v>
                </c:pt>
                <c:pt idx="196">
                  <c:v>3.3776509771686839E-3</c:v>
                </c:pt>
                <c:pt idx="197">
                  <c:v>3.3800728237589556E-3</c:v>
                </c:pt>
                <c:pt idx="198">
                  <c:v>3.3824898145867139E-3</c:v>
                </c:pt>
                <c:pt idx="199">
                  <c:v>3.3849020067785764E-3</c:v>
                </c:pt>
                <c:pt idx="200">
                  <c:v>3.3873094574611603E-3</c:v>
                </c:pt>
                <c:pt idx="201">
                  <c:v>3.3945039317194222E-3</c:v>
                </c:pt>
                <c:pt idx="202">
                  <c:v>3.3968929876310723E-3</c:v>
                </c:pt>
                <c:pt idx="203">
                  <c:v>3.3992775876665331E-3</c:v>
                </c:pt>
                <c:pt idx="204">
                  <c:v>3.4016577889524227E-3</c:v>
                </c:pt>
                <c:pt idx="205">
                  <c:v>3.4040336486153588E-3</c:v>
                </c:pt>
                <c:pt idx="206">
                  <c:v>3.4111357491326245E-3</c:v>
                </c:pt>
                <c:pt idx="207">
                  <c:v>3.413494813569925E-3</c:v>
                </c:pt>
                <c:pt idx="208">
                  <c:v>3.4158498220173612E-3</c:v>
                </c:pt>
                <c:pt idx="209">
                  <c:v>3.4182008316015508E-3</c:v>
                </c:pt>
                <c:pt idx="210">
                  <c:v>3.4205478994491115E-3</c:v>
                </c:pt>
                <c:pt idx="211">
                  <c:v>3.4275660238381992E-3</c:v>
                </c:pt>
                <c:pt idx="212">
                  <c:v>3.429897896005423E-3</c:v>
                </c:pt>
                <c:pt idx="213">
                  <c:v>3.4322261120691066E-3</c:v>
                </c:pt>
                <c:pt idx="214">
                  <c:v>3.4345507291558687E-3</c:v>
                </c:pt>
                <c:pt idx="215">
                  <c:v>3.4368718043923268E-3</c:v>
                </c:pt>
                <c:pt idx="216">
                  <c:v>3.4438143502660539E-3</c:v>
                </c:pt>
                <c:pt idx="217">
                  <c:v>3.4461218293674735E-3</c:v>
                </c:pt>
                <c:pt idx="218">
                  <c:v>3.4484260522516779E-3</c:v>
                </c:pt>
                <c:pt idx="219">
                  <c:v>3.4507270760452853E-3</c:v>
                </c:pt>
                <c:pt idx="220">
                  <c:v>3.4530249578749129E-3</c:v>
                </c:pt>
                <c:pt idx="221">
                  <c:v>3.4599003228460976E-3</c:v>
                </c:pt>
                <c:pt idx="222">
                  <c:v>3.4621862080859854E-3</c:v>
                </c:pt>
                <c:pt idx="223">
                  <c:v>3.4644692369949831E-3</c:v>
                </c:pt>
                <c:pt idx="224">
                  <c:v>3.4667494666997083E-3</c:v>
                </c:pt>
                <c:pt idx="225">
                  <c:v>3.4690269543267782E-3</c:v>
                </c:pt>
                <c:pt idx="226">
                  <c:v>3.4758435360082384E-3</c:v>
                </c:pt>
                <c:pt idx="227">
                  <c:v>3.4781106265908673E-3</c:v>
                </c:pt>
                <c:pt idx="228">
                  <c:v>3.4803752607289306E-3</c:v>
                </c:pt>
                <c:pt idx="229">
                  <c:v>3.482637495549046E-3</c:v>
                </c:pt>
                <c:pt idx="230">
                  <c:v>3.4848973881778313E-3</c:v>
                </c:pt>
                <c:pt idx="231">
                  <c:v>3.4916635841823838E-3</c:v>
                </c:pt>
                <c:pt idx="232">
                  <c:v>3.4939146793120266E-3</c:v>
                </c:pt>
                <c:pt idx="233">
                  <c:v>3.4961637178834285E-3</c:v>
                </c:pt>
                <c:pt idx="234">
                  <c:v>3.4984107570232067E-3</c:v>
                </c:pt>
                <c:pt idx="235">
                  <c:v>3.5006558538579796E-3</c:v>
                </c:pt>
                <c:pt idx="236">
                  <c:v>3.5073800617984431E-3</c:v>
                </c:pt>
                <c:pt idx="237">
                  <c:v>3.5096179606793725E-3</c:v>
                </c:pt>
                <c:pt idx="238">
                  <c:v>3.5118542028883849E-3</c:v>
                </c:pt>
                <c:pt idx="239">
                  <c:v>3.5140888455520987E-3</c:v>
                </c:pt>
                <c:pt idx="240">
                  <c:v>3.5163219457971318E-3</c:v>
                </c:pt>
                <c:pt idx="241">
                  <c:v>3.5230125632863245E-3</c:v>
                </c:pt>
                <c:pt idx="242">
                  <c:v>3.5252400651228123E-3</c:v>
                </c:pt>
                <c:pt idx="243">
                  <c:v>3.5274663101737083E-3</c:v>
                </c:pt>
                <c:pt idx="244">
                  <c:v>3.5296913555656305E-3</c:v>
                </c:pt>
                <c:pt idx="245">
                  <c:v>3.5319152584251962E-3</c:v>
                </c:pt>
                <c:pt idx="246">
                  <c:v>3.5385806830759356E-3</c:v>
                </c:pt>
                <c:pt idx="247">
                  <c:v>3.5408005870722547E-3</c:v>
                </c:pt>
                <c:pt idx="248">
                  <c:v>3.543019634169307E-3</c:v>
                </c:pt>
                <c:pt idx="249">
                  <c:v>3.5452378814937098E-3</c:v>
                </c:pt>
                <c:pt idx="250">
                  <c:v>3.5474553861720814E-3</c:v>
                </c:pt>
                <c:pt idx="251">
                  <c:v>3.5541040155971848E-3</c:v>
                </c:pt>
                <c:pt idx="252">
                  <c:v>3.5563191209576081E-3</c:v>
                </c:pt>
                <c:pt idx="253">
                  <c:v>3.5585337693050893E-3</c:v>
                </c:pt>
                <c:pt idx="254">
                  <c:v>3.5607480177662454E-3</c:v>
                </c:pt>
                <c:pt idx="255">
                  <c:v>3.562961923467695E-3</c:v>
                </c:pt>
                <c:pt idx="256">
                  <c:v>3.5696021552799806E-3</c:v>
                </c:pt>
                <c:pt idx="257">
                  <c:v>3.5718152612087806E-3</c:v>
                </c:pt>
                <c:pt idx="258">
                  <c:v>3.574028310010963E-3</c:v>
                </c:pt>
                <c:pt idx="259">
                  <c:v>3.5762413588131454E-3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47800"/>
        <c:axId val="578448976"/>
      </c:scatterChart>
      <c:valAx>
        <c:axId val="5784478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78448976"/>
        <c:crosses val="autoZero"/>
        <c:crossBetween val="midCat"/>
      </c:valAx>
      <c:valAx>
        <c:axId val="578448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4478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11</xdr:col>
      <xdr:colOff>4725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N5</v>
          </cell>
        </row>
        <row r="7">
          <cell r="D7" t="str">
            <v>Q5</v>
          </cell>
        </row>
      </sheetData>
      <sheetData sheetId="10">
        <row r="6">
          <cell r="D6" t="str">
            <v>Future Code</v>
          </cell>
        </row>
        <row r="7">
          <cell r="D7" t="str">
            <v>N5</v>
          </cell>
        </row>
      </sheetData>
      <sheetData sheetId="11">
        <row r="6">
          <cell r="D6" t="str">
            <v>N5</v>
          </cell>
        </row>
        <row r="7">
          <cell r="D7" t="str">
            <v>Q5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H6</v>
          </cell>
        </row>
        <row r="7">
          <cell r="D7" t="e">
            <v>#NUM!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42179</v>
          </cell>
        </row>
        <row r="7">
          <cell r="D7">
            <v>42178</v>
          </cell>
        </row>
      </sheetData>
      <sheetData sheetId="29">
        <row r="6">
          <cell r="D6">
            <v>42179</v>
          </cell>
        </row>
        <row r="7">
          <cell r="D7">
            <v>42178</v>
          </cell>
        </row>
      </sheetData>
      <sheetData sheetId="30">
        <row r="6">
          <cell r="D6">
            <v>42180</v>
          </cell>
        </row>
        <row r="7">
          <cell r="D7">
            <v>42179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1.6.0 - MS VC++ (version unknown) - Multithreaded Dynamic Runtime library - Release Configuration - Jun 24 2015 19:10:26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42180.648159722223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0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42184</v>
      </c>
      <c r="E17" s="198"/>
    </row>
    <row r="18" spans="2:5" x14ac:dyDescent="0.2">
      <c r="B18" s="331"/>
      <c r="C18" s="2" t="s">
        <v>21</v>
      </c>
      <c r="D18" s="339"/>
      <c r="E18" s="198"/>
    </row>
    <row r="19" spans="2:5" x14ac:dyDescent="0.2">
      <c r="B19" s="331"/>
      <c r="C19" s="2" t="s">
        <v>22</v>
      </c>
      <c r="D19" s="27">
        <f>_xll.qlSettingsEvaluationDate(Trigger)</f>
        <v>42180</v>
      </c>
      <c r="E19" s="198"/>
    </row>
    <row r="20" spans="2:5" x14ac:dyDescent="0.2">
      <c r="B20" s="331"/>
      <c r="C20" s="2" t="s">
        <v>23</v>
      </c>
      <c r="D20" s="28">
        <f>[1]!TriggerCounter</f>
        <v>2</v>
      </c>
      <c r="E20" s="198"/>
    </row>
    <row r="21" spans="2:5" x14ac:dyDescent="0.2">
      <c r="B21" s="331"/>
      <c r="C21" s="2" t="s">
        <v>24</v>
      </c>
      <c r="D21" s="29">
        <f>[1]!LastFixingsTrigger</f>
        <v>1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0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obj_005bd#0002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obj_005bc#0002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42184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42338</v>
      </c>
      <c r="D39" s="64">
        <f>_xll.qlYieldTSDiscount(D35,C39,,Trigger)</f>
        <v>1.0002824420480223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42214</v>
      </c>
      <c r="F3" s="116">
        <f>'Delta 1M'!X26</f>
        <v>4.7503740956834967E-5</v>
      </c>
      <c r="G3" s="117">
        <f>_xll.qlDayCounterYearFraction(DayCounter,SettlementDate,D3,,,Trigger)</f>
        <v>0</v>
      </c>
      <c r="H3" s="117">
        <f>_xll.qlDayCounterYearFraction(DayCounter,SettlementDate,E3,,,Trigger)</f>
        <v>8.3333333333333329E-2</v>
      </c>
      <c r="I3" s="117">
        <f>H3-G3</f>
        <v>8.3333333333333329E-2</v>
      </c>
      <c r="J3" s="117">
        <f>(H3^2-G3^2)/2</f>
        <v>3.472222222222222E-3</v>
      </c>
      <c r="K3" s="117">
        <f>(H3^3-G3^3)/3</f>
        <v>1.9290123456790122E-4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1.9290123456790122E-4</v>
      </c>
      <c r="P3" s="100">
        <f t="array" ref="P3:P5">_xll.ohFilter(J3:J7,L3:L7)</f>
        <v>3.472222222222222E-3</v>
      </c>
      <c r="Q3" s="95">
        <f t="array" ref="Q3:Q5">_xll.ohFilter(I3:I7,L3:L7)</f>
        <v>8.3333333333333329E-2</v>
      </c>
      <c r="R3" s="101"/>
      <c r="S3" s="96">
        <f t="array" ref="S3:S5">MMULT(W3:Y5,U3:U5)</f>
        <v>7.1355582674169291E-3</v>
      </c>
      <c r="T3" s="102"/>
      <c r="U3" s="97">
        <f t="array" ref="U3:U5">_xll.ohFilter(F3:F7,L3:L7)</f>
        <v>4.7503740956834967E-5</v>
      </c>
      <c r="W3" s="94">
        <f t="array" ref="W3:Y5">MINVERSE(O3:Q5)</f>
        <v>796.31336405529942</v>
      </c>
      <c r="X3" s="100">
        <v>-1447.8424801005447</v>
      </c>
      <c r="Y3" s="95">
        <v>796.31336405529919</v>
      </c>
      <c r="AB3" s="131">
        <f>SettlementDate</f>
        <v>42184</v>
      </c>
      <c r="AC3" s="122">
        <f>_xll.qlDayCounterYearFraction(DayCounter,SettlementDate,AB3,,,Trigger)</f>
        <v>0</v>
      </c>
      <c r="AD3" s="147">
        <f t="shared" ref="AD3:AD26" si="0">$S$13</f>
        <v>5.7004489148201963E-4</v>
      </c>
      <c r="AE3" s="147">
        <f t="shared" ref="AE3:AE23" si="1">$S$10+$S$9*AC3</f>
        <v>5.8819787500754184E-4</v>
      </c>
      <c r="AF3" s="147">
        <f t="shared" ref="AF3:AF23" si="2">($S$5+$S$4*AC3+$S$3*AC3^2)</f>
        <v>6.2288461658526308E-4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42184</v>
      </c>
      <c r="E4" s="120">
        <f>_xll.qlInterestRateIndexMaturity($D$10,D4)</f>
        <v>42214</v>
      </c>
      <c r="F4" s="121">
        <f t="array" ref="F4:F7">Delta1M</f>
        <v>4.7503740956834967E-5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8.3333333333333329E-2</v>
      </c>
      <c r="I4" s="122">
        <f>H4-G4</f>
        <v>8.3333333333333329E-2</v>
      </c>
      <c r="J4" s="122">
        <f>(H4^2-G4^2)/2</f>
        <v>3.472222222222222E-3</v>
      </c>
      <c r="K4" s="122">
        <f>(H4^3-G4^3)/3</f>
        <v>1.9290123456790122E-4</v>
      </c>
      <c r="L4" s="123" t="b">
        <f>IF(D12="fixing",FALSE,TRUE)</f>
        <v>1</v>
      </c>
      <c r="N4" s="345"/>
      <c r="O4" s="94">
        <v>1.5935570987654316E-3</v>
      </c>
      <c r="P4" s="100">
        <v>1.1840277777777776E-2</v>
      </c>
      <c r="Q4" s="95">
        <v>9.166666666666666E-2</v>
      </c>
      <c r="R4" s="103" t="s">
        <v>35</v>
      </c>
      <c r="S4" s="96">
        <v>-1.6645733062232333E-3</v>
      </c>
      <c r="T4" s="103" t="s">
        <v>36</v>
      </c>
      <c r="U4" s="97">
        <v>4.8759665723855421E-5</v>
      </c>
      <c r="W4" s="94">
        <v>-274.28571428571428</v>
      </c>
      <c r="X4" s="100">
        <v>374.02597402597399</v>
      </c>
      <c r="Y4" s="95">
        <v>-137.14285714285708</v>
      </c>
      <c r="AB4" s="136">
        <f>_xll.qlCalendarAdvance(Calendar,AB3,"1d","mf",,Trigger)</f>
        <v>42185</v>
      </c>
      <c r="AC4" s="122">
        <f>_xll.qlDayCounterYearFraction(DayCounter,SettlementDate,AB4,,,Trigger)</f>
        <v>2.7777777777777779E-3</v>
      </c>
      <c r="AD4" s="134">
        <f t="shared" si="0"/>
        <v>5.7004489148201963E-4</v>
      </c>
      <c r="AE4" s="134">
        <f t="shared" si="1"/>
        <v>5.8698767610584034E-4</v>
      </c>
      <c r="AF4" s="134">
        <f t="shared" si="2"/>
        <v>6.1831586016571874E-4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42214</v>
      </c>
      <c r="E5" s="120">
        <f>_xll.qlInterestRateIndexMaturity($D$10,D5)</f>
        <v>42247</v>
      </c>
      <c r="F5" s="121">
        <v>4.8759665723855421E-5</v>
      </c>
      <c r="G5" s="122">
        <f>_xll.qlDayCounterYearFraction(DayCounter,SettlementDate,D5,,,Trigger)</f>
        <v>8.3333333333333329E-2</v>
      </c>
      <c r="H5" s="122">
        <f>_xll.qlDayCounterYearFraction(DayCounter,SettlementDate,E5,,,Trigger)</f>
        <v>0.17499999999999999</v>
      </c>
      <c r="I5" s="122">
        <f>H5-G5</f>
        <v>9.166666666666666E-2</v>
      </c>
      <c r="J5" s="122">
        <f>(H5^2-G5^2)/2</f>
        <v>1.1840277777777776E-2</v>
      </c>
      <c r="K5" s="122">
        <f>(H5^3-G5^3)/3</f>
        <v>1.5935570987654316E-3</v>
      </c>
      <c r="L5" s="123" t="b">
        <v>1</v>
      </c>
      <c r="N5" s="345"/>
      <c r="O5" s="94">
        <v>3.9602623456790132E-3</v>
      </c>
      <c r="P5" s="100">
        <v>1.8055555555555561E-2</v>
      </c>
      <c r="Q5" s="95">
        <v>8.333333333333337E-2</v>
      </c>
      <c r="R5" s="84"/>
      <c r="S5" s="96">
        <v>6.2288461658526308E-4</v>
      </c>
      <c r="T5" s="103"/>
      <c r="U5" s="97">
        <v>5.0110938297146841E-5</v>
      </c>
      <c r="W5" s="94">
        <v>21.585253456221196</v>
      </c>
      <c r="X5" s="100">
        <v>-12.232928361960619</v>
      </c>
      <c r="Y5" s="95">
        <v>3.8709677419354813</v>
      </c>
      <c r="AB5" s="136">
        <f>_xll.qlCalendarAdvance(Calendar,AB4,"1d","mf",,Trigger)</f>
        <v>42186</v>
      </c>
      <c r="AC5" s="122">
        <f>_xll.qlDayCounterYearFraction(DayCounter,SettlementDate,AB5,,,Trigger)</f>
        <v>5.5555555555555558E-3</v>
      </c>
      <c r="AD5" s="134">
        <f t="shared" si="0"/>
        <v>5.7004489148201963E-4</v>
      </c>
      <c r="AE5" s="134">
        <f t="shared" si="1"/>
        <v>5.8577747720413883E-4</v>
      </c>
      <c r="AF5" s="134">
        <f t="shared" si="2"/>
        <v>6.1385722038610367E-4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42247</v>
      </c>
      <c r="E6" s="120">
        <f>_xll.qlInterestRateIndexMaturity($D$10,D6)</f>
        <v>42277</v>
      </c>
      <c r="F6" s="121">
        <v>5.0110938297146841E-5</v>
      </c>
      <c r="G6" s="122">
        <f>_xll.qlDayCounterYearFraction(DayCounter,SettlementDate,D6,,,Trigger)</f>
        <v>0.17499999999999999</v>
      </c>
      <c r="H6" s="122">
        <f>_xll.qlDayCounterYearFraction(DayCounter,SettlementDate,E6,,,Trigger)</f>
        <v>0.25833333333333336</v>
      </c>
      <c r="I6" s="122">
        <f>H6-G6</f>
        <v>8.333333333333337E-2</v>
      </c>
      <c r="J6" s="122">
        <f>(H6^2-G6^2)/2</f>
        <v>1.8055555555555561E-2</v>
      </c>
      <c r="K6" s="122">
        <f>(H6^3-G6^3)/3</f>
        <v>3.9602623456790132E-3</v>
      </c>
      <c r="L6" s="123" t="b">
        <v>1</v>
      </c>
      <c r="S6" s="98"/>
      <c r="T6" s="91"/>
      <c r="U6" s="92"/>
      <c r="AB6" s="136">
        <f>_xll.qlCalendarAdvance(Calendar,AB5,"1d","mf",,Trigger)</f>
        <v>42187</v>
      </c>
      <c r="AC6" s="122">
        <f>_xll.qlDayCounterYearFraction(DayCounter,SettlementDate,AB6,,,Trigger)</f>
        <v>8.3333333333333332E-3</v>
      </c>
      <c r="AD6" s="134">
        <f t="shared" si="0"/>
        <v>5.7004489148201963E-4</v>
      </c>
      <c r="AE6" s="134">
        <f t="shared" si="1"/>
        <v>5.8456727830243733E-4</v>
      </c>
      <c r="AF6" s="134">
        <f t="shared" si="2"/>
        <v>6.0950869724641786E-4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42276</v>
      </c>
      <c r="E7" s="125">
        <f>_xll.qlInterestRateIndexMaturity($D$10,D7)</f>
        <v>42306</v>
      </c>
      <c r="F7" s="126">
        <v>5.3913139015644974E-5</v>
      </c>
      <c r="G7" s="127">
        <f>_xll.qlDayCounterYearFraction(DayCounter,SettlementDate,D7,,,Trigger)</f>
        <v>0.25555555555555554</v>
      </c>
      <c r="H7" s="127">
        <f>_xll.qlDayCounterYearFraction(DayCounter,SettlementDate,E7,,,Trigger)</f>
        <v>0.33888888888888891</v>
      </c>
      <c r="I7" s="127">
        <f>H7-G7</f>
        <v>8.333333333333337E-2</v>
      </c>
      <c r="J7" s="127">
        <f>(H7^2-G7^2)/2</f>
        <v>2.476851851851853E-2</v>
      </c>
      <c r="K7" s="127">
        <f>(H7^3-G7^3)/3</f>
        <v>7.409979423868316E-3</v>
      </c>
      <c r="L7" s="128" t="b">
        <v>0</v>
      </c>
      <c r="S7" s="98"/>
      <c r="T7" s="91"/>
      <c r="U7" s="92"/>
      <c r="AB7" s="136">
        <f>_xll.qlCalendarAdvance(Calendar,AB6,"1d","mf",,Trigger)</f>
        <v>42188</v>
      </c>
      <c r="AC7" s="122">
        <f>_xll.qlDayCounterYearFraction(DayCounter,SettlementDate,AB7,,,Trigger)</f>
        <v>1.1111111111111112E-2</v>
      </c>
      <c r="AD7" s="134">
        <f t="shared" si="0"/>
        <v>5.7004489148201963E-4</v>
      </c>
      <c r="AE7" s="134">
        <f t="shared" si="1"/>
        <v>5.8335707940073594E-4</v>
      </c>
      <c r="AF7" s="134">
        <f t="shared" si="2"/>
        <v>6.0527029074666143E-4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42191</v>
      </c>
      <c r="AC8" s="122">
        <f>_xll.qlDayCounterYearFraction(DayCounter,SettlementDate,AB8,,,Trigger)</f>
        <v>1.9444444444444445E-2</v>
      </c>
      <c r="AD8" s="134">
        <f t="shared" si="0"/>
        <v>5.7004489148201963E-4</v>
      </c>
      <c r="AE8" s="134">
        <f t="shared" si="1"/>
        <v>5.7972648269563143E-4</v>
      </c>
      <c r="AF8" s="134">
        <f t="shared" si="2"/>
        <v>5.9321577108696741E-4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3.472222222222222E-3</v>
      </c>
      <c r="Q9" s="95">
        <f t="array" ref="Q9:Q10">_xll.ohFilter(I3:I7,L3:L7)</f>
        <v>8.3333333333333329E-2</v>
      </c>
      <c r="R9" s="346" t="s">
        <v>35</v>
      </c>
      <c r="S9" s="96">
        <f t="array" ref="S9:S10">MMULT(W9:X10,U9:U10)</f>
        <v>-4.3567160461253484E-4</v>
      </c>
      <c r="T9" s="346" t="s">
        <v>36</v>
      </c>
      <c r="U9" s="97">
        <f t="array" ref="U9:U10">_xll.ohFilter(F3:F7,L3:L7)</f>
        <v>4.7503740956834967E-5</v>
      </c>
      <c r="W9" s="94">
        <f t="array" ref="W9:X10">MINVERSE(P9:Q10)</f>
        <v>-137.14285714285717</v>
      </c>
      <c r="X9" s="95">
        <v>124.6753246753247</v>
      </c>
      <c r="AB9" s="136">
        <f>_xll.qlCalendarAdvance(Calendar,AB8,"1d","mf",,Trigger)</f>
        <v>42192</v>
      </c>
      <c r="AC9" s="122">
        <f>_xll.qlDayCounterYearFraction(DayCounter,SettlementDate,AB9,,,Trigger)</f>
        <v>2.2222222222222223E-2</v>
      </c>
      <c r="AD9" s="134">
        <f t="shared" si="0"/>
        <v>5.7004489148201963E-4</v>
      </c>
      <c r="AE9" s="134">
        <f t="shared" si="1"/>
        <v>5.7851628379392993E-4</v>
      </c>
      <c r="AF9" s="134">
        <f t="shared" si="2"/>
        <v>5.8941783114692793E-4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1.1840277777777776E-2</v>
      </c>
      <c r="Q10" s="95">
        <v>9.166666666666666E-2</v>
      </c>
      <c r="R10" s="346"/>
      <c r="S10" s="96">
        <v>5.8819787500754184E-4</v>
      </c>
      <c r="T10" s="346"/>
      <c r="U10" s="97">
        <v>4.8759665723855421E-5</v>
      </c>
      <c r="W10" s="94">
        <v>17.714285714285715</v>
      </c>
      <c r="X10" s="95">
        <v>-5.1948051948051956</v>
      </c>
      <c r="AB10" s="136">
        <f>_xll.qlCalendarAdvance(Calendar,AB9,"1d","mf",,Trigger)</f>
        <v>42193</v>
      </c>
      <c r="AC10" s="122">
        <f>_xll.qlDayCounterYearFraction(DayCounter,SettlementDate,AB10,,,Trigger)</f>
        <v>2.5000000000000001E-2</v>
      </c>
      <c r="AD10" s="134">
        <f t="shared" si="0"/>
        <v>5.7004489148201963E-4</v>
      </c>
      <c r="AE10" s="134">
        <f t="shared" si="1"/>
        <v>5.7730608489222842E-4</v>
      </c>
      <c r="AF10" s="134">
        <f t="shared" si="2"/>
        <v>5.8573000784681783E-4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42194</v>
      </c>
      <c r="AC11" s="122">
        <f>_xll.qlDayCounterYearFraction(DayCounter,SettlementDate,AB11,,,Trigger)</f>
        <v>2.7777777777777776E-2</v>
      </c>
      <c r="AD11" s="134">
        <f t="shared" si="0"/>
        <v>5.7004489148201963E-4</v>
      </c>
      <c r="AE11" s="134">
        <f t="shared" si="1"/>
        <v>5.7609588599052703E-4</v>
      </c>
      <c r="AF11" s="134">
        <f t="shared" si="2"/>
        <v>5.8215230118663689E-4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42195</v>
      </c>
      <c r="AC12" s="122">
        <f>_xll.qlDayCounterYearFraction(DayCounter,SettlementDate,AB12,,,Trigger)</f>
        <v>3.0555555555555555E-2</v>
      </c>
      <c r="AD12" s="134">
        <f t="shared" si="0"/>
        <v>5.7004489148201963E-4</v>
      </c>
      <c r="AE12" s="134">
        <f t="shared" si="1"/>
        <v>5.7488568708882553E-4</v>
      </c>
      <c r="AF12" s="134">
        <f t="shared" si="2"/>
        <v>5.7868471116638532E-4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8.3333333333333329E-2</v>
      </c>
      <c r="R13" s="104" t="s">
        <v>35</v>
      </c>
      <c r="S13" s="96">
        <f>MMULT(W13,U13)</f>
        <v>5.7004489148201963E-4</v>
      </c>
      <c r="T13" s="104" t="s">
        <v>36</v>
      </c>
      <c r="U13" s="97">
        <f t="array" ref="U13">_xll.ohFilter(F3:F7,L3:L7)</f>
        <v>4.7503740956834967E-5</v>
      </c>
      <c r="W13" s="105">
        <f>MINVERSE(Q13)</f>
        <v>12</v>
      </c>
      <c r="AB13" s="136">
        <f>_xll.qlCalendarAdvance(Calendar,AB12,"1d","mf",,Trigger)</f>
        <v>42198</v>
      </c>
      <c r="AC13" s="122">
        <f>_xll.qlDayCounterYearFraction(DayCounter,SettlementDate,AB13,,,Trigger)</f>
        <v>3.888888888888889E-2</v>
      </c>
      <c r="AD13" s="134">
        <f t="shared" si="0"/>
        <v>5.7004489148201963E-4</v>
      </c>
      <c r="AE13" s="134">
        <f t="shared" si="1"/>
        <v>5.7125509038372102E-4</v>
      </c>
      <c r="AF13" s="134">
        <f t="shared" si="2"/>
        <v>5.6894264094520621E-4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42199</v>
      </c>
      <c r="AC14" s="122">
        <f>_xll.qlDayCounterYearFraction(DayCounter,SettlementDate,AB14,,,Trigger)</f>
        <v>4.1666666666666664E-2</v>
      </c>
      <c r="AD14" s="134">
        <f t="shared" si="0"/>
        <v>5.7004489148201963E-4</v>
      </c>
      <c r="AE14" s="134">
        <f t="shared" si="1"/>
        <v>5.7004489148201952E-4</v>
      </c>
      <c r="AF14" s="134">
        <f t="shared" si="2"/>
        <v>5.6591551748467171E-4</v>
      </c>
    </row>
    <row r="15" spans="1:32" ht="12" customHeight="1" x14ac:dyDescent="0.2">
      <c r="C15" s="129" t="s">
        <v>41</v>
      </c>
      <c r="D15" s="130">
        <f t="shared" ref="D15:D19" si="4">SettlementDate</f>
        <v>42184</v>
      </c>
      <c r="E15" s="131">
        <f>_xll.qlCalendarAdvance(Calendar,SettlementDate,C15,"Following",,Trigger)</f>
        <v>42185</v>
      </c>
      <c r="F15" s="132">
        <f>_xll.qlDayCounterYearFraction(DayCounter,D15,E15,,,Trigger)</f>
        <v>2.7777777777777779E-3</v>
      </c>
      <c r="G15" s="133">
        <f>_xll.qlYieldTSDiscount(Discounting,D15,,AllTriggers)</f>
        <v>1.0000122223438277</v>
      </c>
      <c r="H15" s="133">
        <f>_xll.qlYieldTSDiscount(Discounting,E15,,AllTriggers)</f>
        <v>1.0000154627652911</v>
      </c>
      <c r="I15" s="134">
        <f>(G15/H15-1)/F15</f>
        <v>-1.1665336889654654E-3</v>
      </c>
      <c r="J15" s="134">
        <f>((1+I15*F15)*EXP($S$13*F15)-1)/F15</f>
        <v>-5.9649019335861198E-4</v>
      </c>
      <c r="K15" s="134">
        <f>((1+F15*I15)*EXP($S$10*F15+0.5*$S$9*F15^2)-1)/F15</f>
        <v>-5.7894233790989347E-4</v>
      </c>
      <c r="L15" s="134">
        <f>((1+F15*I15)*EXP($S$5*F15+0.5*$S$4*F15^2+1/3*$S$3*F15^3)-1)/F15</f>
        <v>-5.459441030053469E-4</v>
      </c>
      <c r="AB15" s="136">
        <f>_xll.qlCalendarAdvance(Calendar,AB14,"1d","mf",,Trigger)</f>
        <v>42200</v>
      </c>
      <c r="AC15" s="122">
        <f>_xll.qlDayCounterYearFraction(DayCounter,SettlementDate,AB15,,,Trigger)</f>
        <v>4.4444444444444446E-2</v>
      </c>
      <c r="AD15" s="134">
        <f t="shared" si="0"/>
        <v>5.7004489148201963E-4</v>
      </c>
      <c r="AE15" s="134">
        <f t="shared" si="1"/>
        <v>5.6883469258031802E-4</v>
      </c>
      <c r="AF15" s="134">
        <f t="shared" si="2"/>
        <v>5.6299851066406636E-4</v>
      </c>
    </row>
    <row r="16" spans="1:32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22">
        <f>_xll.qlDayCounterYearFraction(DayCounter,D16,E16,,,Trigger)</f>
        <v>1.9444444444444445E-2</v>
      </c>
      <c r="G16" s="137">
        <f>_xll.qlYieldTSDiscount(Discounting,D16,,AllTriggers)</f>
        <v>1.0000122223438277</v>
      </c>
      <c r="H16" s="138">
        <f>_xll.qlYieldTSDiscount(Discounting,E16,,AllTriggers)</f>
        <v>1.0000336119518016</v>
      </c>
      <c r="I16" s="134">
        <f t="shared" ref="I16:I19" si="5">(G16/H16-1)/F16</f>
        <v>-1.1000000083719438E-3</v>
      </c>
      <c r="J16" s="134">
        <f t="shared" ref="J16:J19" si="6">((1+I16*F16)*EXP($S$13*F16)-1)/F16</f>
        <v>-5.2996415032424693E-4</v>
      </c>
      <c r="K16" s="134">
        <f t="shared" ref="K16:K19" si="7">((1+F16*I16)*EXP($S$10*F16+0.5*$S$9*F16^2)-1)/F16</f>
        <v>-5.1604700448848462E-4</v>
      </c>
      <c r="L16" s="134">
        <f t="shared" ref="L16:L19" si="8">((1+F16*I16)*EXP($S$5*F16+0.5*$S$4*F16^2+1/3*$S$3*F16^3)-1)/F16</f>
        <v>-4.9240886421473922E-4</v>
      </c>
      <c r="AB16" s="136">
        <f>_xll.qlCalendarAdvance(Calendar,AB15,"1d","mf",,Trigger)</f>
        <v>42201</v>
      </c>
      <c r="AC16" s="122">
        <f>_xll.qlDayCounterYearFraction(DayCounter,SettlementDate,AB16,,,Trigger)</f>
        <v>4.7222222222222221E-2</v>
      </c>
      <c r="AD16" s="134">
        <f t="shared" si="0"/>
        <v>5.7004489148201963E-4</v>
      </c>
      <c r="AE16" s="134">
        <f t="shared" si="1"/>
        <v>5.6762449367861662E-4</v>
      </c>
      <c r="AF16" s="134">
        <f t="shared" si="2"/>
        <v>5.6019162048339039E-4</v>
      </c>
    </row>
    <row r="17" spans="3:32" ht="12" customHeight="1" x14ac:dyDescent="0.2">
      <c r="C17" s="135" t="s">
        <v>43</v>
      </c>
      <c r="D17" s="120">
        <f t="shared" si="4"/>
        <v>42184</v>
      </c>
      <c r="E17" s="136">
        <f>_xll.qlCalendarAdvance(Calendar,SettlementDate,C17,"Following",,Trigger)</f>
        <v>42198</v>
      </c>
      <c r="F17" s="122">
        <f>_xll.qlDayCounterYearFraction(DayCounter,D17,E17,,,Trigger)</f>
        <v>3.888888888888889E-2</v>
      </c>
      <c r="G17" s="137">
        <f>_xll.qlYieldTSDiscount(Discounting,D17,,AllTriggers)</f>
        <v>1.0000122223438277</v>
      </c>
      <c r="H17" s="138">
        <f>_xll.qlYieldTSDiscount(Discounting,E17,,AllTriggers)</f>
        <v>1.0000581138995299</v>
      </c>
      <c r="I17" s="134">
        <f t="shared" si="5"/>
        <v>-1.1800000007996683E-3</v>
      </c>
      <c r="J17" s="134">
        <f t="shared" si="6"/>
        <v>-6.0997494979294785E-4</v>
      </c>
      <c r="K17" s="134">
        <f t="shared" si="7"/>
        <v>-6.0029358641625454E-4</v>
      </c>
      <c r="L17" s="134">
        <f t="shared" si="8"/>
        <v>-5.8590534400160266E-4</v>
      </c>
      <c r="AB17" s="136">
        <f>_xll.qlCalendarAdvance(Calendar,AB16,"1d","mf",,Trigger)</f>
        <v>42202</v>
      </c>
      <c r="AC17" s="122">
        <f>_xll.qlDayCounterYearFraction(DayCounter,SettlementDate,AB17,,,Trigger)</f>
        <v>0.05</v>
      </c>
      <c r="AD17" s="134">
        <f t="shared" si="0"/>
        <v>5.7004489148201963E-4</v>
      </c>
      <c r="AE17" s="134">
        <f t="shared" si="1"/>
        <v>5.6641429477691512E-4</v>
      </c>
      <c r="AF17" s="134">
        <f t="shared" si="2"/>
        <v>5.5749484694264369E-4</v>
      </c>
    </row>
    <row r="18" spans="3:32" ht="12" customHeight="1" x14ac:dyDescent="0.2">
      <c r="C18" s="135" t="s">
        <v>44</v>
      </c>
      <c r="D18" s="120">
        <f t="shared" si="4"/>
        <v>42184</v>
      </c>
      <c r="E18" s="136">
        <f>_xll.qlCalendarAdvance(Calendar,SettlementDate,C18,"Following",,Trigger)</f>
        <v>42205</v>
      </c>
      <c r="F18" s="122">
        <f>_xll.qlDayCounterYearFraction(DayCounter,D18,E18,,,Trigger)</f>
        <v>5.8333333333333334E-2</v>
      </c>
      <c r="G18" s="137">
        <f>_xll.qlYieldTSDiscount(Discounting,D18,,AllTriggers)</f>
        <v>1.0000122223438277</v>
      </c>
      <c r="H18" s="138">
        <f>_xll.qlYieldTSDiscount(Discounting,E18,,AllTriggers)</f>
        <v>1.0000828115222926</v>
      </c>
      <c r="I18" s="134">
        <f t="shared" si="5"/>
        <v>-1.2100000003137776E-3</v>
      </c>
      <c r="J18" s="134">
        <f t="shared" si="6"/>
        <v>-6.3998586732021731E-4</v>
      </c>
      <c r="K18" s="134">
        <f t="shared" si="7"/>
        <v>-6.3454017470717815E-4</v>
      </c>
      <c r="L18" s="134">
        <f t="shared" si="8"/>
        <v>-6.2760308177470638E-4</v>
      </c>
      <c r="AB18" s="136">
        <f>_xll.qlCalendarAdvance(Calendar,AB17,"1d","mf",,Trigger)</f>
        <v>42205</v>
      </c>
      <c r="AC18" s="122">
        <f>_xll.qlDayCounterYearFraction(DayCounter,SettlementDate,AB18,,,Trigger)</f>
        <v>5.8333333333333334E-2</v>
      </c>
      <c r="AD18" s="134">
        <f t="shared" si="0"/>
        <v>5.7004489148201963E-4</v>
      </c>
      <c r="AE18" s="134">
        <f t="shared" si="1"/>
        <v>5.6278369807181061E-4</v>
      </c>
      <c r="AF18" s="134">
        <f t="shared" si="2"/>
        <v>5.5006522615997928E-4</v>
      </c>
    </row>
    <row r="19" spans="3:32" ht="12" customHeight="1" x14ac:dyDescent="0.2">
      <c r="C19" s="139" t="s">
        <v>38</v>
      </c>
      <c r="D19" s="125">
        <f t="shared" si="4"/>
        <v>42184</v>
      </c>
      <c r="E19" s="140">
        <f>_xll.qlCalendarAdvance(Calendar,SettlementDate,C19,"mf",TRUE,Trigger)</f>
        <v>42214</v>
      </c>
      <c r="F19" s="127">
        <f>_xll.qlDayCounterYearFraction(DayCounter,D19,E19,,,Trigger)</f>
        <v>8.3333333333333329E-2</v>
      </c>
      <c r="G19" s="141">
        <f>_xll.qlYieldTSDiscount(Discounting,D19,,AllTriggers)</f>
        <v>1.0000122223438277</v>
      </c>
      <c r="H19" s="142">
        <f>_xll.qlYieldTSDiscount(Discounting,E19,,AllTriggers)</f>
        <v>1.0001147341041017</v>
      </c>
      <c r="I19" s="143">
        <f t="shared" si="5"/>
        <v>-1.2300000003397926E-3</v>
      </c>
      <c r="J19" s="143">
        <f t="shared" si="6"/>
        <v>-6.6000000000032699E-4</v>
      </c>
      <c r="K19" s="143">
        <f t="shared" si="7"/>
        <v>-6.6000000000032699E-4</v>
      </c>
      <c r="L19" s="143">
        <f t="shared" si="8"/>
        <v>-6.6000000000032699E-4</v>
      </c>
      <c r="AB19" s="136">
        <f>_xll.qlCalendarAdvance(Calendar,AB18,"1d","mf",,Trigger)</f>
        <v>42206</v>
      </c>
      <c r="AC19" s="122">
        <f>_xll.qlDayCounterYearFraction(DayCounter,SettlementDate,AB19,,,Trigger)</f>
        <v>6.1111111111111109E-2</v>
      </c>
      <c r="AD19" s="134">
        <f t="shared" si="0"/>
        <v>5.7004489148201963E-4</v>
      </c>
      <c r="AE19" s="134">
        <f t="shared" si="1"/>
        <v>5.6157349917010911E-4</v>
      </c>
      <c r="AF19" s="134">
        <f t="shared" si="2"/>
        <v>5.4780891917894964E-4</v>
      </c>
    </row>
    <row r="20" spans="3:32" ht="12" customHeight="1" x14ac:dyDescent="0.2">
      <c r="AB20" s="136">
        <f>_xll.qlCalendarAdvance(Calendar,AB19,"1d","mf",,Trigger)</f>
        <v>42207</v>
      </c>
      <c r="AC20" s="122">
        <f>_xll.qlDayCounterYearFraction(DayCounter,SettlementDate,AB20,,,Trigger)</f>
        <v>6.3888888888888884E-2</v>
      </c>
      <c r="AD20" s="134">
        <f t="shared" si="0"/>
        <v>5.7004489148201963E-4</v>
      </c>
      <c r="AE20" s="134">
        <f t="shared" si="1"/>
        <v>5.6036330026840771E-4</v>
      </c>
      <c r="AF20" s="134">
        <f t="shared" si="2"/>
        <v>5.4566272883784937E-4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42208</v>
      </c>
      <c r="AC21" s="122">
        <f>_xll.qlDayCounterYearFraction(DayCounter,SettlementDate,AB21,,,Trigger)</f>
        <v>6.6666666666666666E-2</v>
      </c>
      <c r="AD21" s="134">
        <f t="shared" si="0"/>
        <v>5.7004489148201963E-4</v>
      </c>
      <c r="AE21" s="134">
        <f t="shared" si="1"/>
        <v>5.5915310136670621E-4</v>
      </c>
      <c r="AF21" s="134">
        <f t="shared" si="2"/>
        <v>5.4362665513667838E-4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42209</v>
      </c>
      <c r="AC22" s="122">
        <f>_xll.qlDayCounterYearFraction(DayCounter,SettlementDate,AB22,,,Trigger)</f>
        <v>6.9444444444444448E-2</v>
      </c>
      <c r="AD22" s="134">
        <f t="shared" si="0"/>
        <v>5.7004489148201963E-4</v>
      </c>
      <c r="AE22" s="134">
        <f t="shared" si="1"/>
        <v>5.5794290246500471E-4</v>
      </c>
      <c r="AF22" s="134">
        <f t="shared" si="2"/>
        <v>5.4170069807543653E-4</v>
      </c>
    </row>
    <row r="23" spans="3:32" ht="12" customHeight="1" x14ac:dyDescent="0.2">
      <c r="C23" s="134">
        <f>IF($C$22="FLAT",J15,IF($C$22="linear",K15,L15))</f>
        <v>-5.459441030053469E-4</v>
      </c>
      <c r="AB23" s="136">
        <f>_xll.qlCalendarAdvance(Calendar,AB22,"1d","mf",,Trigger)</f>
        <v>42212</v>
      </c>
      <c r="AC23" s="122">
        <f>_xll.qlDayCounterYearFraction(DayCounter,SettlementDate,AB23,,,Trigger)</f>
        <v>7.7777777777777779E-2</v>
      </c>
      <c r="AD23" s="134">
        <f t="shared" si="0"/>
        <v>5.7004489148201963E-4</v>
      </c>
      <c r="AE23" s="134">
        <f t="shared" si="1"/>
        <v>5.543123057599002E-4</v>
      </c>
      <c r="AF23" s="134">
        <f t="shared" si="2"/>
        <v>5.3658352673128693E-4</v>
      </c>
    </row>
    <row r="24" spans="3:32" ht="12" customHeight="1" x14ac:dyDescent="0.2">
      <c r="C24" s="134">
        <f>IF($C$22="FLAT",J16,IF($C$22="linear",K16,L16))</f>
        <v>-4.9240886421473922E-4</v>
      </c>
      <c r="AB24" s="136">
        <f>_xll.qlCalendarAdvance(Calendar,AB23,"1d","mf",,Trigger)</f>
        <v>42213</v>
      </c>
      <c r="AC24" s="122">
        <f>_xll.qlDayCounterYearFraction(DayCounter,SettlementDate,AB24,,,Trigger)</f>
        <v>8.0555555555555561E-2</v>
      </c>
      <c r="AD24" s="134">
        <f t="shared" si="0"/>
        <v>5.7004489148201963E-4</v>
      </c>
      <c r="AE24" s="134">
        <f t="shared" ref="AE24:AE26" si="9">$S$10+$S$9*AC24</f>
        <v>5.531021068581987E-4</v>
      </c>
      <c r="AF24" s="134">
        <f t="shared" ref="AF24:AF26" si="10">($S$5+$S$4*AC24+$S$3*AC24^2)</f>
        <v>5.3509803622976216E-4</v>
      </c>
    </row>
    <row r="25" spans="3:32" ht="12" customHeight="1" x14ac:dyDescent="0.2">
      <c r="C25" s="134">
        <f>IF($C$22="FLAT",J17,IF($C$22="linear",K17,L17))</f>
        <v>-5.8590534400160266E-4</v>
      </c>
      <c r="AB25" s="136">
        <f>_xll.qlCalendarAdvance(Calendar,AB24,"1d","mf",,Trigger)</f>
        <v>42214</v>
      </c>
      <c r="AC25" s="122">
        <f>_xll.qlDayCounterYearFraction(DayCounter,SettlementDate,AB25,,,Trigger)</f>
        <v>8.3333333333333329E-2</v>
      </c>
      <c r="AD25" s="134">
        <f t="shared" si="0"/>
        <v>5.7004489148201963E-4</v>
      </c>
      <c r="AE25" s="134">
        <f t="shared" si="9"/>
        <v>5.5189190795649731E-4</v>
      </c>
      <c r="AF25" s="134">
        <f t="shared" si="10"/>
        <v>5.3372266236816675E-4</v>
      </c>
    </row>
    <row r="26" spans="3:32" ht="12" customHeight="1" x14ac:dyDescent="0.2">
      <c r="C26" s="134">
        <f>IF($C$22="FLAT",J18,IF($C$22="linear",K18,L18))</f>
        <v>-6.2760308177470638E-4</v>
      </c>
      <c r="AB26" s="140">
        <f>_xll.qlCalendarAdvance(Calendar,AB25,"1d","mf",,Trigger)</f>
        <v>42215</v>
      </c>
      <c r="AC26" s="127">
        <f>_xll.qlDayCounterYearFraction(DayCounter,SettlementDate,AB26,,,Trigger)</f>
        <v>8.611111111111111E-2</v>
      </c>
      <c r="AD26" s="143">
        <f t="shared" si="0"/>
        <v>5.7004489148201963E-4</v>
      </c>
      <c r="AE26" s="143">
        <f t="shared" si="9"/>
        <v>5.506817090547958E-4</v>
      </c>
      <c r="AF26" s="143">
        <f t="shared" si="10"/>
        <v>5.3245740514650062E-4</v>
      </c>
    </row>
    <row r="27" spans="3:32" ht="12" customHeight="1" x14ac:dyDescent="0.2">
      <c r="C27" s="143">
        <f>IF($C$22="FLAT",J19,IF($C$22="linear",K19,L19))</f>
        <v>-6.6000000000032699E-4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42276</v>
      </c>
      <c r="F3" s="149">
        <f>_xll.qlYieldTSDiscount(Discounting,D3,,AllTriggers)</f>
        <v>1.0000122223438277</v>
      </c>
      <c r="G3" s="149">
        <f>_xll.qlYieldTSDiscount(Discounting,E3,,AllTriggers)</f>
        <v>1.0003254724636135</v>
      </c>
      <c r="H3" s="150">
        <f>_xll.qlDayCounterYearFraction(DayCounter,D3,E3,,,Trigger)</f>
        <v>0.25555555555555554</v>
      </c>
      <c r="I3" s="151">
        <f>(F3/G3-1)/H3</f>
        <v>-1.2253625165352571E-3</v>
      </c>
      <c r="J3" s="116">
        <f>'Delta 3M'!P3</f>
        <v>2.7486317173118681E-4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0.25555555555555554</v>
      </c>
      <c r="M3" s="117">
        <f>L3-K3</f>
        <v>0.25555555555555554</v>
      </c>
      <c r="N3" s="117">
        <f>(L3^2-K3^2)/2</f>
        <v>3.2654320987654313E-2</v>
      </c>
      <c r="O3" s="117">
        <f>(L3^3-K3^3)/3</f>
        <v>5.5633287608596238E-3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5.5633287608596238E-3</v>
      </c>
      <c r="T3" s="100">
        <f t="array" ref="T3:T5">_xll.ohFilter(N3:N7,P3:P7)</f>
        <v>3.2654320987654313E-2</v>
      </c>
      <c r="U3" s="95">
        <f t="array" ref="U3:U5">_xll.ohFilter(M3:M7,P3:P7)</f>
        <v>0.25555555555555554</v>
      </c>
      <c r="V3" s="101"/>
      <c r="W3" s="96">
        <f t="array" ref="W3:W5">MMULT(AA3:AC5,Y3:Y5)</f>
        <v>-2.3005595942626744E-4</v>
      </c>
      <c r="X3" s="102"/>
      <c r="Y3" s="97">
        <f t="array" ref="Y3:Y5">_xll.ohFilter(J3:J7,P3:P7)</f>
        <v>2.9728305443409321E-4</v>
      </c>
      <c r="AA3" s="94">
        <f t="array" ref="AA3:AC5">MINVERSE(S3:U5)</f>
        <v>621.48337595907856</v>
      </c>
      <c r="AB3" s="100">
        <v>-905.59006211180053</v>
      </c>
      <c r="AC3" s="95">
        <v>284.10668615272181</v>
      </c>
      <c r="AF3" s="131">
        <f>SettlementDate</f>
        <v>42184</v>
      </c>
      <c r="AG3" s="122">
        <f>_xll.qlDayCounterYearFraction(DayCounter,SettlementDate,AF3,,,Trigger)</f>
        <v>0</v>
      </c>
      <c r="AH3" s="147">
        <f t="shared" ref="AH3:AH65" si="0">$W$13</f>
        <v>1.1632815173507997E-3</v>
      </c>
      <c r="AI3" s="147">
        <f t="shared" ref="AI3:AI65" si="1">$W$10+$W$9*AG3</f>
        <v>1.0391359702134322E-3</v>
      </c>
      <c r="AJ3" s="147">
        <f t="shared" ref="AJ3:AJ34" si="2">($W$5+$W$4*AG3+$W$3*AG3^2)</f>
        <v>1.035325372531578E-3</v>
      </c>
    </row>
    <row r="4" spans="1:36" ht="12" customHeight="1" x14ac:dyDescent="0.2">
      <c r="A4" s="304" t="str">
        <f>IF(_xll.qlIMMIsIMMdate(D4,FALSE),_xll.qlIMMcode(D4),"0")</f>
        <v>0</v>
      </c>
      <c r="B4" s="83">
        <f>A4+SUBSTITUTE($D$9,"M","")</f>
        <v>3</v>
      </c>
      <c r="C4" s="119" t="str">
        <f>"Delta("&amp;A4&amp;"M,"&amp;B4&amp;"M)extrap"</f>
        <v>Delta(0M,3M)extrap</v>
      </c>
      <c r="D4" s="120">
        <f>IF((_xll.qlIMMNextDate(SettlementDate-1,FALSE)-SettlementDate)&lt;7,_xll.qlIMMNextDate(SettlementDate-1,FALSE),SettlementDate)</f>
        <v>42184</v>
      </c>
      <c r="E4" s="120">
        <f>_xll.qlInterestRateIndexMaturity($D$10,D4)</f>
        <v>42276</v>
      </c>
      <c r="F4" s="152">
        <f>_xll.qlYieldTSDiscount(Discounting,D4,,AllTriggers)</f>
        <v>1.0000122223438277</v>
      </c>
      <c r="G4" s="152">
        <f>_xll.qlYieldTSDiscount(Discounting,E4,,AllTriggers)</f>
        <v>1.0003254724636135</v>
      </c>
      <c r="H4" s="153">
        <f>_xll.qlDayCounterYearFraction(DayCounter,D4,E4,,,Trigger)</f>
        <v>0.25555555555555554</v>
      </c>
      <c r="I4" s="154">
        <f t="shared" ref="I4:I7" si="3">(F4/G4-1)/H4</f>
        <v>-1.2253625165352571E-3</v>
      </c>
      <c r="J4" s="121">
        <f>LN((1+(_xll.qlInterpolationInterpolate(B3Minterpolation,D4,TRUE,AllTriggers)+I4)*H4)/(1+I4*H4))</f>
        <v>2.9728305443409321E-4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0.25555555555555554</v>
      </c>
      <c r="M4" s="122">
        <f>L4-K4</f>
        <v>0.25555555555555554</v>
      </c>
      <c r="N4" s="122">
        <f>(L4^2-K4^2)/2</f>
        <v>3.2654320987654313E-2</v>
      </c>
      <c r="O4" s="122">
        <f>(L4^3-K4^3)/3</f>
        <v>5.5633287608596238E-3</v>
      </c>
      <c r="P4" s="123" t="b">
        <f>IF(D12="fixing",FALSE,TRUE)</f>
        <v>1</v>
      </c>
      <c r="R4" s="345"/>
      <c r="S4" s="94">
        <v>8.9707361682670322E-3</v>
      </c>
      <c r="T4" s="100">
        <v>4.4012345679012341E-2</v>
      </c>
      <c r="U4" s="95">
        <v>0.25555555555555554</v>
      </c>
      <c r="V4" s="103" t="s">
        <v>35</v>
      </c>
      <c r="W4" s="96">
        <v>1.0405906349898741E-3</v>
      </c>
      <c r="X4" s="103" t="s">
        <v>36</v>
      </c>
      <c r="Y4" s="97">
        <v>3.08318214179637E-4</v>
      </c>
      <c r="AA4" s="94">
        <v>-274.48849104859312</v>
      </c>
      <c r="AB4" s="100">
        <v>359.72049689440968</v>
      </c>
      <c r="AC4" s="95">
        <v>-85.232005845816545</v>
      </c>
      <c r="AF4" s="136">
        <f>_xll.qlCalendarAdvance(Calendar,AF3,"1d","mf",,Trigger)</f>
        <v>42185</v>
      </c>
      <c r="AG4" s="122">
        <f>_xll.qlDayCounterYearFraction(DayCounter,SettlementDate,AF4,,,Trigger)</f>
        <v>2.7777777777777779E-3</v>
      </c>
      <c r="AH4" s="134">
        <f t="shared" si="0"/>
        <v>1.1632815173507997E-3</v>
      </c>
      <c r="AI4" s="134">
        <f t="shared" si="1"/>
        <v>1.0418347864555489E-3</v>
      </c>
      <c r="AJ4" s="134">
        <f t="shared" si="2"/>
        <v>1.0382141269500728E-3</v>
      </c>
    </row>
    <row r="5" spans="1:36" ht="12" customHeight="1" x14ac:dyDescent="0.2">
      <c r="A5" s="84">
        <f>MONTH(D5)</f>
        <v>7</v>
      </c>
      <c r="B5" s="83">
        <f>MONTH(E5)</f>
        <v>10</v>
      </c>
      <c r="C5" s="119" t="str">
        <f>"Delta("&amp;A5&amp;"M,"&amp;B5&amp;"M)"</f>
        <v>Delta(7M,10M)</v>
      </c>
      <c r="D5" s="120">
        <f>_xll.qlIMMNextDate(D4,FALSE)</f>
        <v>42200</v>
      </c>
      <c r="E5" s="120">
        <f>_xll.qlInterestRateIndexMaturity($D$10,D5)</f>
        <v>42292</v>
      </c>
      <c r="F5" s="152">
        <f>_xll.qlYieldTSDiscount(Discounting,D5,,AllTriggers)</f>
        <v>1.0000651323788321</v>
      </c>
      <c r="G5" s="152">
        <f>_xll.qlYieldTSDiscount(Discounting,E5,,AllTriggers)</f>
        <v>1.0003799095286408</v>
      </c>
      <c r="H5" s="153">
        <f>_xll.qlDayCounterYearFraction(DayCounter,D5,E5,,,Trigger)</f>
        <v>0.25555555555555554</v>
      </c>
      <c r="I5" s="154">
        <f t="shared" si="3"/>
        <v>-1.2312689023761066E-3</v>
      </c>
      <c r="J5" s="121">
        <f>LN((1+(_xll.qlInterpolationInterpolate(B3Minterpolation,D5,TRUE,AllTriggers)+I5)*H5)/(1+I5*H5))</f>
        <v>3.08318214179637E-4</v>
      </c>
      <c r="K5" s="122">
        <f>_xll.qlDayCounterYearFraction(DayCounter,SettlementDate,D5,,,Trigger)</f>
        <v>4.4444444444444446E-2</v>
      </c>
      <c r="L5" s="122">
        <f>_xll.qlDayCounterYearFraction(DayCounter,SettlementDate,E5,,,Trigger)</f>
        <v>0.3</v>
      </c>
      <c r="M5" s="122">
        <f>L5-K5</f>
        <v>0.25555555555555554</v>
      </c>
      <c r="N5" s="122">
        <f>(L5^2-K5^2)/2</f>
        <v>4.4012345679012341E-2</v>
      </c>
      <c r="O5" s="122">
        <f>(L5^3-K5^3)/3</f>
        <v>8.9707361682670322E-3</v>
      </c>
      <c r="P5" s="123" t="b">
        <v>1</v>
      </c>
      <c r="R5" s="345"/>
      <c r="S5" s="94">
        <v>1.9944244398719706E-2</v>
      </c>
      <c r="T5" s="100">
        <v>6.8858024691358016E-2</v>
      </c>
      <c r="U5" s="95">
        <v>0.25555555555555554</v>
      </c>
      <c r="V5" s="84"/>
      <c r="W5" s="96">
        <v>1.035325372531578E-3</v>
      </c>
      <c r="X5" s="103"/>
      <c r="Y5" s="97">
        <v>3.3164787411562002E-4</v>
      </c>
      <c r="AA5" s="94">
        <v>25.457161125319676</v>
      </c>
      <c r="AB5" s="100">
        <v>-26.249999999999979</v>
      </c>
      <c r="AC5" s="95">
        <v>4.7058823529411731</v>
      </c>
      <c r="AF5" s="136">
        <f>_xll.qlCalendarAdvance(Calendar,AF4,"1d","mf",,Trigger)</f>
        <v>42186</v>
      </c>
      <c r="AG5" s="122">
        <f>_xll.qlDayCounterYearFraction(DayCounter,SettlementDate,AF5,,,Trigger)</f>
        <v>5.5555555555555558E-3</v>
      </c>
      <c r="AH5" s="134">
        <f t="shared" si="0"/>
        <v>1.1632815173507997E-3</v>
      </c>
      <c r="AI5" s="134">
        <f t="shared" si="1"/>
        <v>1.0445336026976655E-3</v>
      </c>
      <c r="AJ5" s="134">
        <f t="shared" si="2"/>
        <v>1.0410993311222802E-3</v>
      </c>
    </row>
    <row r="6" spans="1:36" ht="12" customHeight="1" x14ac:dyDescent="0.2">
      <c r="A6" s="84">
        <f t="shared" ref="A6:A7" si="4">MONTH(D6)</f>
        <v>8</v>
      </c>
      <c r="B6" s="83">
        <f t="shared" ref="B6:B7" si="5">MONTH(E6)</f>
        <v>11</v>
      </c>
      <c r="C6" s="119" t="str">
        <f t="shared" ref="C6:C7" si="6">"Delta("&amp;A6&amp;"M,"&amp;B6&amp;"M)"</f>
        <v>Delta(8M,11M)</v>
      </c>
      <c r="D6" s="120">
        <f>_xll.qlIMMNextDate(D5,FALSE)</f>
        <v>42235</v>
      </c>
      <c r="E6" s="120">
        <f>_xll.qlInterestRateIndexMaturity($D$10,D6)</f>
        <v>42327</v>
      </c>
      <c r="F6" s="152">
        <f>_xll.qlYieldTSDiscount(Discounting,D6,,AllTriggers)</f>
        <v>1.0001859902336858</v>
      </c>
      <c r="G6" s="152">
        <f>_xll.qlYieldTSDiscount(Discounting,E6,,AllTriggers)</f>
        <v>1.0005051141693302</v>
      </c>
      <c r="H6" s="153">
        <f>_xll.qlDayCounterYearFraction(DayCounter,D6,E6,,,Trigger)</f>
        <v>0.25555555555555554</v>
      </c>
      <c r="I6" s="154">
        <f t="shared" si="3"/>
        <v>-1.2481153943596937E-3</v>
      </c>
      <c r="J6" s="121">
        <f>LN((1+(_xll.qlInterpolationInterpolate(B3Minterpolation,D6,TRUE,AllTriggers)+I6)*H6)/(1+I6*H6))</f>
        <v>3.3164787411562002E-4</v>
      </c>
      <c r="K6" s="122">
        <f>_xll.qlDayCounterYearFraction(DayCounter,SettlementDate,D6,,,Trigger)</f>
        <v>0.14166666666666666</v>
      </c>
      <c r="L6" s="122">
        <f>_xll.qlDayCounterYearFraction(DayCounter,SettlementDate,E6,,,Trigger)</f>
        <v>0.3972222222222222</v>
      </c>
      <c r="M6" s="122">
        <f>L6-K6</f>
        <v>0.25555555555555554</v>
      </c>
      <c r="N6" s="122">
        <f>(L6^2-K6^2)/2</f>
        <v>6.8858024691358016E-2</v>
      </c>
      <c r="O6" s="122">
        <f>(L6^3-K6^3)/3</f>
        <v>1.9944244398719706E-2</v>
      </c>
      <c r="P6" s="123" t="b">
        <v>1</v>
      </c>
      <c r="W6" s="98"/>
      <c r="X6" s="91"/>
      <c r="Y6" s="92"/>
      <c r="AF6" s="136">
        <f>_xll.qlCalendarAdvance(Calendar,AF5,"1d","mf",,Trigger)</f>
        <v>42187</v>
      </c>
      <c r="AG6" s="122">
        <f>_xll.qlDayCounterYearFraction(DayCounter,SettlementDate,AF6,,,Trigger)</f>
        <v>8.3333333333333332E-3</v>
      </c>
      <c r="AH6" s="134">
        <f t="shared" si="0"/>
        <v>1.1632815173507997E-3</v>
      </c>
      <c r="AI6" s="134">
        <f t="shared" si="1"/>
        <v>1.0472324189397823E-3</v>
      </c>
      <c r="AJ6" s="134">
        <f t="shared" si="2"/>
        <v>1.0439809850482E-3</v>
      </c>
    </row>
    <row r="7" spans="1:36" ht="12" customHeight="1" x14ac:dyDescent="0.2">
      <c r="A7" s="84">
        <f t="shared" si="4"/>
        <v>9</v>
      </c>
      <c r="B7" s="83">
        <f t="shared" si="5"/>
        <v>12</v>
      </c>
      <c r="C7" s="124" t="str">
        <f t="shared" si="6"/>
        <v>Delta(9M,12M)</v>
      </c>
      <c r="D7" s="125">
        <f>_xll.qlIMMNextDate(D6,FALSE)</f>
        <v>42263</v>
      </c>
      <c r="E7" s="125">
        <f>_xll.qlInterestRateIndexMaturity($D$10,D7)</f>
        <v>42354</v>
      </c>
      <c r="F7" s="155">
        <f>_xll.qlYieldTSDiscount(Discounting,D7,,AllTriggers)</f>
        <v>1.0002797257166522</v>
      </c>
      <c r="G7" s="155">
        <f>_xll.qlYieldTSDiscount(Discounting,E7,,AllTriggers)</f>
        <v>1.0006030851926329</v>
      </c>
      <c r="H7" s="156">
        <f>_xll.qlDayCounterYearFraction(DayCounter,D7,E7,,,Trigger)</f>
        <v>0.25277777777777777</v>
      </c>
      <c r="I7" s="157">
        <f t="shared" si="3"/>
        <v>-1.2784532843375033E-3</v>
      </c>
      <c r="J7" s="126">
        <f>LN((1+(_xll.qlInterpolationInterpolate(B3Minterpolation,D7,TRUE,AllTriggers)+I7)*H7)/(1+I7*H7))</f>
        <v>3.4217496275937601E-4</v>
      </c>
      <c r="K7" s="127">
        <f>_xll.qlDayCounterYearFraction(DayCounter,SettlementDate,D7,,,Trigger)</f>
        <v>0.21944444444444444</v>
      </c>
      <c r="L7" s="127">
        <f>_xll.qlDayCounterYearFraction(DayCounter,SettlementDate,E7,,,Trigger)</f>
        <v>0.47222222222222221</v>
      </c>
      <c r="M7" s="127">
        <f>L7-K7</f>
        <v>0.25277777777777777</v>
      </c>
      <c r="N7" s="127">
        <f>(L7^2-K7^2)/2</f>
        <v>8.7418981481481473E-2</v>
      </c>
      <c r="O7" s="127">
        <f>(L7^3-K7^3)/3</f>
        <v>3.1578367912665752E-2</v>
      </c>
      <c r="P7" s="128" t="b">
        <v>0</v>
      </c>
      <c r="W7" s="98"/>
      <c r="X7" s="91"/>
      <c r="Y7" s="92"/>
      <c r="AF7" s="136">
        <f>_xll.qlCalendarAdvance(Calendar,AF6,"1d","mf",,Trigger)</f>
        <v>42188</v>
      </c>
      <c r="AG7" s="122">
        <f>_xll.qlDayCounterYearFraction(DayCounter,SettlementDate,AF7,,,Trigger)</f>
        <v>1.1111111111111112E-2</v>
      </c>
      <c r="AH7" s="134">
        <f t="shared" si="0"/>
        <v>1.1632815173507997E-3</v>
      </c>
      <c r="AI7" s="134">
        <f t="shared" si="1"/>
        <v>1.049931235181899E-3</v>
      </c>
      <c r="AJ7" s="134">
        <f t="shared" si="2"/>
        <v>1.0468590887278326E-3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42191</v>
      </c>
      <c r="AG8" s="122">
        <f>_xll.qlDayCounterYearFraction(DayCounter,SettlementDate,AF8,,,Trigger)</f>
        <v>1.9444444444444445E-2</v>
      </c>
      <c r="AH8" s="134">
        <f t="shared" si="0"/>
        <v>1.1632815173507997E-3</v>
      </c>
      <c r="AI8" s="134">
        <f t="shared" si="1"/>
        <v>1.0580276839082488E-3</v>
      </c>
      <c r="AJ8" s="134">
        <f t="shared" si="2"/>
        <v>1.0554720982890054E-3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3.2654320987654313E-2</v>
      </c>
      <c r="U9" s="95">
        <f t="array" ref="U9:U10">_xll.ohFilter(M3:M7,P3:P7)</f>
        <v>0.25555555555555554</v>
      </c>
      <c r="V9" s="346" t="s">
        <v>35</v>
      </c>
      <c r="W9" s="96">
        <f t="array" ref="W9:W10">MMULT(AA9:AB10,Y9:Y10)</f>
        <v>9.7157384716200015E-4</v>
      </c>
      <c r="X9" s="346" t="s">
        <v>36</v>
      </c>
      <c r="Y9" s="97">
        <f t="array" ref="Y9:Y10">_xll.ohFilter(J3:J7,P3:P7)</f>
        <v>2.9728305443409321E-4</v>
      </c>
      <c r="AA9" s="94">
        <f t="array" ref="AA9:AB10">MINVERSE(T9:U10)</f>
        <v>-88.043478260869549</v>
      </c>
      <c r="AB9" s="95">
        <v>88.043478260869534</v>
      </c>
      <c r="AF9" s="136">
        <f>_xll.qlCalendarAdvance(Calendar,AF8,"1d","mf",,Trigger)</f>
        <v>42192</v>
      </c>
      <c r="AG9" s="122">
        <f>_xll.qlDayCounterYearFraction(DayCounter,SettlementDate,AF9,,,Trigger)</f>
        <v>2.2222222222222223E-2</v>
      </c>
      <c r="AH9" s="134">
        <f t="shared" si="0"/>
        <v>1.1632815173507997E-3</v>
      </c>
      <c r="AI9" s="134">
        <f t="shared" si="1"/>
        <v>1.0607265001503655E-3</v>
      </c>
      <c r="AJ9" s="134">
        <f t="shared" si="2"/>
        <v>1.058336000983488E-3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4.4012345679012341E-2</v>
      </c>
      <c r="U10" s="95">
        <v>0.25555555555555554</v>
      </c>
      <c r="V10" s="346"/>
      <c r="W10" s="96">
        <v>1.0391359702134322E-3</v>
      </c>
      <c r="X10" s="346"/>
      <c r="Y10" s="97">
        <v>3.08318214179637E-4</v>
      </c>
      <c r="AA10" s="94">
        <v>15.163043478260866</v>
      </c>
      <c r="AB10" s="95">
        <v>-11.249999999999995</v>
      </c>
      <c r="AF10" s="136">
        <f>_xll.qlCalendarAdvance(Calendar,AF9,"1d","mf",,Trigger)</f>
        <v>42193</v>
      </c>
      <c r="AG10" s="122">
        <f>_xll.qlDayCounterYearFraction(DayCounter,SettlementDate,AF10,,,Trigger)</f>
        <v>2.5000000000000001E-2</v>
      </c>
      <c r="AH10" s="134">
        <f t="shared" si="0"/>
        <v>1.1632815173507997E-3</v>
      </c>
      <c r="AI10" s="134">
        <f t="shared" si="1"/>
        <v>1.0634253163924823E-3</v>
      </c>
      <c r="AJ10" s="134">
        <f t="shared" si="2"/>
        <v>1.0611963534316834E-3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42194</v>
      </c>
      <c r="AG11" s="122">
        <f>_xll.qlDayCounterYearFraction(DayCounter,SettlementDate,AF11,,,Trigger)</f>
        <v>2.7777777777777776E-2</v>
      </c>
      <c r="AH11" s="134">
        <f t="shared" si="0"/>
        <v>1.1632815173507997E-3</v>
      </c>
      <c r="AI11" s="134">
        <f t="shared" si="1"/>
        <v>1.0661241326345989E-3</v>
      </c>
      <c r="AJ11" s="134">
        <f t="shared" si="2"/>
        <v>1.0640531556335912E-3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42195</v>
      </c>
      <c r="AG12" s="122">
        <f>_xll.qlDayCounterYearFraction(DayCounter,SettlementDate,AF12,,,Trigger)</f>
        <v>3.0555555555555555E-2</v>
      </c>
      <c r="AH12" s="134">
        <f t="shared" si="0"/>
        <v>1.1632815173507997E-3</v>
      </c>
      <c r="AI12" s="134">
        <f t="shared" si="1"/>
        <v>1.0688229488767156E-3</v>
      </c>
      <c r="AJ12" s="134">
        <f t="shared" si="2"/>
        <v>1.0669064075892118E-3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0.25555555555555554</v>
      </c>
      <c r="V13" s="104" t="s">
        <v>35</v>
      </c>
      <c r="W13" s="96">
        <f>MMULT(AA13,Y13)</f>
        <v>1.1632815173507997E-3</v>
      </c>
      <c r="X13" s="104" t="s">
        <v>36</v>
      </c>
      <c r="Y13" s="97">
        <f t="array" ref="Y13">_xll.ohFilter(J3:J7,P3:P7)</f>
        <v>2.9728305443409321E-4</v>
      </c>
      <c r="AA13" s="105">
        <f>MINVERSE(U13)</f>
        <v>3.9130434782608701</v>
      </c>
      <c r="AF13" s="136">
        <f>_xll.qlCalendarAdvance(Calendar,AF12,"1d","mf",,Trigger)</f>
        <v>42198</v>
      </c>
      <c r="AG13" s="122">
        <f>_xll.qlDayCounterYearFraction(DayCounter,SettlementDate,AF13,,,Trigger)</f>
        <v>3.888888888888889E-2</v>
      </c>
      <c r="AH13" s="134">
        <f t="shared" si="0"/>
        <v>1.1632815173507997E-3</v>
      </c>
      <c r="AI13" s="134">
        <f t="shared" si="1"/>
        <v>1.0769193976030655E-3</v>
      </c>
      <c r="AJ13" s="134">
        <f t="shared" si="2"/>
        <v>1.0754448619783481E-3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42199</v>
      </c>
      <c r="AG14" s="122">
        <f>_xll.qlDayCounterYearFraction(DayCounter,SettlementDate,AF14,,,Trigger)</f>
        <v>4.1666666666666664E-2</v>
      </c>
      <c r="AH14" s="134">
        <f t="shared" si="0"/>
        <v>1.1632815173507997E-3</v>
      </c>
      <c r="AI14" s="134">
        <f t="shared" si="1"/>
        <v>1.0796182138451823E-3</v>
      </c>
      <c r="AJ14" s="134">
        <f t="shared" si="2"/>
        <v>1.0782839129488189E-3</v>
      </c>
    </row>
    <row r="15" spans="1:36" ht="12" customHeight="1" x14ac:dyDescent="0.2">
      <c r="C15" s="129" t="s">
        <v>41</v>
      </c>
      <c r="D15" s="130">
        <f t="shared" ref="D15:D21" si="7">SettlementDate</f>
        <v>42184</v>
      </c>
      <c r="E15" s="131">
        <f>_xll.qlCalendarAdvance(Calendar,SettlementDate,C15,"Following",,Trigger)</f>
        <v>42185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1.0000122223438277</v>
      </c>
      <c r="L15" s="133">
        <f>_xll.qlYieldTSDiscount(Discounting,E15,,AllTriggers)</f>
        <v>1.0000154627652911</v>
      </c>
      <c r="M15" s="160">
        <f>(K15/L15-1)/J15</f>
        <v>-1.1665336889654654E-3</v>
      </c>
      <c r="N15" s="147">
        <f>((1+M15*J15)*EXP($W$13*J15)-1)/J15</f>
        <v>-3.254061620161508E-6</v>
      </c>
      <c r="O15" s="147">
        <f>((1+J15*M15)*EXP($W$10*J15+0.5*$W$9*J15^2)-1)/J15</f>
        <v>-1.2605017861488932E-4</v>
      </c>
      <c r="P15" s="147">
        <f t="shared" ref="P15:P21" si="8">((1+J15*M15)*EXP($W$5*J15+0.5*$W$4*J15^2+1/3*$W$3*J15^3)-1)/J15</f>
        <v>-1.2976550993748504E-4</v>
      </c>
      <c r="AF15" s="136">
        <f>_xll.qlCalendarAdvance(Calendar,AF14,"1d","mf",,Trigger)</f>
        <v>42200</v>
      </c>
      <c r="AG15" s="122">
        <f>_xll.qlDayCounterYearFraction(DayCounter,SettlementDate,AF15,,,Trigger)</f>
        <v>4.4444444444444446E-2</v>
      </c>
      <c r="AH15" s="134">
        <f t="shared" si="0"/>
        <v>1.1632815173507997E-3</v>
      </c>
      <c r="AI15" s="134">
        <f t="shared" si="1"/>
        <v>1.0823170300872989E-3</v>
      </c>
      <c r="AJ15" s="134">
        <f t="shared" si="2"/>
        <v>1.0811194136730018E-3</v>
      </c>
    </row>
    <row r="16" spans="1:36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1.0000122223438277</v>
      </c>
      <c r="L16" s="137">
        <f>_xll.qlYieldTSDiscount(Discounting,E16,,AllTriggers)</f>
        <v>1.0000336119518016</v>
      </c>
      <c r="M16" s="160">
        <f t="shared" ref="M16:M21" si="9">(K16/L16-1)/J16</f>
        <v>-1.1000000083719438E-3</v>
      </c>
      <c r="N16" s="134">
        <f t="shared" ref="N16:N20" si="10">((1+M16*J16)*EXP($W$13*J16)-1)/J16</f>
        <v>6.326978383494211E-5</v>
      </c>
      <c r="O16" s="134">
        <f t="shared" ref="O16:O20" si="11">((1+J16*M16)*EXP($W$10*J16+0.5*$W$9*J16^2)-1)/J16</f>
        <v>-5.1429919648729848E-5</v>
      </c>
      <c r="P16" s="134">
        <f t="shared" si="8"/>
        <v>-5.459851119787069E-5</v>
      </c>
      <c r="AF16" s="136">
        <f>_xll.qlCalendarAdvance(Calendar,AF15,"1d","mf",,Trigger)</f>
        <v>42201</v>
      </c>
      <c r="AG16" s="122">
        <f>_xll.qlDayCounterYearFraction(DayCounter,SettlementDate,AF16,,,Trigger)</f>
        <v>4.7222222222222221E-2</v>
      </c>
      <c r="AH16" s="134">
        <f t="shared" si="0"/>
        <v>1.1632815173507997E-3</v>
      </c>
      <c r="AI16" s="134">
        <f t="shared" si="1"/>
        <v>1.0850158463294156E-3</v>
      </c>
      <c r="AJ16" s="134">
        <f t="shared" si="2"/>
        <v>1.0839513641508977E-3</v>
      </c>
    </row>
    <row r="17" spans="3:36" ht="12" customHeight="1" x14ac:dyDescent="0.2">
      <c r="C17" s="135" t="s">
        <v>43</v>
      </c>
      <c r="D17" s="120">
        <f t="shared" si="7"/>
        <v>42184</v>
      </c>
      <c r="E17" s="136">
        <f>_xll.qlCalendarAdvance(Calendar,SettlementDate,C17,"Following",,Trigger)</f>
        <v>42198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1.0000122223438277</v>
      </c>
      <c r="L17" s="137">
        <f>_xll.qlYieldTSDiscount(Discounting,E17,,AllTriggers)</f>
        <v>1.0000581138995299</v>
      </c>
      <c r="M17" s="160">
        <f t="shared" si="9"/>
        <v>-1.1800000007996683E-3</v>
      </c>
      <c r="N17" s="134">
        <f t="shared" si="10"/>
        <v>-1.6745553266885237E-5</v>
      </c>
      <c r="O17" s="134">
        <f t="shared" si="11"/>
        <v>-1.2199910275726263E-4</v>
      </c>
      <c r="P17" s="134">
        <f t="shared" si="8"/>
        <v>-1.2458366966061618E-4</v>
      </c>
      <c r="AF17" s="136">
        <f>_xll.qlCalendarAdvance(Calendar,AF16,"1d","mf",,Trigger)</f>
        <v>42202</v>
      </c>
      <c r="AG17" s="122">
        <f>_xll.qlDayCounterYearFraction(DayCounter,SettlementDate,AF17,,,Trigger)</f>
        <v>0.05</v>
      </c>
      <c r="AH17" s="134">
        <f t="shared" si="0"/>
        <v>1.1632815173507997E-3</v>
      </c>
      <c r="AI17" s="134">
        <f t="shared" si="1"/>
        <v>1.0877146625715322E-3</v>
      </c>
      <c r="AJ17" s="134">
        <f t="shared" si="2"/>
        <v>1.086779764382506E-3</v>
      </c>
    </row>
    <row r="18" spans="3:36" ht="12" customHeight="1" x14ac:dyDescent="0.2">
      <c r="C18" s="135" t="s">
        <v>44</v>
      </c>
      <c r="D18" s="120">
        <f t="shared" si="7"/>
        <v>42184</v>
      </c>
      <c r="E18" s="136">
        <f>_xll.qlCalendarAdvance(Calendar,SettlementDate,C18,"Following",,Trigger)</f>
        <v>42205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1.0000122223438277</v>
      </c>
      <c r="L18" s="137">
        <f>_xll.qlYieldTSDiscount(Discounting,E18,,AllTriggers)</f>
        <v>1.0000828115222926</v>
      </c>
      <c r="M18" s="160">
        <f t="shared" si="9"/>
        <v>-1.2100000003137776E-3</v>
      </c>
      <c r="N18" s="134">
        <f t="shared" si="10"/>
        <v>-4.6761124111885776E-5</v>
      </c>
      <c r="O18" s="134">
        <f t="shared" si="11"/>
        <v>-1.4256857164353574E-4</v>
      </c>
      <c r="P18" s="134">
        <f t="shared" si="8"/>
        <v>-1.446271055392602E-4</v>
      </c>
      <c r="AF18" s="136">
        <f>_xll.qlCalendarAdvance(Calendar,AF17,"1d","mf",,Trigger)</f>
        <v>42205</v>
      </c>
      <c r="AG18" s="122">
        <f>_xll.qlDayCounterYearFraction(DayCounter,SettlementDate,AF18,,,Trigger)</f>
        <v>5.8333333333333334E-2</v>
      </c>
      <c r="AH18" s="134">
        <f t="shared" si="0"/>
        <v>1.1632815173507997E-3</v>
      </c>
      <c r="AI18" s="134">
        <f t="shared" si="1"/>
        <v>1.0958111112978823E-3</v>
      </c>
      <c r="AJ18" s="134">
        <f t="shared" si="2"/>
        <v>1.0952436635996061E-3</v>
      </c>
    </row>
    <row r="19" spans="3:36" ht="12" customHeight="1" x14ac:dyDescent="0.2">
      <c r="C19" s="135" t="s">
        <v>38</v>
      </c>
      <c r="D19" s="120">
        <f t="shared" si="7"/>
        <v>42184</v>
      </c>
      <c r="E19" s="136">
        <f>_xll.qlCalendarAdvance(Calendar,SettlementDate,C19,"mf",TRUE,Trigger)</f>
        <v>42214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1.0000122223438277</v>
      </c>
      <c r="L19" s="137">
        <f>_xll.qlYieldTSDiscount(Discounting,E19,,AllTriggers)</f>
        <v>1.0001147341041017</v>
      </c>
      <c r="M19" s="160">
        <f t="shared" si="9"/>
        <v>-1.2300000003397926E-3</v>
      </c>
      <c r="N19" s="134">
        <f t="shared" si="10"/>
        <v>-6.6781338972088378E-5</v>
      </c>
      <c r="O19" s="134">
        <f t="shared" si="11"/>
        <v>-1.5044388523755003E-4</v>
      </c>
      <c r="P19" s="134">
        <f t="shared" si="8"/>
        <v>-1.5191130188307866E-4</v>
      </c>
      <c r="AF19" s="136">
        <f>_xll.qlCalendarAdvance(Calendar,AF18,"1d","mf",,Trigger)</f>
        <v>42206</v>
      </c>
      <c r="AG19" s="122">
        <f>_xll.qlDayCounterYearFraction(DayCounter,SettlementDate,AF19,,,Trigger)</f>
        <v>6.1111111111111109E-2</v>
      </c>
      <c r="AH19" s="134">
        <f t="shared" si="0"/>
        <v>1.1632815173507997E-3</v>
      </c>
      <c r="AI19" s="134">
        <f t="shared" si="1"/>
        <v>1.0985099275399989E-3</v>
      </c>
      <c r="AJ19" s="134">
        <f t="shared" si="2"/>
        <v>1.0980578628460647E-3</v>
      </c>
    </row>
    <row r="20" spans="3:36" ht="12" customHeight="1" x14ac:dyDescent="0.2">
      <c r="C20" s="135" t="s">
        <v>45</v>
      </c>
      <c r="D20" s="120">
        <f t="shared" si="7"/>
        <v>42184</v>
      </c>
      <c r="E20" s="136">
        <f>_xll.qlCalendarAdvance(Calendar,SettlementDate,C20,"mf",TRUE,Trigger)</f>
        <v>42247</v>
      </c>
      <c r="F20" s="158"/>
      <c r="G20" s="158"/>
      <c r="H20" s="158"/>
      <c r="I20" s="158"/>
      <c r="J20" s="122">
        <f>_xll.qlDayCounterYearFraction(DayCounter,D20,E20,,,Trigger)</f>
        <v>0.17499999999999999</v>
      </c>
      <c r="K20" s="161">
        <f>_xll.qlYieldTSDiscount(Discounting,D20,,AllTriggers)</f>
        <v>1.0000122223438277</v>
      </c>
      <c r="L20" s="137">
        <f>_xll.qlYieldTSDiscount(Discounting,E20,,AllTriggers)</f>
        <v>1.0002275213177914</v>
      </c>
      <c r="M20" s="160">
        <f t="shared" si="9"/>
        <v>-1.2300000000000011E-3</v>
      </c>
      <c r="N20" s="134">
        <f t="shared" si="10"/>
        <v>-6.6850489359409398E-5</v>
      </c>
      <c r="O20" s="134">
        <f t="shared" si="11"/>
        <v>-1.0598273306707184E-4</v>
      </c>
      <c r="P20" s="134">
        <f t="shared" si="8"/>
        <v>-1.0610284750419856E-4</v>
      </c>
      <c r="AF20" s="136">
        <f>_xll.qlCalendarAdvance(Calendar,AF19,"1d","mf",,Trigger)</f>
        <v>42207</v>
      </c>
      <c r="AG20" s="122">
        <f>_xll.qlDayCounterYearFraction(DayCounter,SettlementDate,AF20,,,Trigger)</f>
        <v>6.3888888888888884E-2</v>
      </c>
      <c r="AH20" s="134">
        <f t="shared" si="0"/>
        <v>1.1632815173507997E-3</v>
      </c>
      <c r="AI20" s="134">
        <f t="shared" si="1"/>
        <v>1.1012087437821155E-3</v>
      </c>
      <c r="AJ20" s="134">
        <f t="shared" si="2"/>
        <v>1.1008685118462358E-3</v>
      </c>
    </row>
    <row r="21" spans="3:36" ht="12" customHeight="1" x14ac:dyDescent="0.2">
      <c r="C21" s="139" t="s">
        <v>39</v>
      </c>
      <c r="D21" s="125">
        <f t="shared" si="7"/>
        <v>42184</v>
      </c>
      <c r="E21" s="140">
        <f>_xll.qlCalendarAdvance(Calendar,SettlementDate,C21,"mf",TRUE,Trigger)</f>
        <v>42276</v>
      </c>
      <c r="F21" s="162"/>
      <c r="G21" s="162"/>
      <c r="H21" s="162"/>
      <c r="I21" s="162"/>
      <c r="J21" s="127">
        <f>_xll.qlDayCounterYearFraction(DayCounter,D21,E21,,,Trigger)</f>
        <v>0.25555555555555554</v>
      </c>
      <c r="K21" s="163">
        <f>_xll.qlYieldTSDiscount(Discounting,D21,,AllTriggers)</f>
        <v>1.0000122223438277</v>
      </c>
      <c r="L21" s="141">
        <f>_xll.qlYieldTSDiscount(Discounting,E21,,AllTriggers)</f>
        <v>1.0003254724636135</v>
      </c>
      <c r="M21" s="164">
        <f t="shared" si="9"/>
        <v>-1.2253625165352571E-3</v>
      </c>
      <c r="N21" s="143">
        <f>((1+M21*J21)*EXP($W$13*J21)-1)/J21</f>
        <v>-6.227240377137231E-5</v>
      </c>
      <c r="O21" s="143">
        <f>((1+J21*M21)*EXP($W$10*J21+0.5*$W$9*J21^2)-1)/J21</f>
        <v>-6.227240377137231E-5</v>
      </c>
      <c r="P21" s="143">
        <f t="shared" si="8"/>
        <v>-6.227240377137231E-5</v>
      </c>
      <c r="AF21" s="136">
        <f>_xll.qlCalendarAdvance(Calendar,AF20,"1d","mf",,Trigger)</f>
        <v>42208</v>
      </c>
      <c r="AG21" s="122">
        <f>_xll.qlDayCounterYearFraction(DayCounter,SettlementDate,AF21,,,Trigger)</f>
        <v>6.6666666666666666E-2</v>
      </c>
      <c r="AH21" s="134">
        <f t="shared" si="0"/>
        <v>1.1632815173507997E-3</v>
      </c>
      <c r="AI21" s="134">
        <f t="shared" si="1"/>
        <v>1.1039075600242322E-3</v>
      </c>
      <c r="AJ21" s="134">
        <f t="shared" si="2"/>
        <v>1.1036756106001197E-3</v>
      </c>
    </row>
    <row r="22" spans="3:36" ht="12" customHeight="1" x14ac:dyDescent="0.2">
      <c r="AF22" s="136">
        <f>_xll.qlCalendarAdvance(Calendar,AF21,"1d","mf",,Trigger)</f>
        <v>42209</v>
      </c>
      <c r="AG22" s="122">
        <f>_xll.qlDayCounterYearFraction(DayCounter,SettlementDate,AF22,,,Trigger)</f>
        <v>6.9444444444444448E-2</v>
      </c>
      <c r="AH22" s="134">
        <f t="shared" si="0"/>
        <v>1.1632815173507997E-3</v>
      </c>
      <c r="AI22" s="134">
        <f t="shared" si="1"/>
        <v>1.1066063762663488E-3</v>
      </c>
      <c r="AJ22" s="134">
        <f t="shared" si="2"/>
        <v>1.1064791591077156E-3</v>
      </c>
    </row>
    <row r="23" spans="3:36" ht="12" customHeight="1" x14ac:dyDescent="0.2">
      <c r="C23" s="109" t="s">
        <v>109</v>
      </c>
      <c r="AF23" s="136">
        <f>_xll.qlCalendarAdvance(Calendar,AF22,"1d","mf",,Trigger)</f>
        <v>42212</v>
      </c>
      <c r="AG23" s="122">
        <f>_xll.qlDayCounterYearFraction(DayCounter,SettlementDate,AF23,,,Trigger)</f>
        <v>7.7777777777777779E-2</v>
      </c>
      <c r="AH23" s="134">
        <f t="shared" si="0"/>
        <v>1.1632815173507997E-3</v>
      </c>
      <c r="AI23" s="134">
        <f t="shared" si="1"/>
        <v>1.1147028249926989E-3</v>
      </c>
      <c r="AJ23" s="134">
        <f t="shared" si="2"/>
        <v>1.1148685031527796E-3</v>
      </c>
    </row>
    <row r="24" spans="3:36" ht="12" customHeight="1" x14ac:dyDescent="0.2">
      <c r="C24" s="146" t="s">
        <v>93</v>
      </c>
      <c r="AF24" s="136">
        <f>_xll.qlCalendarAdvance(Calendar,AF23,"1d","mf",,Trigger)</f>
        <v>42213</v>
      </c>
      <c r="AG24" s="122">
        <f>_xll.qlDayCounterYearFraction(DayCounter,SettlementDate,AF24,,,Trigger)</f>
        <v>8.0555555555555561E-2</v>
      </c>
      <c r="AH24" s="134">
        <f t="shared" si="0"/>
        <v>1.1632815173507997E-3</v>
      </c>
      <c r="AI24" s="134">
        <f t="shared" si="1"/>
        <v>1.1174016412348155E-3</v>
      </c>
      <c r="AJ24" s="134">
        <f t="shared" si="2"/>
        <v>1.1176578506752262E-3</v>
      </c>
    </row>
    <row r="25" spans="3:36" ht="12" customHeight="1" x14ac:dyDescent="0.2">
      <c r="C25" s="134">
        <f t="shared" ref="C25:C31" si="12">IF($C$24="FLAT",N15,IF($C$24="linear",O15,P15))</f>
        <v>-1.2976550993748504E-4</v>
      </c>
      <c r="AF25" s="136">
        <f>_xll.qlCalendarAdvance(Calendar,AF24,"1d","mf",,Trigger)</f>
        <v>42214</v>
      </c>
      <c r="AG25" s="122">
        <f>_xll.qlDayCounterYearFraction(DayCounter,SettlementDate,AF25,,,Trigger)</f>
        <v>8.3333333333333329E-2</v>
      </c>
      <c r="AH25" s="134">
        <f t="shared" si="0"/>
        <v>1.1632815173507997E-3</v>
      </c>
      <c r="AI25" s="134">
        <f t="shared" si="1"/>
        <v>1.1201004574769322E-3</v>
      </c>
      <c r="AJ25" s="134">
        <f t="shared" si="2"/>
        <v>1.1204436479513851E-3</v>
      </c>
    </row>
    <row r="26" spans="3:36" ht="12" customHeight="1" x14ac:dyDescent="0.2">
      <c r="C26" s="134">
        <f t="shared" si="12"/>
        <v>-5.459851119787069E-5</v>
      </c>
      <c r="AF26" s="136">
        <f>_xll.qlCalendarAdvance(Calendar,AF25,"1d","mf",,Trigger)</f>
        <v>42215</v>
      </c>
      <c r="AG26" s="122">
        <f>_xll.qlDayCounterYearFraction(DayCounter,SettlementDate,AF26,,,Trigger)</f>
        <v>8.611111111111111E-2</v>
      </c>
      <c r="AH26" s="134">
        <f t="shared" si="0"/>
        <v>1.1632815173507997E-3</v>
      </c>
      <c r="AI26" s="134">
        <f t="shared" si="1"/>
        <v>1.122799273719049E-3</v>
      </c>
      <c r="AJ26" s="134">
        <f t="shared" si="2"/>
        <v>1.1232258949812567E-3</v>
      </c>
    </row>
    <row r="27" spans="3:36" ht="12" customHeight="1" x14ac:dyDescent="0.2">
      <c r="C27" s="134">
        <f t="shared" si="12"/>
        <v>-1.2458366966061618E-4</v>
      </c>
      <c r="AF27" s="136">
        <f>_xll.qlCalendarAdvance(Calendar,AF26,"1d","mf",,Trigger)</f>
        <v>42216</v>
      </c>
      <c r="AG27" s="122">
        <f>_xll.qlDayCounterYearFraction(DayCounter,SettlementDate,AF27,,,Trigger)</f>
        <v>8.8888888888888892E-2</v>
      </c>
      <c r="AH27" s="134">
        <f t="shared" si="0"/>
        <v>1.1632815173507997E-3</v>
      </c>
      <c r="AI27" s="134">
        <f t="shared" si="1"/>
        <v>1.1254980899611656E-3</v>
      </c>
      <c r="AJ27" s="134">
        <f t="shared" si="2"/>
        <v>1.1260045917648408E-3</v>
      </c>
    </row>
    <row r="28" spans="3:36" ht="12" customHeight="1" x14ac:dyDescent="0.2">
      <c r="C28" s="134">
        <f t="shared" si="12"/>
        <v>-1.446271055392602E-4</v>
      </c>
      <c r="AF28" s="136">
        <f>_xll.qlCalendarAdvance(Calendar,AF27,"1d","mf",,Trigger)</f>
        <v>42219</v>
      </c>
      <c r="AG28" s="122">
        <f>_xll.qlDayCounterYearFraction(DayCounter,SettlementDate,AF28,,,Trigger)</f>
        <v>9.7222222222222224E-2</v>
      </c>
      <c r="AH28" s="134">
        <f t="shared" si="0"/>
        <v>1.1632815173507997E-3</v>
      </c>
      <c r="AI28" s="134">
        <f t="shared" si="1"/>
        <v>1.1335945386875155E-3</v>
      </c>
      <c r="AJ28" s="134">
        <f t="shared" si="2"/>
        <v>1.1343193806378684E-3</v>
      </c>
    </row>
    <row r="29" spans="3:36" ht="12" customHeight="1" x14ac:dyDescent="0.2">
      <c r="C29" s="134">
        <f t="shared" si="12"/>
        <v>-1.5191130188307866E-4</v>
      </c>
      <c r="AF29" s="136">
        <f>_xll.qlCalendarAdvance(Calendar,AF28,"1d","mf",,Trigger)</f>
        <v>42220</v>
      </c>
      <c r="AG29" s="122">
        <f>_xll.qlDayCounterYearFraction(DayCounter,SettlementDate,AF29,,,Trigger)</f>
        <v>0.1</v>
      </c>
      <c r="AH29" s="134">
        <f t="shared" si="0"/>
        <v>1.1632815173507997E-3</v>
      </c>
      <c r="AI29" s="134">
        <f t="shared" si="1"/>
        <v>1.1362933549296322E-3</v>
      </c>
      <c r="AJ29" s="134">
        <f t="shared" si="2"/>
        <v>1.1370838764363028E-3</v>
      </c>
    </row>
    <row r="30" spans="3:36" ht="12" customHeight="1" x14ac:dyDescent="0.2">
      <c r="C30" s="134">
        <f t="shared" si="12"/>
        <v>-1.0610284750419856E-4</v>
      </c>
      <c r="AF30" s="136">
        <f>_xll.qlCalendarAdvance(Calendar,AF29,"1d","mf",,Trigger)</f>
        <v>42221</v>
      </c>
      <c r="AG30" s="122">
        <f>_xll.qlDayCounterYearFraction(DayCounter,SettlementDate,AF30,,,Trigger)</f>
        <v>0.10277777777777777</v>
      </c>
      <c r="AH30" s="134">
        <f t="shared" si="0"/>
        <v>1.1632815173507997E-3</v>
      </c>
      <c r="AI30" s="134">
        <f t="shared" si="1"/>
        <v>1.138992171171749E-3</v>
      </c>
      <c r="AJ30" s="134">
        <f t="shared" si="2"/>
        <v>1.1398448219884496E-3</v>
      </c>
    </row>
    <row r="31" spans="3:36" ht="12" customHeight="1" x14ac:dyDescent="0.2">
      <c r="C31" s="143">
        <f t="shared" si="12"/>
        <v>-6.227240377137231E-5</v>
      </c>
      <c r="AF31" s="136">
        <f>_xll.qlCalendarAdvance(Calendar,AF30,"1d","mf",,Trigger)</f>
        <v>42222</v>
      </c>
      <c r="AG31" s="122">
        <f>_xll.qlDayCounterYearFraction(DayCounter,SettlementDate,AF31,,,Trigger)</f>
        <v>0.10555555555555556</v>
      </c>
      <c r="AH31" s="134">
        <f t="shared" si="0"/>
        <v>1.1632815173507997E-3</v>
      </c>
      <c r="AI31" s="134">
        <f t="shared" si="1"/>
        <v>1.1416909874138656E-3</v>
      </c>
      <c r="AJ31" s="134">
        <f t="shared" si="2"/>
        <v>1.1426022172943092E-3</v>
      </c>
    </row>
    <row r="32" spans="3:36" ht="12" customHeight="1" x14ac:dyDescent="0.2">
      <c r="AF32" s="136">
        <f>_xll.qlCalendarAdvance(Calendar,AF31,"1d","mf",,Trigger)</f>
        <v>42223</v>
      </c>
      <c r="AG32" s="122">
        <f>_xll.qlDayCounterYearFraction(DayCounter,SettlementDate,AF32,,,Trigger)</f>
        <v>0.10833333333333334</v>
      </c>
      <c r="AH32" s="134">
        <f t="shared" si="0"/>
        <v>1.1632815173507997E-3</v>
      </c>
      <c r="AI32" s="134">
        <f t="shared" si="1"/>
        <v>1.1443898036559823E-3</v>
      </c>
      <c r="AJ32" s="134">
        <f t="shared" si="2"/>
        <v>1.1453560623538811E-3</v>
      </c>
    </row>
    <row r="33" spans="13:36" x14ac:dyDescent="0.2">
      <c r="AF33" s="136">
        <f>_xll.qlCalendarAdvance(Calendar,AF32,"1d","mf",,Trigger)</f>
        <v>42226</v>
      </c>
      <c r="AG33" s="122">
        <f>_xll.qlDayCounterYearFraction(DayCounter,SettlementDate,AF33,,,Trigger)</f>
        <v>0.11666666666666667</v>
      </c>
      <c r="AH33" s="134">
        <f t="shared" si="0"/>
        <v>1.1632815173507997E-3</v>
      </c>
      <c r="AI33" s="134">
        <f t="shared" si="1"/>
        <v>1.1524862523823324E-3</v>
      </c>
      <c r="AJ33" s="134">
        <f t="shared" si="2"/>
        <v>1.1535962960548725E-3</v>
      </c>
    </row>
    <row r="34" spans="13:36" x14ac:dyDescent="0.2">
      <c r="AF34" s="136">
        <f>_xll.qlCalendarAdvance(Calendar,AF33,"1d","mf",,Trigger)</f>
        <v>42227</v>
      </c>
      <c r="AG34" s="122">
        <f>_xll.qlDayCounterYearFraction(DayCounter,SettlementDate,AF34,,,Trigger)</f>
        <v>0.11944444444444445</v>
      </c>
      <c r="AH34" s="134">
        <f t="shared" si="0"/>
        <v>1.1632815173507997E-3</v>
      </c>
      <c r="AI34" s="134">
        <f t="shared" si="1"/>
        <v>1.155185068624449E-3</v>
      </c>
      <c r="AJ34" s="134">
        <f t="shared" si="2"/>
        <v>1.1563359401292948E-3</v>
      </c>
    </row>
    <row r="35" spans="13:36" x14ac:dyDescent="0.2">
      <c r="AF35" s="136">
        <f>_xll.qlCalendarAdvance(Calendar,AF34,"1d","mf",,Trigger)</f>
        <v>42228</v>
      </c>
      <c r="AG35" s="122">
        <f>_xll.qlDayCounterYearFraction(DayCounter,SettlementDate,AF35,,,Trigger)</f>
        <v>0.12222222222222222</v>
      </c>
      <c r="AH35" s="134">
        <f t="shared" si="0"/>
        <v>1.1632815173507997E-3</v>
      </c>
      <c r="AI35" s="134">
        <f t="shared" si="1"/>
        <v>1.1578838848665656E-3</v>
      </c>
      <c r="AJ35" s="134">
        <f t="shared" ref="AJ35:AJ65" si="13">($W$5+$W$4*AG35+$W$3*AG35^2)</f>
        <v>1.1590720339574295E-3</v>
      </c>
    </row>
    <row r="36" spans="13:36" x14ac:dyDescent="0.2">
      <c r="AF36" s="136">
        <f>_xll.qlCalendarAdvance(Calendar,AF35,"1d","mf",,Trigger)</f>
        <v>42229</v>
      </c>
      <c r="AG36" s="122">
        <f>_xll.qlDayCounterYearFraction(DayCounter,SettlementDate,AF36,,,Trigger)</f>
        <v>0.125</v>
      </c>
      <c r="AH36" s="134">
        <f t="shared" si="0"/>
        <v>1.1632815173507997E-3</v>
      </c>
      <c r="AI36" s="134">
        <f t="shared" si="1"/>
        <v>1.1605827011086822E-3</v>
      </c>
      <c r="AJ36" s="134">
        <f t="shared" si="13"/>
        <v>1.1618045775392768E-3</v>
      </c>
    </row>
    <row r="37" spans="13:36" x14ac:dyDescent="0.2">
      <c r="AF37" s="136">
        <f>_xll.qlCalendarAdvance(Calendar,AF36,"1d","mf",,Trigger)</f>
        <v>42230</v>
      </c>
      <c r="AG37" s="122">
        <f>_xll.qlDayCounterYearFraction(DayCounter,SettlementDate,AF37,,,Trigger)</f>
        <v>0.12777777777777777</v>
      </c>
      <c r="AH37" s="134">
        <f t="shared" si="0"/>
        <v>1.1632815173507997E-3</v>
      </c>
      <c r="AI37" s="134">
        <f t="shared" si="1"/>
        <v>1.1632815173507989E-3</v>
      </c>
      <c r="AJ37" s="134">
        <f t="shared" si="13"/>
        <v>1.1645335708748367E-3</v>
      </c>
    </row>
    <row r="38" spans="13:36" x14ac:dyDescent="0.2">
      <c r="AF38" s="136">
        <f>_xll.qlCalendarAdvance(Calendar,AF37,"1d","mf",,Trigger)</f>
        <v>42233</v>
      </c>
      <c r="AG38" s="122">
        <f>_xll.qlDayCounterYearFraction(DayCounter,SettlementDate,AF38,,,Trigger)</f>
        <v>0.1361111111111111</v>
      </c>
      <c r="AH38" s="134">
        <f t="shared" si="0"/>
        <v>1.1632815173507997E-3</v>
      </c>
      <c r="AI38" s="134">
        <f t="shared" si="1"/>
        <v>1.171377966077149E-3</v>
      </c>
      <c r="AJ38" s="134">
        <f t="shared" si="13"/>
        <v>1.1726992494037918E-3</v>
      </c>
    </row>
    <row r="39" spans="13:36" x14ac:dyDescent="0.2">
      <c r="AF39" s="136">
        <f>_xll.qlCalendarAdvance(Calendar,AF38,"1d","mf",,Trigger)</f>
        <v>42234</v>
      </c>
      <c r="AG39" s="122">
        <f>_xll.qlDayCounterYearFraction(DayCounter,SettlementDate,AF39,,,Trigger)</f>
        <v>0.1388888888888889</v>
      </c>
      <c r="AH39" s="134">
        <f t="shared" si="0"/>
        <v>1.1632815173507997E-3</v>
      </c>
      <c r="AI39" s="134">
        <f t="shared" si="1"/>
        <v>1.1740767823192656E-3</v>
      </c>
      <c r="AJ39" s="134">
        <f t="shared" si="13"/>
        <v>1.1754140417542019E-3</v>
      </c>
    </row>
    <row r="40" spans="13:36" x14ac:dyDescent="0.2">
      <c r="AF40" s="136">
        <f>_xll.qlCalendarAdvance(Calendar,AF39,"1d","mf",,Trigger)</f>
        <v>42235</v>
      </c>
      <c r="AG40" s="122">
        <f>_xll.qlDayCounterYearFraction(DayCounter,SettlementDate,AF40,,,Trigger)</f>
        <v>0.14166666666666666</v>
      </c>
      <c r="AH40" s="134">
        <f t="shared" si="0"/>
        <v>1.1632815173507997E-3</v>
      </c>
      <c r="AI40" s="134">
        <f t="shared" si="1"/>
        <v>1.1767755985613822E-3</v>
      </c>
      <c r="AJ40" s="134">
        <f t="shared" si="13"/>
        <v>1.1781252838583248E-3</v>
      </c>
    </row>
    <row r="41" spans="13:36" x14ac:dyDescent="0.2">
      <c r="M41" s="107"/>
      <c r="N41" s="107"/>
      <c r="AF41" s="136">
        <f>_xll.qlCalendarAdvance(Calendar,AF40,"1d","mf",,Trigger)</f>
        <v>42236</v>
      </c>
      <c r="AG41" s="122">
        <f>_xll.qlDayCounterYearFraction(DayCounter,SettlementDate,AF41,,,Trigger)</f>
        <v>0.14444444444444443</v>
      </c>
      <c r="AH41" s="134">
        <f t="shared" si="0"/>
        <v>1.1632815173507997E-3</v>
      </c>
      <c r="AI41" s="134">
        <f t="shared" si="1"/>
        <v>1.1794744148034989E-3</v>
      </c>
      <c r="AJ41" s="134">
        <f t="shared" si="13"/>
        <v>1.1808329757161597E-3</v>
      </c>
    </row>
    <row r="42" spans="13:36" x14ac:dyDescent="0.2">
      <c r="AF42" s="136">
        <f>_xll.qlCalendarAdvance(Calendar,AF41,"1d","mf",,Trigger)</f>
        <v>42237</v>
      </c>
      <c r="AG42" s="122">
        <f>_xll.qlDayCounterYearFraction(DayCounter,SettlementDate,AF42,,,Trigger)</f>
        <v>0.14722222222222223</v>
      </c>
      <c r="AH42" s="134">
        <f t="shared" si="0"/>
        <v>1.1632815173507997E-3</v>
      </c>
      <c r="AI42" s="134">
        <f t="shared" si="1"/>
        <v>1.1821732310456157E-3</v>
      </c>
      <c r="AJ42" s="134">
        <f t="shared" si="13"/>
        <v>1.1835371173277076E-3</v>
      </c>
    </row>
    <row r="43" spans="13:36" ht="11.25" customHeight="1" x14ac:dyDescent="0.2">
      <c r="AF43" s="136">
        <f>_xll.qlCalendarAdvance(Calendar,AF42,"1d","mf",,Trigger)</f>
        <v>42240</v>
      </c>
      <c r="AG43" s="122">
        <f>_xll.qlDayCounterYearFraction(DayCounter,SettlementDate,AF43,,,Trigger)</f>
        <v>0.15555555555555556</v>
      </c>
      <c r="AH43" s="134">
        <f t="shared" si="0"/>
        <v>1.1632815173507997E-3</v>
      </c>
      <c r="AI43" s="134">
        <f t="shared" si="1"/>
        <v>1.1902696797719656E-3</v>
      </c>
      <c r="AJ43" s="134">
        <f t="shared" si="13"/>
        <v>1.1916282406846267E-3</v>
      </c>
    </row>
    <row r="44" spans="13:36" x14ac:dyDescent="0.2">
      <c r="Q44" s="106"/>
      <c r="AF44" s="136">
        <f>_xll.qlCalendarAdvance(Calendar,AF43,"1d","mf",,Trigger)</f>
        <v>42241</v>
      </c>
      <c r="AG44" s="122">
        <f>_xll.qlDayCounterYearFraction(DayCounter,SettlementDate,AF44,,,Trigger)</f>
        <v>0.15833333333333333</v>
      </c>
      <c r="AH44" s="134">
        <f t="shared" si="0"/>
        <v>1.1632815173507997E-3</v>
      </c>
      <c r="AI44" s="134">
        <f t="shared" si="1"/>
        <v>1.1929684960140822E-3</v>
      </c>
      <c r="AJ44" s="134">
        <f t="shared" si="13"/>
        <v>1.1943181813110246E-3</v>
      </c>
    </row>
    <row r="45" spans="13:36" x14ac:dyDescent="0.2">
      <c r="Q45" s="106"/>
      <c r="AF45" s="136">
        <f>_xll.qlCalendarAdvance(Calendar,AF44,"1d","mf",,Trigger)</f>
        <v>42242</v>
      </c>
      <c r="AG45" s="122">
        <f>_xll.qlDayCounterYearFraction(DayCounter,SettlementDate,AF45,,,Trigger)</f>
        <v>0.16111111111111112</v>
      </c>
      <c r="AH45" s="134">
        <f t="shared" si="0"/>
        <v>1.1632815173507997E-3</v>
      </c>
      <c r="AI45" s="134">
        <f t="shared" si="1"/>
        <v>1.1956673122561988E-3</v>
      </c>
      <c r="AJ45" s="134">
        <f t="shared" si="13"/>
        <v>1.1970045716911352E-3</v>
      </c>
    </row>
    <row r="46" spans="13:36" x14ac:dyDescent="0.2">
      <c r="Q46" s="106"/>
      <c r="AF46" s="136">
        <f>_xll.qlCalendarAdvance(Calendar,AF45,"1d","mf",,Trigger)</f>
        <v>42243</v>
      </c>
      <c r="AG46" s="122">
        <f>_xll.qlDayCounterYearFraction(DayCounter,SettlementDate,AF46,,,Trigger)</f>
        <v>0.16388888888888889</v>
      </c>
      <c r="AH46" s="134">
        <f t="shared" si="0"/>
        <v>1.1632815173507997E-3</v>
      </c>
      <c r="AI46" s="134">
        <f t="shared" si="1"/>
        <v>1.1983661284983155E-3</v>
      </c>
      <c r="AJ46" s="134">
        <f t="shared" si="13"/>
        <v>1.1996874118249583E-3</v>
      </c>
    </row>
    <row r="47" spans="13:36" x14ac:dyDescent="0.2">
      <c r="Q47" s="106"/>
      <c r="AF47" s="136">
        <f>_xll.qlCalendarAdvance(Calendar,AF46,"1d","mf",,Trigger)</f>
        <v>42244</v>
      </c>
      <c r="AG47" s="122">
        <f>_xll.qlDayCounterYearFraction(DayCounter,SettlementDate,AF47,,,Trigger)</f>
        <v>0.16666666666666666</v>
      </c>
      <c r="AH47" s="134">
        <f t="shared" si="0"/>
        <v>1.1632815173507997E-3</v>
      </c>
      <c r="AI47" s="134">
        <f t="shared" si="1"/>
        <v>1.2010649447404323E-3</v>
      </c>
      <c r="AJ47" s="134">
        <f t="shared" si="13"/>
        <v>1.2023667017124942E-3</v>
      </c>
    </row>
    <row r="48" spans="13:36" x14ac:dyDescent="0.2">
      <c r="Q48" s="106"/>
      <c r="AF48" s="136">
        <f>_xll.qlCalendarAdvance(Calendar,AF47,"1d","mf",,Trigger)</f>
        <v>42247</v>
      </c>
      <c r="AG48" s="122">
        <f>_xll.qlDayCounterYearFraction(DayCounter,SettlementDate,AF48,,,Trigger)</f>
        <v>0.17499999999999999</v>
      </c>
      <c r="AH48" s="134">
        <f t="shared" si="0"/>
        <v>1.1632815173507997E-3</v>
      </c>
      <c r="AI48" s="134">
        <f t="shared" si="1"/>
        <v>1.2091613934667822E-3</v>
      </c>
      <c r="AJ48" s="134">
        <f t="shared" si="13"/>
        <v>1.2103832698973766E-3</v>
      </c>
    </row>
    <row r="49" spans="13:36" x14ac:dyDescent="0.2">
      <c r="AF49" s="136">
        <f>_xll.qlCalendarAdvance(Calendar,AF48,"1d","mf",,Trigger)</f>
        <v>42248</v>
      </c>
      <c r="AG49" s="122">
        <f>_xll.qlDayCounterYearFraction(DayCounter,SettlementDate,AF49,,,Trigger)</f>
        <v>0.17777777777777778</v>
      </c>
      <c r="AH49" s="134">
        <f t="shared" si="0"/>
        <v>1.1632815173507997E-3</v>
      </c>
      <c r="AI49" s="134">
        <f t="shared" si="1"/>
        <v>1.2118602097088988E-3</v>
      </c>
      <c r="AJ49" s="134">
        <f t="shared" si="13"/>
        <v>1.2130483587997625E-3</v>
      </c>
    </row>
    <row r="50" spans="13:36" x14ac:dyDescent="0.2">
      <c r="AF50" s="136">
        <f>_xll.qlCalendarAdvance(Calendar,AF49,"1d","mf",,Trigger)</f>
        <v>42249</v>
      </c>
      <c r="AG50" s="122">
        <f>_xll.qlDayCounterYearFraction(DayCounter,SettlementDate,AF50,,,Trigger)</f>
        <v>0.18055555555555555</v>
      </c>
      <c r="AH50" s="134">
        <f t="shared" si="0"/>
        <v>1.1632815173507997E-3</v>
      </c>
      <c r="AI50" s="134">
        <f t="shared" si="1"/>
        <v>1.2145590259510157E-3</v>
      </c>
      <c r="AJ50" s="134">
        <f t="shared" si="13"/>
        <v>1.2157098974558609E-3</v>
      </c>
    </row>
    <row r="51" spans="13:36" x14ac:dyDescent="0.2">
      <c r="AF51" s="136">
        <f>_xll.qlCalendarAdvance(Calendar,AF50,"1d","mf",,Trigger)</f>
        <v>42250</v>
      </c>
      <c r="AG51" s="122">
        <f>_xll.qlDayCounterYearFraction(DayCounter,SettlementDate,AF51,,,Trigger)</f>
        <v>0.18333333333333332</v>
      </c>
      <c r="AH51" s="134">
        <f t="shared" si="0"/>
        <v>1.1632815173507997E-3</v>
      </c>
      <c r="AI51" s="134">
        <f t="shared" si="1"/>
        <v>1.2172578421931323E-3</v>
      </c>
      <c r="AJ51" s="134">
        <f t="shared" si="13"/>
        <v>1.218367885865672E-3</v>
      </c>
    </row>
    <row r="52" spans="13:36" x14ac:dyDescent="0.2">
      <c r="AF52" s="136">
        <f>_xll.qlCalendarAdvance(Calendar,AF51,"1d","mf",,Trigger)</f>
        <v>42251</v>
      </c>
      <c r="AG52" s="122">
        <f>_xll.qlDayCounterYearFraction(DayCounter,SettlementDate,AF52,,,Trigger)</f>
        <v>0.18611111111111112</v>
      </c>
      <c r="AH52" s="134">
        <f t="shared" si="0"/>
        <v>1.1632815173507997E-3</v>
      </c>
      <c r="AI52" s="134">
        <f t="shared" si="1"/>
        <v>1.2199566584352489E-3</v>
      </c>
      <c r="AJ52" s="134">
        <f t="shared" si="13"/>
        <v>1.2210223240291956E-3</v>
      </c>
    </row>
    <row r="53" spans="13:36" x14ac:dyDescent="0.2">
      <c r="AF53" s="136">
        <f>_xll.qlCalendarAdvance(Calendar,AF52,"1d","mf",,Trigger)</f>
        <v>42254</v>
      </c>
      <c r="AG53" s="122">
        <f>_xll.qlDayCounterYearFraction(DayCounter,SettlementDate,AF53,,,Trigger)</f>
        <v>0.19444444444444445</v>
      </c>
      <c r="AH53" s="134">
        <f t="shared" si="0"/>
        <v>1.1632815173507997E-3</v>
      </c>
      <c r="AI53" s="134">
        <f t="shared" si="1"/>
        <v>1.2280531071615988E-3</v>
      </c>
      <c r="AJ53" s="134">
        <f t="shared" si="13"/>
        <v>1.228964337042042E-3</v>
      </c>
    </row>
    <row r="54" spans="13:36" x14ac:dyDescent="0.2">
      <c r="AF54" s="136">
        <f>_xll.qlCalendarAdvance(Calendar,AF53,"1d","mf",,Trigger)</f>
        <v>42255</v>
      </c>
      <c r="AG54" s="122">
        <f>_xll.qlDayCounterYearFraction(DayCounter,SettlementDate,AF54,,,Trigger)</f>
        <v>0.19722222222222222</v>
      </c>
      <c r="AH54" s="134">
        <f t="shared" si="0"/>
        <v>1.1632815173507997E-3</v>
      </c>
      <c r="AI54" s="134">
        <f t="shared" si="1"/>
        <v>1.2307519234037157E-3</v>
      </c>
      <c r="AJ54" s="134">
        <f t="shared" si="13"/>
        <v>1.2316045742204156E-3</v>
      </c>
    </row>
    <row r="55" spans="13:36" x14ac:dyDescent="0.2">
      <c r="AF55" s="136">
        <f>_xll.qlCalendarAdvance(Calendar,AF54,"1d","mf",,Trigger)</f>
        <v>42256</v>
      </c>
      <c r="AG55" s="122">
        <f>_xll.qlDayCounterYearFraction(DayCounter,SettlementDate,AF55,,,Trigger)</f>
        <v>0.2</v>
      </c>
      <c r="AH55" s="134">
        <f t="shared" si="0"/>
        <v>1.1632815173507997E-3</v>
      </c>
      <c r="AI55" s="134">
        <f t="shared" si="1"/>
        <v>1.2334507396458323E-3</v>
      </c>
      <c r="AJ55" s="134">
        <f t="shared" si="13"/>
        <v>1.234241261152502E-3</v>
      </c>
    </row>
    <row r="56" spans="13:36" x14ac:dyDescent="0.2">
      <c r="AF56" s="136">
        <f>_xll.qlCalendarAdvance(Calendar,AF55,"1d","mf",,Trigger)</f>
        <v>42257</v>
      </c>
      <c r="AG56" s="122">
        <f>_xll.qlDayCounterYearFraction(DayCounter,SettlementDate,AF56,,,Trigger)</f>
        <v>0.20277777777777778</v>
      </c>
      <c r="AH56" s="134">
        <f t="shared" si="0"/>
        <v>1.1632815173507997E-3</v>
      </c>
      <c r="AI56" s="134">
        <f t="shared" si="1"/>
        <v>1.2361495558879489E-3</v>
      </c>
      <c r="AJ56" s="134">
        <f t="shared" si="13"/>
        <v>1.2368743978383012E-3</v>
      </c>
    </row>
    <row r="57" spans="13:36" x14ac:dyDescent="0.2">
      <c r="AF57" s="136">
        <f>_xll.qlCalendarAdvance(Calendar,AF56,"1d","mf",,Trigger)</f>
        <v>42258</v>
      </c>
      <c r="AG57" s="122">
        <f>_xll.qlDayCounterYearFraction(DayCounter,SettlementDate,AF57,,,Trigger)</f>
        <v>0.20555555555555555</v>
      </c>
      <c r="AH57" s="134">
        <f t="shared" si="0"/>
        <v>1.1632815173507997E-3</v>
      </c>
      <c r="AI57" s="134">
        <f t="shared" si="1"/>
        <v>1.2388483721300656E-3</v>
      </c>
      <c r="AJ57" s="134">
        <f t="shared" si="13"/>
        <v>1.2395039842778126E-3</v>
      </c>
    </row>
    <row r="58" spans="13:36" x14ac:dyDescent="0.2">
      <c r="AF58" s="136">
        <f>_xll.qlCalendarAdvance(Calendar,AF57,"1d","mf",,Trigger)</f>
        <v>42261</v>
      </c>
      <c r="AG58" s="122">
        <f>_xll.qlDayCounterYearFraction(DayCounter,SettlementDate,AF58,,,Trigger)</f>
        <v>0.21388888888888888</v>
      </c>
      <c r="AH58" s="134">
        <f t="shared" si="0"/>
        <v>1.1632815173507997E-3</v>
      </c>
      <c r="AI58" s="134">
        <f t="shared" si="1"/>
        <v>1.2469448208564157E-3</v>
      </c>
      <c r="AJ58" s="134">
        <f t="shared" si="13"/>
        <v>1.2473714421186225E-3</v>
      </c>
    </row>
    <row r="59" spans="13:36" x14ac:dyDescent="0.2">
      <c r="AF59" s="136">
        <f>_xll.qlCalendarAdvance(Calendar,AF58,"1d","mf",,Trigger)</f>
        <v>42262</v>
      </c>
      <c r="AG59" s="122">
        <f>_xll.qlDayCounterYearFraction(DayCounter,SettlementDate,AF59,,,Trigger)</f>
        <v>0.21666666666666667</v>
      </c>
      <c r="AH59" s="134">
        <f t="shared" si="0"/>
        <v>1.1632815173507997E-3</v>
      </c>
      <c r="AI59" s="134">
        <f t="shared" si="1"/>
        <v>1.2496436370985323E-3</v>
      </c>
      <c r="AJ59" s="134">
        <f t="shared" si="13"/>
        <v>1.2499868275729843E-3</v>
      </c>
    </row>
    <row r="60" spans="13:36" x14ac:dyDescent="0.2">
      <c r="M60" s="107"/>
      <c r="AF60" s="136">
        <f>_xll.qlCalendarAdvance(Calendar,AF59,"1d","mf",,Trigger)</f>
        <v>42263</v>
      </c>
      <c r="AG60" s="122">
        <f>_xll.qlDayCounterYearFraction(DayCounter,SettlementDate,AF60,,,Trigger)</f>
        <v>0.21944444444444444</v>
      </c>
      <c r="AH60" s="134">
        <f t="shared" si="0"/>
        <v>1.1632815173507997E-3</v>
      </c>
      <c r="AI60" s="134">
        <f t="shared" si="1"/>
        <v>1.2523424533406489E-3</v>
      </c>
      <c r="AJ60" s="134">
        <f t="shared" si="13"/>
        <v>1.2525986627810585E-3</v>
      </c>
    </row>
    <row r="61" spans="13:36" x14ac:dyDescent="0.2">
      <c r="M61" s="107"/>
      <c r="AF61" s="136">
        <f>_xll.qlCalendarAdvance(Calendar,AF60,"1d","mf",,Trigger)</f>
        <v>42264</v>
      </c>
      <c r="AG61" s="122">
        <f>_xll.qlDayCounterYearFraction(DayCounter,SettlementDate,AF61,,,Trigger)</f>
        <v>0.22222222222222221</v>
      </c>
      <c r="AH61" s="134">
        <f t="shared" si="0"/>
        <v>1.1632815173507997E-3</v>
      </c>
      <c r="AI61" s="134">
        <f t="shared" si="1"/>
        <v>1.2550412695827655E-3</v>
      </c>
      <c r="AJ61" s="134">
        <f t="shared" si="13"/>
        <v>1.2552069477428454E-3</v>
      </c>
    </row>
    <row r="62" spans="13:36" x14ac:dyDescent="0.2">
      <c r="M62" s="107"/>
      <c r="AF62" s="136">
        <f>_xll.qlCalendarAdvance(Calendar,AF61,"1d","mf",,Trigger)</f>
        <v>42265</v>
      </c>
      <c r="AG62" s="122">
        <f>_xll.qlDayCounterYearFraction(DayCounter,SettlementDate,AF62,,,Trigger)</f>
        <v>0.22500000000000001</v>
      </c>
      <c r="AH62" s="134">
        <f t="shared" si="0"/>
        <v>1.1632815173507997E-3</v>
      </c>
      <c r="AI62" s="134">
        <f t="shared" si="1"/>
        <v>1.2577400858248822E-3</v>
      </c>
      <c r="AJ62" s="134">
        <f t="shared" si="13"/>
        <v>1.2578116824583448E-3</v>
      </c>
    </row>
    <row r="63" spans="13:36" x14ac:dyDescent="0.2">
      <c r="M63" s="107"/>
      <c r="AF63" s="136">
        <f>_xll.qlCalendarAdvance(Calendar,AF62,"1d","mf",,Trigger)</f>
        <v>42268</v>
      </c>
      <c r="AG63" s="122">
        <f>_xll.qlDayCounterYearFraction(DayCounter,SettlementDate,AF63,,,Trigger)</f>
        <v>0.23333333333333334</v>
      </c>
      <c r="AH63" s="134">
        <f t="shared" si="0"/>
        <v>1.1632815173507997E-3</v>
      </c>
      <c r="AI63" s="134">
        <f t="shared" si="1"/>
        <v>1.2658365345512323E-3</v>
      </c>
      <c r="AJ63" s="134">
        <f t="shared" si="13"/>
        <v>1.2656045851271185E-3</v>
      </c>
    </row>
    <row r="64" spans="13:36" x14ac:dyDescent="0.2">
      <c r="M64" s="107"/>
      <c r="AF64" s="136">
        <f>_xll.qlCalendarAdvance(Calendar,AF63,"1d","mf",,Trigger)</f>
        <v>42269</v>
      </c>
      <c r="AG64" s="122">
        <f>_xll.qlDayCounterYearFraction(DayCounter,SettlementDate,AF64,,,Trigger)</f>
        <v>0.2361111111111111</v>
      </c>
      <c r="AH64" s="134">
        <f t="shared" si="0"/>
        <v>1.1632815173507997E-3</v>
      </c>
      <c r="AI64" s="134">
        <f t="shared" si="1"/>
        <v>1.2685353507933489E-3</v>
      </c>
      <c r="AJ64" s="134">
        <f t="shared" si="13"/>
        <v>1.2681951188574681E-3</v>
      </c>
    </row>
    <row r="65" spans="13:36" x14ac:dyDescent="0.2">
      <c r="M65" s="107"/>
      <c r="AF65" s="140">
        <f>_xll.qlCalendarAdvance(Calendar,AF64,"1d","mf",,Trigger)</f>
        <v>42270</v>
      </c>
      <c r="AG65" s="127">
        <f>_xll.qlDayCounterYearFraction(DayCounter,SettlementDate,AF65,,,Trigger)</f>
        <v>0.2388888888888889</v>
      </c>
      <c r="AH65" s="143">
        <f t="shared" si="0"/>
        <v>1.1632815173507997E-3</v>
      </c>
      <c r="AI65" s="143">
        <f t="shared" si="1"/>
        <v>1.2712341670354655E-3</v>
      </c>
      <c r="AJ65" s="143">
        <f t="shared" si="13"/>
        <v>1.2707821023415305E-3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42367</v>
      </c>
      <c r="F3" s="149">
        <f>_xll.qlYieldTSDiscount(Discounting,D3,,AllTriggers)</f>
        <v>1.0000122223438277</v>
      </c>
      <c r="G3" s="149">
        <f>_xll.qlYieldTSDiscount(Discounting,E3,,AllTriggers)</f>
        <v>1.0006521035538185</v>
      </c>
      <c r="H3" s="150">
        <f>_xll.qlDayCounterYearFraction(DayCounter,D3,E3,,,Trigger)</f>
        <v>0.5083333333333333</v>
      </c>
      <c r="I3" s="151">
        <f>(F3/G3-1)/H3</f>
        <v>-1.257962386435871E-3</v>
      </c>
      <c r="J3" s="116">
        <f>'Delta 6M '!P3</f>
        <v>8.8872107477884152E-4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0.5083333333333333</v>
      </c>
      <c r="M3" s="117">
        <f>L3-K3</f>
        <v>0.5083333333333333</v>
      </c>
      <c r="N3" s="117">
        <f>(L3^2-K3^2)/2</f>
        <v>0.12920138888888888</v>
      </c>
      <c r="O3" s="117">
        <f>(L3^3-K3^3)/3</f>
        <v>4.378491512345678E-2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4.378491512345678E-2</v>
      </c>
      <c r="T3" s="100">
        <f t="array" ref="T3:T5">_xll.ohFilter(N3:N7,P3:P7)</f>
        <v>0.12920138888888888</v>
      </c>
      <c r="U3" s="95">
        <f t="array" ref="U3:U5">_xll.ohFilter(M3:M7,P3:P7)</f>
        <v>0.5083333333333333</v>
      </c>
      <c r="V3" s="101"/>
      <c r="W3" s="96">
        <f t="array" ref="W3:W5">MMULT(AA3:AC5,Y3:Y5)</f>
        <v>1.9984921811191936E-4</v>
      </c>
      <c r="X3" s="102"/>
      <c r="Y3" s="169">
        <f t="array" ref="Y3:Y5">_xll.ohFilter(J3:J7,P3:P7)</f>
        <v>9.0951936385807932E-4</v>
      </c>
      <c r="AA3" s="94">
        <f t="array" ref="AA3:AC5">MINVERSE(S3:U5)</f>
        <v>140.27354427248909</v>
      </c>
      <c r="AB3" s="100">
        <v>-272.48278916722035</v>
      </c>
      <c r="AC3" s="95">
        <v>134.43282749946727</v>
      </c>
      <c r="AF3" s="131">
        <f>SettlementDate</f>
        <v>42184</v>
      </c>
      <c r="AG3" s="122">
        <f>_xll.qlDayCounterYearFraction(DayCounter,SettlementDate,AF3,,,Trigger)</f>
        <v>0</v>
      </c>
      <c r="AH3" s="147">
        <f t="shared" ref="AH3:AH34" si="0">$W$13</f>
        <v>1.7892184207044185E-3</v>
      </c>
      <c r="AI3" s="147">
        <f t="shared" ref="AI3:AI34" si="1">$W$10+$W$9*AG3</f>
        <v>1.5850189538086212E-3</v>
      </c>
      <c r="AJ3" s="147">
        <f t="shared" ref="AJ3:AJ34" si="2">($W$5+$W$4*AG3+$W$3*AG3^2)</f>
        <v>1.5980708348433351E-3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42184</v>
      </c>
      <c r="E4" s="120">
        <f>_xll.qlInterestRateIndexMaturity($D$10,D4)</f>
        <v>42367</v>
      </c>
      <c r="F4" s="152">
        <f>_xll.qlYieldTSDiscount(Discounting,D4,,AllTriggers)</f>
        <v>1.0000122223438277</v>
      </c>
      <c r="G4" s="152">
        <f>_xll.qlYieldTSDiscount(Discounting,E4,,AllTriggers)</f>
        <v>1.0006521035538185</v>
      </c>
      <c r="H4" s="153">
        <f>_xll.qlDayCounterYearFraction(DayCounter,D4,E4,,,Trigger)</f>
        <v>0.5083333333333333</v>
      </c>
      <c r="I4" s="154">
        <f t="shared" ref="I4:I7" si="3">(F4/G4-1)/H4</f>
        <v>-1.257962386435871E-3</v>
      </c>
      <c r="J4" s="121">
        <f>LN((1+(_xll.qlInterpolationInterpolate(B6Minterpolation,D4,TRUE,AllTriggers)+I4)*H4)/(1+I4*H4))</f>
        <v>9.0951936385807932E-4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0.5083333333333333</v>
      </c>
      <c r="M4" s="122">
        <f>L4-K4</f>
        <v>0.5083333333333333</v>
      </c>
      <c r="N4" s="122">
        <f>(L4^2-K4^2)/2</f>
        <v>0.12920138888888888</v>
      </c>
      <c r="O4" s="122">
        <f>(L4^3-K4^3)/3</f>
        <v>4.378491512345678E-2</v>
      </c>
      <c r="P4" s="123" t="b">
        <f>IF(D12="fixing",FALSE,TRUE)</f>
        <v>1</v>
      </c>
      <c r="R4" s="345"/>
      <c r="S4" s="94">
        <v>6.9825560128029263E-2</v>
      </c>
      <c r="T4" s="100">
        <v>0.17320987654320988</v>
      </c>
      <c r="U4" s="95">
        <v>0.51111111111111107</v>
      </c>
      <c r="V4" s="103" t="s">
        <v>35</v>
      </c>
      <c r="W4" s="96">
        <v>6.8432939604774756E-4</v>
      </c>
      <c r="X4" s="103" t="s">
        <v>36</v>
      </c>
      <c r="Y4" s="169">
        <v>9.4927895383117194E-4</v>
      </c>
      <c r="AA4" s="94">
        <v>-106.80028270954878</v>
      </c>
      <c r="AB4" s="100">
        <v>185.44976791617935</v>
      </c>
      <c r="AC4" s="95">
        <v>-80.100580004008648</v>
      </c>
      <c r="AF4" s="136">
        <f>_xll.qlCalendarAdvance(Calendar,AF3,"1d","mf",,Trigger)</f>
        <v>42185</v>
      </c>
      <c r="AG4" s="122">
        <f>_xll.qlDayCounterYearFraction(DayCounter,SettlementDate,AF4,,,Trigger)</f>
        <v>2.7777777777777779E-3</v>
      </c>
      <c r="AH4" s="134">
        <f t="shared" si="0"/>
        <v>1.7892184207044185E-3</v>
      </c>
      <c r="AI4" s="134">
        <f t="shared" si="1"/>
        <v>1.5872506419714167E-3</v>
      </c>
      <c r="AJ4" s="134">
        <f t="shared" si="2"/>
        <v>1.5999732918787928E-3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42214</v>
      </c>
      <c r="E5" s="120">
        <f>_xll.qlInterestRateIndexMaturity($D$10,D5)</f>
        <v>42398</v>
      </c>
      <c r="F5" s="152">
        <f>_xll.qlYieldTSDiscount(Discounting,D5,,AllTriggers)</f>
        <v>1.0001147341041017</v>
      </c>
      <c r="G5" s="152">
        <f>_xll.qlYieldTSDiscount(Discounting,E5,,AllTriggers)</f>
        <v>1.0007576737122468</v>
      </c>
      <c r="H5" s="153">
        <f>_xll.qlDayCounterYearFraction(DayCounter,D5,E5,,,Trigger)</f>
        <v>0.51111111111111107</v>
      </c>
      <c r="I5" s="154">
        <f t="shared" si="3"/>
        <v>-1.2569729449266164E-3</v>
      </c>
      <c r="J5" s="121">
        <f>LN((1+(_xll.qlInterpolationInterpolate(B6Minterpolation,D5,TRUE,AllTriggers)+I5)*H5)/(1+I5*H5))</f>
        <v>9.4927895383117194E-4</v>
      </c>
      <c r="K5" s="122">
        <f>_xll.qlDayCounterYearFraction(DayCounter,SettlementDate,D5,,,Trigger)</f>
        <v>8.3333333333333329E-2</v>
      </c>
      <c r="L5" s="122">
        <f>_xll.qlDayCounterYearFraction(DayCounter,SettlementDate,E5,,,Trigger)</f>
        <v>0.59444444444444444</v>
      </c>
      <c r="M5" s="122">
        <f>L5-K5</f>
        <v>0.51111111111111107</v>
      </c>
      <c r="N5" s="122">
        <f>(L5^2-K5^2)/2</f>
        <v>0.17320987654320988</v>
      </c>
      <c r="O5" s="122">
        <f>(L5^3-K5^3)/3</f>
        <v>6.9825560128029263E-2</v>
      </c>
      <c r="P5" s="123" t="b">
        <v>1</v>
      </c>
      <c r="R5" s="345"/>
      <c r="S5" s="94">
        <v>0.10328130715592138</v>
      </c>
      <c r="T5" s="100">
        <v>0.21626543209876545</v>
      </c>
      <c r="U5" s="95">
        <v>0.50555555555555554</v>
      </c>
      <c r="V5" s="84"/>
      <c r="W5" s="96">
        <v>1.5980708348433351E-3</v>
      </c>
      <c r="X5" s="103"/>
      <c r="Y5" s="169">
        <v>9.7655106974119457E-4</v>
      </c>
      <c r="AA5" s="94">
        <v>17.029927140515994</v>
      </c>
      <c r="AB5" s="100">
        <v>-23.665046139546821</v>
      </c>
      <c r="AC5" s="95">
        <v>8.7796254008911419</v>
      </c>
      <c r="AF5" s="136">
        <f>_xll.qlCalendarAdvance(Calendar,AF4,"1d","mf",,Trigger)</f>
        <v>42186</v>
      </c>
      <c r="AG5" s="122">
        <f>_xll.qlDayCounterYearFraction(DayCounter,SettlementDate,AF5,,,Trigger)</f>
        <v>5.5555555555555558E-3</v>
      </c>
      <c r="AH5" s="134">
        <f t="shared" si="0"/>
        <v>1.7892184207044185E-3</v>
      </c>
      <c r="AI5" s="134">
        <f t="shared" si="1"/>
        <v>1.5894823301342124E-3</v>
      </c>
      <c r="AJ5" s="134">
        <f t="shared" si="2"/>
        <v>1.6018788330071224E-3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42247</v>
      </c>
      <c r="E6" s="120">
        <f>_xll.qlInterestRateIndexMaturity($D$10,D6)</f>
        <v>42429</v>
      </c>
      <c r="F6" s="152">
        <f>_xll.qlYieldTSDiscount(Discounting,D6,,AllTriggers)</f>
        <v>1.0002275213177914</v>
      </c>
      <c r="G6" s="152">
        <f>_xll.qlYieldTSDiscount(Discounting,E6,,AllTriggers)</f>
        <v>1.0008708144350744</v>
      </c>
      <c r="H6" s="153">
        <f>_xll.qlDayCounterYearFraction(DayCounter,D6,E6,,,Trigger)</f>
        <v>0.50555555555555554</v>
      </c>
      <c r="I6" s="154">
        <f t="shared" si="3"/>
        <v>-1.2713408223561521E-3</v>
      </c>
      <c r="J6" s="121">
        <f>LN((1+(_xll.qlInterpolationInterpolate(B6Minterpolation,D6,TRUE,AllTriggers)+I6)*H6)/(1+I6*H6))</f>
        <v>9.7655106974119457E-4</v>
      </c>
      <c r="K6" s="122">
        <f>_xll.qlDayCounterYearFraction(DayCounter,SettlementDate,D6,,,Trigger)</f>
        <v>0.17499999999999999</v>
      </c>
      <c r="L6" s="122">
        <f>_xll.qlDayCounterYearFraction(DayCounter,SettlementDate,E6,,,Trigger)</f>
        <v>0.68055555555555558</v>
      </c>
      <c r="M6" s="122">
        <f>L6-K6</f>
        <v>0.50555555555555554</v>
      </c>
      <c r="N6" s="122">
        <f>(L6^2-K6^2)/2</f>
        <v>0.21626543209876545</v>
      </c>
      <c r="O6" s="122">
        <f>(L6^3-K6^3)/3</f>
        <v>0.10328130715592138</v>
      </c>
      <c r="P6" s="123" t="b">
        <v>1</v>
      </c>
      <c r="W6" s="98"/>
      <c r="X6" s="91"/>
      <c r="Y6" s="92"/>
      <c r="AF6" s="136">
        <f>_xll.qlCalendarAdvance(Calendar,AF5,"1d","mf",,Trigger)</f>
        <v>42187</v>
      </c>
      <c r="AG6" s="122">
        <f>_xll.qlDayCounterYearFraction(DayCounter,SettlementDate,AF6,,,Trigger)</f>
        <v>8.3333333333333332E-3</v>
      </c>
      <c r="AH6" s="134">
        <f t="shared" si="0"/>
        <v>1.7892184207044185E-3</v>
      </c>
      <c r="AI6" s="134">
        <f t="shared" si="1"/>
        <v>1.5917140182970079E-3</v>
      </c>
      <c r="AJ6" s="134">
        <f t="shared" si="2"/>
        <v>1.6037874582283242E-3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42276</v>
      </c>
      <c r="E7" s="125">
        <f>_xll.qlInterestRateIndexMaturity($D$10,D7)</f>
        <v>42458</v>
      </c>
      <c r="F7" s="155">
        <f>_xll.qlYieldTSDiscount(Discounting,D7,,AllTriggers)</f>
        <v>1.0003254724636135</v>
      </c>
      <c r="G7" s="155">
        <f>_xll.qlYieldTSDiscount(Discounting,E7,,AllTriggers)</f>
        <v>1.0009716395473647</v>
      </c>
      <c r="H7" s="156">
        <f>_xll.qlDayCounterYearFraction(DayCounter,D7,E7,,,Trigger)</f>
        <v>0.50555555555555554</v>
      </c>
      <c r="I7" s="157">
        <f t="shared" si="3"/>
        <v>-1.2768920143554146E-3</v>
      </c>
      <c r="J7" s="126">
        <f>LN((1+(_xll.qlInterpolationInterpolate(B6Minterpolation,D7,TRUE,AllTriggers)+I7)*H7)/(1+I7*H7))</f>
        <v>1.0046283415644291E-3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0.76111111111111107</v>
      </c>
      <c r="M7" s="127">
        <f>L7-K7</f>
        <v>0.50555555555555554</v>
      </c>
      <c r="N7" s="127">
        <f>(L7^2-K7^2)/2</f>
        <v>0.25699074074074074</v>
      </c>
      <c r="O7" s="127">
        <f>(L7^3-K7^3)/3</f>
        <v>0.14140472107910376</v>
      </c>
      <c r="P7" s="128" t="b">
        <v>0</v>
      </c>
      <c r="W7" s="98"/>
      <c r="X7" s="91"/>
      <c r="Y7" s="92"/>
      <c r="AF7" s="136">
        <f>_xll.qlCalendarAdvance(Calendar,AF6,"1d","mf",,Trigger)</f>
        <v>42188</v>
      </c>
      <c r="AG7" s="122">
        <f>_xll.qlDayCounterYearFraction(DayCounter,SettlementDate,AF7,,,Trigger)</f>
        <v>1.1111111111111112E-2</v>
      </c>
      <c r="AH7" s="134">
        <f t="shared" si="0"/>
        <v>1.7892184207044185E-3</v>
      </c>
      <c r="AI7" s="134">
        <f t="shared" si="1"/>
        <v>1.5939457064598037E-3</v>
      </c>
      <c r="AJ7" s="134">
        <f t="shared" si="2"/>
        <v>1.6056991675423979E-3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42191</v>
      </c>
      <c r="AG8" s="122">
        <f>_xll.qlDayCounterYearFraction(DayCounter,SettlementDate,AF8,,,Trigger)</f>
        <v>1.9444444444444445E-2</v>
      </c>
      <c r="AH8" s="134">
        <f t="shared" si="0"/>
        <v>1.7892184207044185E-3</v>
      </c>
      <c r="AI8" s="134">
        <f t="shared" si="1"/>
        <v>1.6006407709481904E-3</v>
      </c>
      <c r="AJ8" s="134">
        <f t="shared" si="2"/>
        <v>1.6114528000418522E-3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0.12920138888888888</v>
      </c>
      <c r="U9" s="95">
        <f t="array" ref="U9:U10">_xll.ohFilter(M3:M7,P3:P7)</f>
        <v>0.5083333333333333</v>
      </c>
      <c r="V9" s="346" t="s">
        <v>35</v>
      </c>
      <c r="W9" s="96">
        <f t="array" ref="W9:W10">MMULT(AA9:AB10,Y9:Y10)</f>
        <v>8.0340773860642159E-4</v>
      </c>
      <c r="X9" s="346" t="s">
        <v>36</v>
      </c>
      <c r="Y9" s="169">
        <f t="array" ref="Y9:Y10">_xll.ohFilter(J3:J7,P3:P7)</f>
        <v>9.0951936385807932E-4</v>
      </c>
      <c r="AA9" s="94">
        <f t="array" ref="AA9:AB10">MINVERSE(T9:U10)</f>
        <v>-23.219564633163117</v>
      </c>
      <c r="AB9" s="95">
        <v>23.093371347113319</v>
      </c>
      <c r="AF9" s="136">
        <f>_xll.qlCalendarAdvance(Calendar,AF8,"1d","mf",,Trigger)</f>
        <v>42192</v>
      </c>
      <c r="AG9" s="122">
        <f>_xll.qlDayCounterYearFraction(DayCounter,SettlementDate,AF9,,,Trigger)</f>
        <v>2.2222222222222223E-2</v>
      </c>
      <c r="AH9" s="134">
        <f t="shared" si="0"/>
        <v>1.7892184207044185E-3</v>
      </c>
      <c r="AI9" s="134">
        <f t="shared" si="1"/>
        <v>1.6028724591109862E-3</v>
      </c>
      <c r="AJ9" s="134">
        <f t="shared" si="2"/>
        <v>1.6133768457274144E-3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0.17320987654320988</v>
      </c>
      <c r="U10" s="95">
        <v>0.51111111111111107</v>
      </c>
      <c r="V10" s="346"/>
      <c r="W10" s="96">
        <v>1.5850189538086212E-3</v>
      </c>
      <c r="X10" s="346"/>
      <c r="Y10" s="169">
        <v>9.4927895383117194E-4</v>
      </c>
      <c r="AA10" s="94">
        <v>7.8688524590163906</v>
      </c>
      <c r="AB10" s="95">
        <v>-5.8695652173913011</v>
      </c>
      <c r="AF10" s="136">
        <f>_xll.qlCalendarAdvance(Calendar,AF9,"1d","mf",,Trigger)</f>
        <v>42193</v>
      </c>
      <c r="AG10" s="122">
        <f>_xll.qlDayCounterYearFraction(DayCounter,SettlementDate,AF10,,,Trigger)</f>
        <v>2.5000000000000001E-2</v>
      </c>
      <c r="AH10" s="134">
        <f t="shared" si="0"/>
        <v>1.7892184207044185E-3</v>
      </c>
      <c r="AI10" s="134">
        <f t="shared" si="1"/>
        <v>1.6051041472737817E-3</v>
      </c>
      <c r="AJ10" s="134">
        <f t="shared" si="2"/>
        <v>1.6153039755058486E-3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42194</v>
      </c>
      <c r="AG11" s="122">
        <f>_xll.qlDayCounterYearFraction(DayCounter,SettlementDate,AF11,,,Trigger)</f>
        <v>2.7777777777777776E-2</v>
      </c>
      <c r="AH11" s="134">
        <f t="shared" si="0"/>
        <v>1.7892184207044185E-3</v>
      </c>
      <c r="AI11" s="134">
        <f t="shared" si="1"/>
        <v>1.6073358354365772E-3</v>
      </c>
      <c r="AJ11" s="134">
        <f t="shared" si="2"/>
        <v>1.6172341893771552E-3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42195</v>
      </c>
      <c r="AG12" s="122">
        <f>_xll.qlDayCounterYearFraction(DayCounter,SettlementDate,AF12,,,Trigger)</f>
        <v>3.0555555555555555E-2</v>
      </c>
      <c r="AH12" s="134">
        <f t="shared" si="0"/>
        <v>1.7892184207044185E-3</v>
      </c>
      <c r="AI12" s="134">
        <f t="shared" si="1"/>
        <v>1.609567523599373E-3</v>
      </c>
      <c r="AJ12" s="134">
        <f t="shared" si="2"/>
        <v>1.6191674873413339E-3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0.5083333333333333</v>
      </c>
      <c r="V13" s="104" t="s">
        <v>35</v>
      </c>
      <c r="W13" s="96">
        <f>MMULT(AA13,Y13)</f>
        <v>1.7892184207044185E-3</v>
      </c>
      <c r="X13" s="104" t="s">
        <v>36</v>
      </c>
      <c r="Y13" s="169">
        <f t="array" ref="Y13">_xll.ohFilter(J3:J7,P3:P7)</f>
        <v>9.0951936385807932E-4</v>
      </c>
      <c r="AA13" s="105">
        <f>MINVERSE(U13)</f>
        <v>1.9672131147540985</v>
      </c>
      <c r="AF13" s="136">
        <f>_xll.qlCalendarAdvance(Calendar,AF12,"1d","mf",,Trigger)</f>
        <v>42198</v>
      </c>
      <c r="AG13" s="122">
        <f>_xll.qlDayCounterYearFraction(DayCounter,SettlementDate,AF13,,,Trigger)</f>
        <v>3.888888888888889E-2</v>
      </c>
      <c r="AH13" s="134">
        <f t="shared" si="0"/>
        <v>1.7892184207044185E-3</v>
      </c>
      <c r="AI13" s="134">
        <f t="shared" si="1"/>
        <v>1.6162625880877597E-3</v>
      </c>
      <c r="AJ13" s="134">
        <f t="shared" si="2"/>
        <v>1.6249858857911019E-3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42199</v>
      </c>
      <c r="AG14" s="122">
        <f>_xll.qlDayCounterYearFraction(DayCounter,SettlementDate,AF14,,,Trigger)</f>
        <v>4.1666666666666664E-2</v>
      </c>
      <c r="AH14" s="134">
        <f t="shared" si="0"/>
        <v>1.7892184207044185E-3</v>
      </c>
      <c r="AI14" s="134">
        <f t="shared" si="1"/>
        <v>1.6184942762505555E-3</v>
      </c>
      <c r="AJ14" s="134">
        <f t="shared" si="2"/>
        <v>1.626931520126769E-3</v>
      </c>
    </row>
    <row r="15" spans="1:36" ht="12" customHeight="1" x14ac:dyDescent="0.2">
      <c r="C15" s="129" t="s">
        <v>41</v>
      </c>
      <c r="D15" s="130">
        <f t="shared" ref="D15:D24" si="5">SettlementDate</f>
        <v>42184</v>
      </c>
      <c r="E15" s="131">
        <f>_xll.qlCalendarAdvance(Calendar,SettlementDate,C15,"Following",,Trigger)</f>
        <v>42185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1.0000122223438277</v>
      </c>
      <c r="L15" s="159">
        <f>_xll.qlYieldTSDiscount(Discounting,E15,,AllTriggers)</f>
        <v>1.0000154627652911</v>
      </c>
      <c r="M15" s="170">
        <f>(K15/L15-1)/J15</f>
        <v>-1.1665336889654654E-3</v>
      </c>
      <c r="N15" s="134">
        <f t="shared" ref="N15:N24" si="6">((1+M15*J15)*EXP($W$13*J15)-1)/J15</f>
        <v>6.2268338029802806E-4</v>
      </c>
      <c r="O15" s="134">
        <f>((1+J15*M15)*EXP($W$10*J15+0.5*$W$9*J15^2)-1)/J15</f>
        <v>4.1959946341485477E-4</v>
      </c>
      <c r="P15" s="134">
        <f>((1+J15*M15)*EXP($W$5*J15+0.5*$W$4*J15^2+1/3*$W$3*J15^3)-1)/J15</f>
        <v>4.3248648718297034E-4</v>
      </c>
      <c r="Q15" s="107"/>
      <c r="AF15" s="136">
        <f>_xll.qlCalendarAdvance(Calendar,AF14,"1d","mf",,Trigger)</f>
        <v>42200</v>
      </c>
      <c r="AG15" s="122">
        <f>_xll.qlDayCounterYearFraction(DayCounter,SettlementDate,AF15,,,Trigger)</f>
        <v>4.4444444444444446E-2</v>
      </c>
      <c r="AH15" s="134">
        <f t="shared" si="0"/>
        <v>1.7892184207044185E-3</v>
      </c>
      <c r="AI15" s="134">
        <f t="shared" si="1"/>
        <v>1.620725964413351E-3</v>
      </c>
      <c r="AJ15" s="134">
        <f t="shared" si="2"/>
        <v>1.628880238555308E-3</v>
      </c>
    </row>
    <row r="16" spans="1:36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1.0000122223438277</v>
      </c>
      <c r="L16" s="161">
        <f>_xll.qlYieldTSDiscount(Discounting,E16,,AllTriggers)</f>
        <v>1.0000336119518016</v>
      </c>
      <c r="M16" s="171">
        <f t="shared" ref="M16:M24" si="7">(K16/L16-1)/J16</f>
        <v>-1.1000000083719438E-3</v>
      </c>
      <c r="N16" s="134">
        <f t="shared" si="6"/>
        <v>6.8921126641236744E-4</v>
      </c>
      <c r="O16" s="134">
        <f t="shared" ref="O16:O24" si="8">((1+J16*M16)*EXP($W$10*J16+0.5*$W$9*J16^2)-1)/J16</f>
        <v>4.9282045119066907E-4</v>
      </c>
      <c r="P16" s="134">
        <f t="shared" ref="P16:P24" si="9">((1+J16*M16)*EXP($W$5*J16+0.5*$W$4*J16^2+1/3*$W$3*J16^3)-1)/J16</f>
        <v>5.0473992848156153E-4</v>
      </c>
      <c r="Q16" s="107"/>
      <c r="AF16" s="136">
        <f>_xll.qlCalendarAdvance(Calendar,AF15,"1d","mf",,Trigger)</f>
        <v>42201</v>
      </c>
      <c r="AG16" s="122">
        <f>_xll.qlDayCounterYearFraction(DayCounter,SettlementDate,AF16,,,Trigger)</f>
        <v>4.7222222222222221E-2</v>
      </c>
      <c r="AH16" s="134">
        <f t="shared" si="0"/>
        <v>1.7892184207044185E-3</v>
      </c>
      <c r="AI16" s="134">
        <f t="shared" si="1"/>
        <v>1.6229576525761467E-3</v>
      </c>
      <c r="AJ16" s="134">
        <f t="shared" si="2"/>
        <v>1.6308320410767191E-3</v>
      </c>
    </row>
    <row r="17" spans="3:36" ht="12" customHeight="1" x14ac:dyDescent="0.2">
      <c r="C17" s="135" t="s">
        <v>43</v>
      </c>
      <c r="D17" s="120">
        <f t="shared" si="5"/>
        <v>42184</v>
      </c>
      <c r="E17" s="136">
        <f>_xll.qlCalendarAdvance(Calendar,SettlementDate,C17,"Following",,Trigger)</f>
        <v>42198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1.0000122223438277</v>
      </c>
      <c r="L17" s="161">
        <f>_xll.qlYieldTSDiscount(Discounting,E17,,AllTriggers)</f>
        <v>1.0000581138995299</v>
      </c>
      <c r="M17" s="171">
        <f t="shared" si="7"/>
        <v>-1.1800000007996683E-3</v>
      </c>
      <c r="N17" s="134">
        <f t="shared" si="6"/>
        <v>6.0919856079699741E-4</v>
      </c>
      <c r="O17" s="134">
        <f t="shared" si="8"/>
        <v>4.2061713492191899E-4</v>
      </c>
      <c r="P17" s="134">
        <f t="shared" si="9"/>
        <v>4.3145453032586038E-4</v>
      </c>
      <c r="Q17" s="107"/>
      <c r="AF17" s="136">
        <f>_xll.qlCalendarAdvance(Calendar,AF16,"1d","mf",,Trigger)</f>
        <v>42202</v>
      </c>
      <c r="AG17" s="122">
        <f>_xll.qlDayCounterYearFraction(DayCounter,SettlementDate,AF17,,,Trigger)</f>
        <v>0.05</v>
      </c>
      <c r="AH17" s="134">
        <f t="shared" si="0"/>
        <v>1.7892184207044185E-3</v>
      </c>
      <c r="AI17" s="134">
        <f t="shared" si="1"/>
        <v>1.6251893407389422E-3</v>
      </c>
      <c r="AJ17" s="134">
        <f t="shared" si="2"/>
        <v>1.6327869276910024E-3</v>
      </c>
    </row>
    <row r="18" spans="3:36" ht="12" customHeight="1" x14ac:dyDescent="0.2">
      <c r="C18" s="135" t="s">
        <v>44</v>
      </c>
      <c r="D18" s="120">
        <f t="shared" si="5"/>
        <v>42184</v>
      </c>
      <c r="E18" s="136">
        <f>_xll.qlCalendarAdvance(Calendar,SettlementDate,C18,"Following",,Trigger)</f>
        <v>42205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1.0000122223438277</v>
      </c>
      <c r="L18" s="161">
        <f>_xll.qlYieldTSDiscount(Discounting,E18,,AllTriggers)</f>
        <v>1.0000828115222926</v>
      </c>
      <c r="M18" s="171">
        <f t="shared" si="7"/>
        <v>-1.2100000003137776E-3</v>
      </c>
      <c r="N18" s="134">
        <f t="shared" si="6"/>
        <v>5.7918549937419073E-4</v>
      </c>
      <c r="O18" s="134">
        <f t="shared" si="8"/>
        <v>3.9841360392906769E-4</v>
      </c>
      <c r="P18" s="134">
        <f t="shared" si="9"/>
        <v>4.0821927815594601E-4</v>
      </c>
      <c r="Q18" s="107"/>
      <c r="AF18" s="136">
        <f>_xll.qlCalendarAdvance(Calendar,AF17,"1d","mf",,Trigger)</f>
        <v>42205</v>
      </c>
      <c r="AG18" s="122">
        <f>_xll.qlDayCounterYearFraction(DayCounter,SettlementDate,AF18,,,Trigger)</f>
        <v>5.8333333333333334E-2</v>
      </c>
      <c r="AH18" s="134">
        <f t="shared" si="0"/>
        <v>1.7892184207044185E-3</v>
      </c>
      <c r="AI18" s="134">
        <f t="shared" si="1"/>
        <v>1.631884405227329E-3</v>
      </c>
      <c r="AJ18" s="134">
        <f t="shared" si="2"/>
        <v>1.6386700920910846E-3</v>
      </c>
    </row>
    <row r="19" spans="3:36" ht="12" customHeight="1" x14ac:dyDescent="0.2">
      <c r="C19" s="135" t="s">
        <v>38</v>
      </c>
      <c r="D19" s="120">
        <f t="shared" si="5"/>
        <v>42184</v>
      </c>
      <c r="E19" s="136">
        <f>_xll.qlCalendarAdvance(Calendar,SettlementDate,C19,"mf",TRUE,Trigger)</f>
        <v>42214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1.0000122223438277</v>
      </c>
      <c r="L19" s="161">
        <f>_xll.qlYieldTSDiscount(Discounting,E19,,AllTriggers)</f>
        <v>1.0001147341041017</v>
      </c>
      <c r="M19" s="171">
        <f t="shared" si="7"/>
        <v>-1.2300000003397926E-3</v>
      </c>
      <c r="N19" s="134">
        <f t="shared" si="6"/>
        <v>5.5916840603931206E-4</v>
      </c>
      <c r="O19" s="134">
        <f t="shared" si="8"/>
        <v>3.8843752078854266E-4</v>
      </c>
      <c r="P19" s="134">
        <f t="shared" si="9"/>
        <v>3.9699069805099185E-4</v>
      </c>
      <c r="Q19" s="107"/>
      <c r="AF19" s="136">
        <f>_xll.qlCalendarAdvance(Calendar,AF18,"1d","mf",,Trigger)</f>
        <v>42206</v>
      </c>
      <c r="AG19" s="122">
        <f>_xll.qlDayCounterYearFraction(DayCounter,SettlementDate,AF19,,,Trigger)</f>
        <v>6.1111111111111109E-2</v>
      </c>
      <c r="AH19" s="134">
        <f t="shared" si="0"/>
        <v>1.7892184207044185E-3</v>
      </c>
      <c r="AI19" s="134">
        <f t="shared" si="1"/>
        <v>1.6341160933901248E-3</v>
      </c>
      <c r="AJ19" s="134">
        <f t="shared" si="2"/>
        <v>1.6406373150768562E-3</v>
      </c>
    </row>
    <row r="20" spans="3:36" ht="12" customHeight="1" x14ac:dyDescent="0.2">
      <c r="C20" s="135" t="s">
        <v>45</v>
      </c>
      <c r="D20" s="120">
        <f t="shared" si="5"/>
        <v>42184</v>
      </c>
      <c r="E20" s="136">
        <f>_xll.qlCalendarAdvance(Calendar,SettlementDate,C20,"mf",TRUE,Trigger)</f>
        <v>42247</v>
      </c>
      <c r="F20" s="158"/>
      <c r="G20" s="158"/>
      <c r="H20" s="158"/>
      <c r="I20" s="158"/>
      <c r="J20" s="122">
        <f>_xll.qlDayCounterYearFraction(DayCounter,D20,E20,,,Trigger)</f>
        <v>0.17499999999999999</v>
      </c>
      <c r="K20" s="161">
        <f>_xll.qlYieldTSDiscount(Discounting,D20,,AllTriggers)</f>
        <v>1.0000122223438277</v>
      </c>
      <c r="L20" s="161">
        <f>_xll.qlYieldTSDiscount(Discounting,E20,,AllTriggers)</f>
        <v>1.0002275213177914</v>
      </c>
      <c r="M20" s="171">
        <f t="shared" si="7"/>
        <v>-1.2300000000000011E-3</v>
      </c>
      <c r="N20" s="134">
        <f t="shared" si="6"/>
        <v>5.5911337435051887E-4</v>
      </c>
      <c r="O20" s="134">
        <f t="shared" si="8"/>
        <v>4.2520055200969054E-4</v>
      </c>
      <c r="P20" s="134">
        <f t="shared" si="9"/>
        <v>4.2987355510781816E-4</v>
      </c>
      <c r="Q20" s="107"/>
      <c r="AF20" s="136">
        <f>_xll.qlCalendarAdvance(Calendar,AF19,"1d","mf",,Trigger)</f>
        <v>42207</v>
      </c>
      <c r="AG20" s="122">
        <f>_xll.qlDayCounterYearFraction(DayCounter,SettlementDate,AF20,,,Trigger)</f>
        <v>6.3888888888888884E-2</v>
      </c>
      <c r="AH20" s="134">
        <f t="shared" si="0"/>
        <v>1.7892184207044185E-3</v>
      </c>
      <c r="AI20" s="134">
        <f t="shared" si="1"/>
        <v>1.6363477815529203E-3</v>
      </c>
      <c r="AJ20" s="134">
        <f t="shared" si="2"/>
        <v>1.6426076221555E-3</v>
      </c>
    </row>
    <row r="21" spans="3:36" ht="12" customHeight="1" x14ac:dyDescent="0.2">
      <c r="C21" s="135" t="s">
        <v>39</v>
      </c>
      <c r="D21" s="120">
        <f t="shared" si="5"/>
        <v>42184</v>
      </c>
      <c r="E21" s="136">
        <f>_xll.qlCalendarAdvance(Calendar,SettlementDate,C21,"mf",TRUE,Trigger)</f>
        <v>42276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1.0000122223438277</v>
      </c>
      <c r="L21" s="161">
        <f>_xll.qlYieldTSDiscount(Discounting,E21,,AllTriggers)</f>
        <v>1.0003254724636135</v>
      </c>
      <c r="M21" s="171">
        <f t="shared" si="7"/>
        <v>-1.2253625165352571E-3</v>
      </c>
      <c r="N21" s="134">
        <f t="shared" si="6"/>
        <v>5.637046032097823E-4</v>
      </c>
      <c r="O21" s="134">
        <f t="shared" si="8"/>
        <v>4.6214948156983823E-4</v>
      </c>
      <c r="P21" s="134">
        <f t="shared" si="9"/>
        <v>4.6433668252236472E-4</v>
      </c>
      <c r="Q21" s="107"/>
      <c r="AF21" s="136">
        <f>_xll.qlCalendarAdvance(Calendar,AF20,"1d","mf",,Trigger)</f>
        <v>42208</v>
      </c>
      <c r="AG21" s="122">
        <f>_xll.qlDayCounterYearFraction(DayCounter,SettlementDate,AF21,,,Trigger)</f>
        <v>6.6666666666666666E-2</v>
      </c>
      <c r="AH21" s="134">
        <f t="shared" si="0"/>
        <v>1.7892184207044185E-3</v>
      </c>
      <c r="AI21" s="134">
        <f t="shared" si="1"/>
        <v>1.638579469715716E-3</v>
      </c>
      <c r="AJ21" s="134">
        <f t="shared" si="2"/>
        <v>1.6445810133270157E-3</v>
      </c>
    </row>
    <row r="22" spans="3:36" ht="12" customHeight="1" x14ac:dyDescent="0.2">
      <c r="C22" s="135" t="s">
        <v>46</v>
      </c>
      <c r="D22" s="120">
        <f t="shared" si="5"/>
        <v>42184</v>
      </c>
      <c r="E22" s="136">
        <f>_xll.qlCalendarAdvance(Calendar,SettlementDate,C22,"mf",TRUE,Trigger)</f>
        <v>42306</v>
      </c>
      <c r="F22" s="158"/>
      <c r="G22" s="158"/>
      <c r="H22" s="158"/>
      <c r="I22" s="158"/>
      <c r="J22" s="122">
        <f>_xll.qlDayCounterYearFraction(DayCounter,D22,E22,,,Trigger)</f>
        <v>0.33888888888888891</v>
      </c>
      <c r="K22" s="161">
        <f>_xll.qlYieldTSDiscount(Discounting,D22,,AllTriggers)</f>
        <v>1.0000122223438277</v>
      </c>
      <c r="L22" s="161">
        <f>_xll.qlYieldTSDiscount(Discounting,E22,,AllTriggers)</f>
        <v>1.0004312146501508</v>
      </c>
      <c r="M22" s="171">
        <f t="shared" si="7"/>
        <v>-1.2358378285929285E-3</v>
      </c>
      <c r="N22" s="134">
        <f t="shared" si="6"/>
        <v>5.5317357184597098E-4</v>
      </c>
      <c r="O22" s="134">
        <f t="shared" si="8"/>
        <v>4.8509510802427535E-4</v>
      </c>
      <c r="P22" s="134">
        <f t="shared" si="9"/>
        <v>4.856205182504215E-4</v>
      </c>
      <c r="Q22" s="107"/>
      <c r="AF22" s="136">
        <f>_xll.qlCalendarAdvance(Calendar,AF21,"1d","mf",,Trigger)</f>
        <v>42209</v>
      </c>
      <c r="AG22" s="122">
        <f>_xll.qlDayCounterYearFraction(DayCounter,SettlementDate,AF22,,,Trigger)</f>
        <v>6.9444444444444448E-2</v>
      </c>
      <c r="AH22" s="134">
        <f t="shared" si="0"/>
        <v>1.7892184207044185E-3</v>
      </c>
      <c r="AI22" s="134">
        <f t="shared" si="1"/>
        <v>1.6408111578785115E-3</v>
      </c>
      <c r="AJ22" s="134">
        <f t="shared" si="2"/>
        <v>1.6465574885914035E-3</v>
      </c>
    </row>
    <row r="23" spans="3:36" ht="12" customHeight="1" x14ac:dyDescent="0.2">
      <c r="C23" s="135" t="s">
        <v>47</v>
      </c>
      <c r="D23" s="120">
        <f t="shared" si="5"/>
        <v>42184</v>
      </c>
      <c r="E23" s="136">
        <f>_xll.qlCalendarAdvance(Calendar,SettlementDate,C23,"mf",TRUE,Trigger)</f>
        <v>42338</v>
      </c>
      <c r="F23" s="158"/>
      <c r="G23" s="158"/>
      <c r="H23" s="158"/>
      <c r="I23" s="158"/>
      <c r="J23" s="122">
        <f>_xll.qlDayCounterYearFraction(DayCounter,D23,E23,,,Trigger)</f>
        <v>0.42777777777777776</v>
      </c>
      <c r="K23" s="161">
        <f>_xll.qlYieldTSDiscount(Discounting,D23,,AllTriggers)</f>
        <v>1.0000122223438277</v>
      </c>
      <c r="L23" s="161">
        <f>_xll.qlYieldTSDiscount(Discounting,E23,,AllTriggers)</f>
        <v>1.0005452179850998</v>
      </c>
      <c r="M23" s="171">
        <f t="shared" si="7"/>
        <v>-1.2452848850240197E-3</v>
      </c>
      <c r="N23" s="134">
        <f t="shared" si="6"/>
        <v>5.4366494264724164E-4</v>
      </c>
      <c r="O23" s="134">
        <f t="shared" si="8"/>
        <v>5.1129816253608408E-4</v>
      </c>
      <c r="P23" s="134">
        <f t="shared" si="9"/>
        <v>5.1107085058604189E-4</v>
      </c>
      <c r="Q23" s="107"/>
      <c r="AF23" s="136">
        <f>_xll.qlCalendarAdvance(Calendar,AF22,"1d","mf",,Trigger)</f>
        <v>42212</v>
      </c>
      <c r="AG23" s="122">
        <f>_xll.qlDayCounterYearFraction(DayCounter,SettlementDate,AF23,,,Trigger)</f>
        <v>7.7777777777777779E-2</v>
      </c>
      <c r="AH23" s="134">
        <f t="shared" si="0"/>
        <v>1.7892184207044185E-3</v>
      </c>
      <c r="AI23" s="134">
        <f t="shared" si="1"/>
        <v>1.6475062223668983E-3</v>
      </c>
      <c r="AJ23" s="134">
        <f t="shared" si="2"/>
        <v>1.6525054189417999E-3</v>
      </c>
    </row>
    <row r="24" spans="3:36" ht="12" customHeight="1" x14ac:dyDescent="0.2">
      <c r="C24" s="139" t="s">
        <v>40</v>
      </c>
      <c r="D24" s="125">
        <f t="shared" si="5"/>
        <v>42184</v>
      </c>
      <c r="E24" s="140">
        <f>_xll.qlCalendarAdvance(Calendar,SettlementDate,C24,"mf",TRUE,Trigger)</f>
        <v>42367</v>
      </c>
      <c r="F24" s="162"/>
      <c r="G24" s="162"/>
      <c r="H24" s="162"/>
      <c r="I24" s="162"/>
      <c r="J24" s="127">
        <f>_xll.qlDayCounterYearFraction(DayCounter,D24,E24,,,Trigger)</f>
        <v>0.5083333333333333</v>
      </c>
      <c r="K24" s="163">
        <f>_xll.qlYieldTSDiscount(Discounting,D24,,AllTriggers)</f>
        <v>1.0000122223438277</v>
      </c>
      <c r="L24" s="163">
        <f>_xll.qlYieldTSDiscount(Discounting,E24,,AllTriggers)</f>
        <v>1.0006521035538185</v>
      </c>
      <c r="M24" s="172">
        <f t="shared" si="7"/>
        <v>-1.257962386435871E-3</v>
      </c>
      <c r="N24" s="143">
        <f t="shared" si="6"/>
        <v>5.3092528378908513E-4</v>
      </c>
      <c r="O24" s="143">
        <f t="shared" si="8"/>
        <v>5.3092528378908513E-4</v>
      </c>
      <c r="P24" s="143">
        <f t="shared" si="9"/>
        <v>5.3092528378908513E-4</v>
      </c>
      <c r="AF24" s="136">
        <f>_xll.qlCalendarAdvance(Calendar,AF23,"1d","mf",,Trigger)</f>
        <v>42213</v>
      </c>
      <c r="AG24" s="122">
        <f>_xll.qlDayCounterYearFraction(DayCounter,SettlementDate,AF24,,,Trigger)</f>
        <v>8.0555555555555561E-2</v>
      </c>
      <c r="AH24" s="134">
        <f t="shared" si="0"/>
        <v>1.7892184207044185E-3</v>
      </c>
      <c r="AI24" s="134">
        <f t="shared" si="1"/>
        <v>1.649737910529694E-3</v>
      </c>
      <c r="AJ24" s="134">
        <f t="shared" si="2"/>
        <v>1.6544942305776762E-3</v>
      </c>
    </row>
    <row r="25" spans="3:36" ht="12" customHeight="1" x14ac:dyDescent="0.2">
      <c r="AF25" s="136">
        <f>_xll.qlCalendarAdvance(Calendar,AF24,"1d","mf",,Trigger)</f>
        <v>42214</v>
      </c>
      <c r="AG25" s="122">
        <f>_xll.qlDayCounterYearFraction(DayCounter,SettlementDate,AF25,,,Trigger)</f>
        <v>8.3333333333333329E-2</v>
      </c>
      <c r="AH25" s="134">
        <f t="shared" si="0"/>
        <v>1.7892184207044185E-3</v>
      </c>
      <c r="AI25" s="134">
        <f t="shared" si="1"/>
        <v>1.6519695986924896E-3</v>
      </c>
      <c r="AJ25" s="134">
        <f t="shared" si="2"/>
        <v>1.6564861263064247E-3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42215</v>
      </c>
      <c r="AG26" s="122">
        <f>_xll.qlDayCounterYearFraction(DayCounter,SettlementDate,AF26,,,Trigger)</f>
        <v>8.611111111111111E-2</v>
      </c>
      <c r="AH26" s="134">
        <f t="shared" si="0"/>
        <v>1.7892184207044185E-3</v>
      </c>
      <c r="AI26" s="134">
        <f t="shared" si="1"/>
        <v>1.6542012868552853E-3</v>
      </c>
      <c r="AJ26" s="134">
        <f t="shared" si="2"/>
        <v>1.6584811061280452E-3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42216</v>
      </c>
      <c r="AG27" s="122">
        <f>_xll.qlDayCounterYearFraction(DayCounter,SettlementDate,AF27,,,Trigger)</f>
        <v>8.8888888888888892E-2</v>
      </c>
      <c r="AH27" s="134">
        <f t="shared" si="0"/>
        <v>1.7892184207044185E-3</v>
      </c>
      <c r="AI27" s="134">
        <f t="shared" si="1"/>
        <v>1.6564329750180808E-3</v>
      </c>
      <c r="AJ27" s="134">
        <f t="shared" si="2"/>
        <v>1.6604791700425376E-3</v>
      </c>
    </row>
    <row r="28" spans="3:36" ht="12" customHeight="1" x14ac:dyDescent="0.2">
      <c r="C28" s="134">
        <f t="shared" ref="C28:C37" si="10">IF($C$27="FLAT",N15,IF($C$27="linear",O15,P15))</f>
        <v>4.1959946341485477E-4</v>
      </c>
      <c r="AF28" s="136">
        <f>_xll.qlCalendarAdvance(Calendar,AF27,"1d","mf",,Trigger)</f>
        <v>42219</v>
      </c>
      <c r="AG28" s="122">
        <f>_xll.qlDayCounterYearFraction(DayCounter,SettlementDate,AF28,,,Trigger)</f>
        <v>9.7222222222222224E-2</v>
      </c>
      <c r="AH28" s="134">
        <f t="shared" si="0"/>
        <v>1.7892184207044185E-3</v>
      </c>
      <c r="AI28" s="134">
        <f t="shared" si="1"/>
        <v>1.6631280395064678E-3</v>
      </c>
      <c r="AJ28" s="134">
        <f t="shared" si="2"/>
        <v>1.6664918663432482E-3</v>
      </c>
    </row>
    <row r="29" spans="3:36" ht="12" customHeight="1" x14ac:dyDescent="0.2">
      <c r="C29" s="134">
        <f t="shared" si="10"/>
        <v>4.9282045119066907E-4</v>
      </c>
      <c r="AF29" s="136">
        <f>_xll.qlCalendarAdvance(Calendar,AF28,"1d","mf",,Trigger)</f>
        <v>42220</v>
      </c>
      <c r="AG29" s="122">
        <f>_xll.qlDayCounterYearFraction(DayCounter,SettlementDate,AF29,,,Trigger)</f>
        <v>0.1</v>
      </c>
      <c r="AH29" s="134">
        <f t="shared" si="0"/>
        <v>1.7892184207044185E-3</v>
      </c>
      <c r="AI29" s="134">
        <f t="shared" si="1"/>
        <v>1.6653597276692633E-3</v>
      </c>
      <c r="AJ29" s="134">
        <f t="shared" si="2"/>
        <v>1.6685022666292292E-3</v>
      </c>
    </row>
    <row r="30" spans="3:36" ht="12" customHeight="1" x14ac:dyDescent="0.2">
      <c r="C30" s="134">
        <f t="shared" si="10"/>
        <v>4.2061713492191899E-4</v>
      </c>
      <c r="AF30" s="136">
        <f>_xll.qlCalendarAdvance(Calendar,AF29,"1d","mf",,Trigger)</f>
        <v>42221</v>
      </c>
      <c r="AG30" s="122">
        <f>_xll.qlDayCounterYearFraction(DayCounter,SettlementDate,AF30,,,Trigger)</f>
        <v>0.10277777777777777</v>
      </c>
      <c r="AH30" s="134">
        <f t="shared" si="0"/>
        <v>1.7892184207044185E-3</v>
      </c>
      <c r="AI30" s="134">
        <f t="shared" si="1"/>
        <v>1.6675914158320588E-3</v>
      </c>
      <c r="AJ30" s="134">
        <f t="shared" si="2"/>
        <v>1.6705157510080821E-3</v>
      </c>
    </row>
    <row r="31" spans="3:36" ht="12" customHeight="1" x14ac:dyDescent="0.2">
      <c r="C31" s="134">
        <f t="shared" si="10"/>
        <v>3.9841360392906769E-4</v>
      </c>
      <c r="AF31" s="136">
        <f>_xll.qlCalendarAdvance(Calendar,AF30,"1d","mf",,Trigger)</f>
        <v>42222</v>
      </c>
      <c r="AG31" s="122">
        <f>_xll.qlDayCounterYearFraction(DayCounter,SettlementDate,AF31,,,Trigger)</f>
        <v>0.10555555555555556</v>
      </c>
      <c r="AH31" s="134">
        <f t="shared" si="0"/>
        <v>1.7892184207044185E-3</v>
      </c>
      <c r="AI31" s="134">
        <f t="shared" si="1"/>
        <v>1.6698231039948546E-3</v>
      </c>
      <c r="AJ31" s="134">
        <f t="shared" si="2"/>
        <v>1.6725323194798074E-3</v>
      </c>
    </row>
    <row r="32" spans="3:36" ht="12" customHeight="1" x14ac:dyDescent="0.2">
      <c r="C32" s="134">
        <f t="shared" si="10"/>
        <v>3.8843752078854266E-4</v>
      </c>
      <c r="AF32" s="136">
        <f>_xll.qlCalendarAdvance(Calendar,AF31,"1d","mf",,Trigger)</f>
        <v>42223</v>
      </c>
      <c r="AG32" s="122">
        <f>_xll.qlDayCounterYearFraction(DayCounter,SettlementDate,AF32,,,Trigger)</f>
        <v>0.10833333333333334</v>
      </c>
      <c r="AH32" s="134">
        <f t="shared" si="0"/>
        <v>1.7892184207044185E-3</v>
      </c>
      <c r="AI32" s="134">
        <f t="shared" si="1"/>
        <v>1.6720547921576501E-3</v>
      </c>
      <c r="AJ32" s="134">
        <f t="shared" si="2"/>
        <v>1.6745519720444046E-3</v>
      </c>
    </row>
    <row r="33" spans="3:36" ht="12" customHeight="1" x14ac:dyDescent="0.2">
      <c r="C33" s="134">
        <f t="shared" si="10"/>
        <v>4.2520055200969054E-4</v>
      </c>
      <c r="AF33" s="136">
        <f>_xll.qlCalendarAdvance(Calendar,AF32,"1d","mf",,Trigger)</f>
        <v>42226</v>
      </c>
      <c r="AG33" s="122">
        <f>_xll.qlDayCounterYearFraction(DayCounter,SettlementDate,AF33,,,Trigger)</f>
        <v>0.11666666666666667</v>
      </c>
      <c r="AH33" s="134">
        <f t="shared" si="0"/>
        <v>1.7892184207044185E-3</v>
      </c>
      <c r="AI33" s="134">
        <f t="shared" si="1"/>
        <v>1.6787498566460371E-3</v>
      </c>
      <c r="AJ33" s="134">
        <f t="shared" si="2"/>
        <v>1.6806294342954289E-3</v>
      </c>
    </row>
    <row r="34" spans="3:36" ht="12" customHeight="1" x14ac:dyDescent="0.2">
      <c r="C34" s="134">
        <f t="shared" si="10"/>
        <v>4.6214948156983823E-4</v>
      </c>
      <c r="AF34" s="136">
        <f>_xll.qlCalendarAdvance(Calendar,AF33,"1d","mf",,Trigger)</f>
        <v>42227</v>
      </c>
      <c r="AG34" s="122">
        <f>_xll.qlDayCounterYearFraction(DayCounter,SettlementDate,AF34,,,Trigger)</f>
        <v>0.11944444444444445</v>
      </c>
      <c r="AH34" s="134">
        <f t="shared" si="0"/>
        <v>1.7892184207044185E-3</v>
      </c>
      <c r="AI34" s="134">
        <f t="shared" si="1"/>
        <v>1.6809815448088326E-3</v>
      </c>
      <c r="AJ34" s="134">
        <f t="shared" si="2"/>
        <v>1.6826614232315147E-3</v>
      </c>
    </row>
    <row r="35" spans="3:36" ht="12" customHeight="1" x14ac:dyDescent="0.2">
      <c r="C35" s="134">
        <f t="shared" si="10"/>
        <v>4.8509510802427535E-4</v>
      </c>
      <c r="AF35" s="136">
        <f>_xll.qlCalendarAdvance(Calendar,AF34,"1d","mf",,Trigger)</f>
        <v>42228</v>
      </c>
      <c r="AG35" s="122">
        <f>_xll.qlDayCounterYearFraction(DayCounter,SettlementDate,AF35,,,Trigger)</f>
        <v>0.12222222222222222</v>
      </c>
      <c r="AH35" s="134">
        <f t="shared" ref="AH35:AH66" si="11">$W$13</f>
        <v>1.7892184207044185E-3</v>
      </c>
      <c r="AI35" s="134">
        <f t="shared" ref="AI35:AI66" si="12">$W$10+$W$9*AG35</f>
        <v>1.6832132329716283E-3</v>
      </c>
      <c r="AJ35" s="134">
        <f t="shared" ref="AJ35:AJ66" si="13">($W$5+$W$4*AG35+$W$3*AG35^2)</f>
        <v>1.6846964962604725E-3</v>
      </c>
    </row>
    <row r="36" spans="3:36" ht="12" customHeight="1" x14ac:dyDescent="0.2">
      <c r="C36" s="134">
        <f t="shared" si="10"/>
        <v>5.1129816253608408E-4</v>
      </c>
      <c r="AF36" s="136">
        <f>_xll.qlCalendarAdvance(Calendar,AF35,"1d","mf",,Trigger)</f>
        <v>42229</v>
      </c>
      <c r="AG36" s="122">
        <f>_xll.qlDayCounterYearFraction(DayCounter,SettlementDate,AF36,,,Trigger)</f>
        <v>0.125</v>
      </c>
      <c r="AH36" s="134">
        <f t="shared" si="11"/>
        <v>1.7892184207044185E-3</v>
      </c>
      <c r="AI36" s="134">
        <f t="shared" si="12"/>
        <v>1.6854449211344239E-3</v>
      </c>
      <c r="AJ36" s="134">
        <f t="shared" si="13"/>
        <v>1.6867346533823023E-3</v>
      </c>
    </row>
    <row r="37" spans="3:36" ht="12" customHeight="1" x14ac:dyDescent="0.2">
      <c r="C37" s="143">
        <f t="shared" si="10"/>
        <v>5.3092528378908513E-4</v>
      </c>
      <c r="AF37" s="136">
        <f>_xll.qlCalendarAdvance(Calendar,AF36,"1d","mf",,Trigger)</f>
        <v>42230</v>
      </c>
      <c r="AG37" s="122">
        <f>_xll.qlDayCounterYearFraction(DayCounter,SettlementDate,AF37,,,Trigger)</f>
        <v>0.12777777777777777</v>
      </c>
      <c r="AH37" s="134">
        <f t="shared" si="11"/>
        <v>1.7892184207044185E-3</v>
      </c>
      <c r="AI37" s="134">
        <f t="shared" si="12"/>
        <v>1.6876766092972194E-3</v>
      </c>
      <c r="AJ37" s="134">
        <f t="shared" si="13"/>
        <v>1.6887758945970043E-3</v>
      </c>
    </row>
    <row r="38" spans="3:36" x14ac:dyDescent="0.2">
      <c r="AF38" s="136">
        <f>_xll.qlCalendarAdvance(Calendar,AF37,"1d","mf",,Trigger)</f>
        <v>42233</v>
      </c>
      <c r="AG38" s="122">
        <f>_xll.qlDayCounterYearFraction(DayCounter,SettlementDate,AF38,,,Trigger)</f>
        <v>0.1361111111111111</v>
      </c>
      <c r="AH38" s="134">
        <f t="shared" si="11"/>
        <v>1.7892184207044185E-3</v>
      </c>
      <c r="AI38" s="134">
        <f t="shared" si="12"/>
        <v>1.6943716737856064E-3</v>
      </c>
      <c r="AJ38" s="134">
        <f t="shared" si="13"/>
        <v>1.6949181227983426E-3</v>
      </c>
    </row>
    <row r="39" spans="3:36" x14ac:dyDescent="0.2">
      <c r="AF39" s="136">
        <f>_xll.qlCalendarAdvance(Calendar,AF38,"1d","mf",,Trigger)</f>
        <v>42234</v>
      </c>
      <c r="AG39" s="122">
        <f>_xll.qlDayCounterYearFraction(DayCounter,SettlementDate,AF39,,,Trigger)</f>
        <v>0.1388888888888889</v>
      </c>
      <c r="AH39" s="134">
        <f t="shared" si="11"/>
        <v>1.7892184207044185E-3</v>
      </c>
      <c r="AI39" s="134">
        <f t="shared" si="12"/>
        <v>1.6966033619484019E-3</v>
      </c>
      <c r="AJ39" s="134">
        <f t="shared" si="13"/>
        <v>1.6969717003845332E-3</v>
      </c>
    </row>
    <row r="40" spans="3:36" x14ac:dyDescent="0.2">
      <c r="AF40" s="136">
        <f>_xll.qlCalendarAdvance(Calendar,AF39,"1d","mf",,Trigger)</f>
        <v>42235</v>
      </c>
      <c r="AG40" s="122">
        <f>_xll.qlDayCounterYearFraction(DayCounter,SettlementDate,AF40,,,Trigger)</f>
        <v>0.14166666666666666</v>
      </c>
      <c r="AH40" s="134">
        <f t="shared" si="11"/>
        <v>1.7892184207044185E-3</v>
      </c>
      <c r="AI40" s="134">
        <f t="shared" si="12"/>
        <v>1.6988350501111976E-3</v>
      </c>
      <c r="AJ40" s="134">
        <f t="shared" si="13"/>
        <v>1.6990283620635957E-3</v>
      </c>
    </row>
    <row r="41" spans="3:36" x14ac:dyDescent="0.2">
      <c r="N41" s="107"/>
      <c r="O41" s="107"/>
      <c r="AF41" s="136">
        <f>_xll.qlCalendarAdvance(Calendar,AF40,"1d","mf",,Trigger)</f>
        <v>42236</v>
      </c>
      <c r="AG41" s="122">
        <f>_xll.qlDayCounterYearFraction(DayCounter,SettlementDate,AF41,,,Trigger)</f>
        <v>0.14444444444444443</v>
      </c>
      <c r="AH41" s="134">
        <f t="shared" si="11"/>
        <v>1.7892184207044185E-3</v>
      </c>
      <c r="AI41" s="134">
        <f t="shared" si="12"/>
        <v>1.7010667382739931E-3</v>
      </c>
      <c r="AJ41" s="134">
        <f t="shared" si="13"/>
        <v>1.7010881078355301E-3</v>
      </c>
    </row>
    <row r="42" spans="3:36" x14ac:dyDescent="0.2">
      <c r="AF42" s="136">
        <f>_xll.qlCalendarAdvance(Calendar,AF41,"1d","mf",,Trigger)</f>
        <v>42237</v>
      </c>
      <c r="AG42" s="122">
        <f>_xll.qlDayCounterYearFraction(DayCounter,SettlementDate,AF42,,,Trigger)</f>
        <v>0.14722222222222223</v>
      </c>
      <c r="AH42" s="134">
        <f t="shared" si="11"/>
        <v>1.7892184207044185E-3</v>
      </c>
      <c r="AI42" s="134">
        <f t="shared" si="12"/>
        <v>1.7032984264367889E-3</v>
      </c>
      <c r="AJ42" s="134">
        <f t="shared" si="13"/>
        <v>1.7031509377003367E-3</v>
      </c>
    </row>
    <row r="43" spans="3:36" ht="11.25" customHeight="1" x14ac:dyDescent="0.2">
      <c r="AF43" s="136">
        <f>_xll.qlCalendarAdvance(Calendar,AF42,"1d","mf",,Trigger)</f>
        <v>42240</v>
      </c>
      <c r="AG43" s="122">
        <f>_xll.qlDayCounterYearFraction(DayCounter,SettlementDate,AF43,,,Trigger)</f>
        <v>0.15555555555555556</v>
      </c>
      <c r="AH43" s="134">
        <f t="shared" si="11"/>
        <v>1.7892184207044185E-3</v>
      </c>
      <c r="AI43" s="134">
        <f t="shared" si="12"/>
        <v>1.7099934909251757E-3</v>
      </c>
      <c r="AJ43" s="134">
        <f t="shared" si="13"/>
        <v>1.7093579318519893E-3</v>
      </c>
    </row>
    <row r="44" spans="3:36" x14ac:dyDescent="0.2">
      <c r="AF44" s="136">
        <f>_xll.qlCalendarAdvance(Calendar,AF43,"1d","mf",,Trigger)</f>
        <v>42241</v>
      </c>
      <c r="AG44" s="122">
        <f>_xll.qlDayCounterYearFraction(DayCounter,SettlementDate,AF44,,,Trigger)</f>
        <v>0.15833333333333333</v>
      </c>
      <c r="AH44" s="134">
        <f t="shared" si="11"/>
        <v>1.7892184207044185E-3</v>
      </c>
      <c r="AI44" s="134">
        <f t="shared" si="12"/>
        <v>1.7122251790879712E-3</v>
      </c>
      <c r="AJ44" s="134">
        <f t="shared" si="13"/>
        <v>1.7114330980882843E-3</v>
      </c>
    </row>
    <row r="45" spans="3:36" x14ac:dyDescent="0.2">
      <c r="AF45" s="136">
        <f>_xll.qlCalendarAdvance(Calendar,AF44,"1d","mf",,Trigger)</f>
        <v>42242</v>
      </c>
      <c r="AG45" s="122">
        <f>_xll.qlDayCounterYearFraction(DayCounter,SettlementDate,AF45,,,Trigger)</f>
        <v>0.16111111111111112</v>
      </c>
      <c r="AH45" s="134">
        <f t="shared" si="11"/>
        <v>1.7892184207044185E-3</v>
      </c>
      <c r="AI45" s="134">
        <f t="shared" si="12"/>
        <v>1.7144568672507669E-3</v>
      </c>
      <c r="AJ45" s="134">
        <f t="shared" si="13"/>
        <v>1.7135113484174514E-3</v>
      </c>
    </row>
    <row r="46" spans="3:36" x14ac:dyDescent="0.2">
      <c r="AF46" s="136">
        <f>_xll.qlCalendarAdvance(Calendar,AF45,"1d","mf",,Trigger)</f>
        <v>42243</v>
      </c>
      <c r="AG46" s="122">
        <f>_xll.qlDayCounterYearFraction(DayCounter,SettlementDate,AF46,,,Trigger)</f>
        <v>0.16388888888888889</v>
      </c>
      <c r="AH46" s="134">
        <f t="shared" si="11"/>
        <v>1.7892184207044185E-3</v>
      </c>
      <c r="AI46" s="134">
        <f t="shared" si="12"/>
        <v>1.7166885554135624E-3</v>
      </c>
      <c r="AJ46" s="134">
        <f t="shared" si="13"/>
        <v>1.7155926828394906E-3</v>
      </c>
    </row>
    <row r="47" spans="3:36" x14ac:dyDescent="0.2">
      <c r="AF47" s="136">
        <f>_xll.qlCalendarAdvance(Calendar,AF46,"1d","mf",,Trigger)</f>
        <v>42244</v>
      </c>
      <c r="AG47" s="122">
        <f>_xll.qlDayCounterYearFraction(DayCounter,SettlementDate,AF47,,,Trigger)</f>
        <v>0.16666666666666666</v>
      </c>
      <c r="AH47" s="134">
        <f t="shared" si="11"/>
        <v>1.7892184207044185E-3</v>
      </c>
      <c r="AI47" s="134">
        <f t="shared" si="12"/>
        <v>1.7189202435763582E-3</v>
      </c>
      <c r="AJ47" s="134">
        <f t="shared" si="13"/>
        <v>1.717677101354402E-3</v>
      </c>
    </row>
    <row r="48" spans="3:36" x14ac:dyDescent="0.2">
      <c r="AF48" s="136">
        <f>_xll.qlCalendarAdvance(Calendar,AF47,"1d","mf",,Trigger)</f>
        <v>42247</v>
      </c>
      <c r="AG48" s="122">
        <f>_xll.qlDayCounterYearFraction(DayCounter,SettlementDate,AF48,,,Trigger)</f>
        <v>0.17499999999999999</v>
      </c>
      <c r="AH48" s="134">
        <f t="shared" si="11"/>
        <v>1.7892184207044185E-3</v>
      </c>
      <c r="AI48" s="134">
        <f t="shared" si="12"/>
        <v>1.7256153080647449E-3</v>
      </c>
      <c r="AJ48" s="134">
        <f t="shared" si="13"/>
        <v>1.7239488614563686E-3</v>
      </c>
    </row>
    <row r="49" spans="14:36" x14ac:dyDescent="0.2">
      <c r="AF49" s="136">
        <f>_xll.qlCalendarAdvance(Calendar,AF48,"1d","mf",,Trigger)</f>
        <v>42248</v>
      </c>
      <c r="AG49" s="122">
        <f>_xll.qlDayCounterYearFraction(DayCounter,SettlementDate,AF49,,,Trigger)</f>
        <v>0.17777777777777778</v>
      </c>
      <c r="AH49" s="134">
        <f t="shared" si="11"/>
        <v>1.7892184207044185E-3</v>
      </c>
      <c r="AI49" s="134">
        <f t="shared" si="12"/>
        <v>1.7278469962275405E-3</v>
      </c>
      <c r="AJ49" s="134">
        <f t="shared" si="13"/>
        <v>1.7260456163427681E-3</v>
      </c>
    </row>
    <row r="50" spans="14:36" x14ac:dyDescent="0.2">
      <c r="AF50" s="136">
        <f>_xll.qlCalendarAdvance(Calendar,AF49,"1d","mf",,Trigger)</f>
        <v>42249</v>
      </c>
      <c r="AG50" s="122">
        <f>_xll.qlDayCounterYearFraction(DayCounter,SettlementDate,AF50,,,Trigger)</f>
        <v>0.18055555555555555</v>
      </c>
      <c r="AH50" s="134">
        <f t="shared" si="11"/>
        <v>1.7892184207044185E-3</v>
      </c>
      <c r="AI50" s="134">
        <f t="shared" si="12"/>
        <v>1.7300786843903362E-3</v>
      </c>
      <c r="AJ50" s="134">
        <f t="shared" si="13"/>
        <v>1.72814545532204E-3</v>
      </c>
    </row>
    <row r="51" spans="14:36" x14ac:dyDescent="0.2">
      <c r="AF51" s="136">
        <f>_xll.qlCalendarAdvance(Calendar,AF50,"1d","mf",,Trigger)</f>
        <v>42250</v>
      </c>
      <c r="AG51" s="122">
        <f>_xll.qlDayCounterYearFraction(DayCounter,SettlementDate,AF51,,,Trigger)</f>
        <v>0.18333333333333332</v>
      </c>
      <c r="AH51" s="134">
        <f t="shared" si="11"/>
        <v>1.7892184207044185E-3</v>
      </c>
      <c r="AI51" s="134">
        <f t="shared" si="12"/>
        <v>1.7323103725531317E-3</v>
      </c>
      <c r="AJ51" s="134">
        <f t="shared" si="13"/>
        <v>1.730248378394184E-3</v>
      </c>
    </row>
    <row r="52" spans="14:36" x14ac:dyDescent="0.2">
      <c r="AF52" s="136">
        <f>_xll.qlCalendarAdvance(Calendar,AF51,"1d","mf",,Trigger)</f>
        <v>42251</v>
      </c>
      <c r="AG52" s="122">
        <f>_xll.qlDayCounterYearFraction(DayCounter,SettlementDate,AF52,,,Trigger)</f>
        <v>0.18611111111111112</v>
      </c>
      <c r="AH52" s="134">
        <f t="shared" si="11"/>
        <v>1.7892184207044185E-3</v>
      </c>
      <c r="AI52" s="134">
        <f t="shared" si="12"/>
        <v>1.7345420607159275E-3</v>
      </c>
      <c r="AJ52" s="134">
        <f t="shared" si="13"/>
        <v>1.7323543855592E-3</v>
      </c>
    </row>
    <row r="53" spans="14:36" x14ac:dyDescent="0.2">
      <c r="AF53" s="136">
        <f>_xll.qlCalendarAdvance(Calendar,AF52,"1d","mf",,Trigger)</f>
        <v>42254</v>
      </c>
      <c r="AG53" s="122">
        <f>_xll.qlDayCounterYearFraction(DayCounter,SettlementDate,AF53,,,Trigger)</f>
        <v>0.19444444444444445</v>
      </c>
      <c r="AH53" s="134">
        <f t="shared" si="11"/>
        <v>1.7892184207044185E-3</v>
      </c>
      <c r="AI53" s="134">
        <f t="shared" si="12"/>
        <v>1.7412371252043142E-3</v>
      </c>
      <c r="AJ53" s="134">
        <f t="shared" si="13"/>
        <v>1.7386909116114805E-3</v>
      </c>
    </row>
    <row r="54" spans="14:36" x14ac:dyDescent="0.2">
      <c r="AF54" s="136">
        <f>_xll.qlCalendarAdvance(Calendar,AF53,"1d","mf",,Trigger)</f>
        <v>42255</v>
      </c>
      <c r="AG54" s="122">
        <f>_xll.qlDayCounterYearFraction(DayCounter,SettlementDate,AF54,,,Trigger)</f>
        <v>0.19722222222222222</v>
      </c>
      <c r="AH54" s="134">
        <f t="shared" si="11"/>
        <v>1.7892184207044185E-3</v>
      </c>
      <c r="AI54" s="134">
        <f t="shared" si="12"/>
        <v>1.74346881336711E-3</v>
      </c>
      <c r="AJ54" s="134">
        <f t="shared" si="13"/>
        <v>1.7408092551479851E-3</v>
      </c>
    </row>
    <row r="55" spans="14:36" x14ac:dyDescent="0.2">
      <c r="AF55" s="136">
        <f>_xll.qlCalendarAdvance(Calendar,AF54,"1d","mf",,Trigger)</f>
        <v>42256</v>
      </c>
      <c r="AG55" s="122">
        <f>_xll.qlDayCounterYearFraction(DayCounter,SettlementDate,AF55,,,Trigger)</f>
        <v>0.2</v>
      </c>
      <c r="AH55" s="134">
        <f t="shared" si="11"/>
        <v>1.7892184207044185E-3</v>
      </c>
      <c r="AI55" s="134">
        <f t="shared" si="12"/>
        <v>1.7457005015299055E-3</v>
      </c>
      <c r="AJ55" s="134">
        <f t="shared" si="13"/>
        <v>1.7429306827773613E-3</v>
      </c>
    </row>
    <row r="56" spans="14:36" x14ac:dyDescent="0.2">
      <c r="AF56" s="136">
        <f>_xll.qlCalendarAdvance(Calendar,AF55,"1d","mf",,Trigger)</f>
        <v>42257</v>
      </c>
      <c r="AG56" s="122">
        <f>_xll.qlDayCounterYearFraction(DayCounter,SettlementDate,AF56,,,Trigger)</f>
        <v>0.20277777777777778</v>
      </c>
      <c r="AH56" s="134">
        <f t="shared" si="11"/>
        <v>1.7892184207044185E-3</v>
      </c>
      <c r="AI56" s="134">
        <f t="shared" si="12"/>
        <v>1.747932189692701E-3</v>
      </c>
      <c r="AJ56" s="134">
        <f t="shared" si="13"/>
        <v>1.7450551944996101E-3</v>
      </c>
    </row>
    <row r="57" spans="14:36" x14ac:dyDescent="0.2">
      <c r="AF57" s="136">
        <f>_xll.qlCalendarAdvance(Calendar,AF56,"1d","mf",,Trigger)</f>
        <v>42258</v>
      </c>
      <c r="AG57" s="122">
        <f>_xll.qlDayCounterYearFraction(DayCounter,SettlementDate,AF57,,,Trigger)</f>
        <v>0.20555555555555555</v>
      </c>
      <c r="AH57" s="134">
        <f t="shared" si="11"/>
        <v>1.7892184207044185E-3</v>
      </c>
      <c r="AI57" s="134">
        <f t="shared" si="12"/>
        <v>1.7501638778554967E-3</v>
      </c>
      <c r="AJ57" s="134">
        <f t="shared" si="13"/>
        <v>1.7471827903147307E-3</v>
      </c>
    </row>
    <row r="58" spans="14:36" x14ac:dyDescent="0.2">
      <c r="AF58" s="136">
        <f>_xll.qlCalendarAdvance(Calendar,AF57,"1d","mf",,Trigger)</f>
        <v>42261</v>
      </c>
      <c r="AG58" s="122">
        <f>_xll.qlDayCounterYearFraction(DayCounter,SettlementDate,AF58,,,Trigger)</f>
        <v>0.21388888888888888</v>
      </c>
      <c r="AH58" s="134">
        <f t="shared" si="11"/>
        <v>1.7892184207044185E-3</v>
      </c>
      <c r="AI58" s="134">
        <f t="shared" si="12"/>
        <v>1.7568589423438835E-3</v>
      </c>
      <c r="AJ58" s="134">
        <f t="shared" si="13"/>
        <v>1.7535840823173254E-3</v>
      </c>
    </row>
    <row r="59" spans="14:36" x14ac:dyDescent="0.2">
      <c r="AF59" s="136">
        <f>_xll.qlCalendarAdvance(Calendar,AF58,"1d","mf",,Trigger)</f>
        <v>42262</v>
      </c>
      <c r="AG59" s="122">
        <f>_xll.qlDayCounterYearFraction(DayCounter,SettlementDate,AF59,,,Trigger)</f>
        <v>0.21666666666666667</v>
      </c>
      <c r="AH59" s="134">
        <f t="shared" si="11"/>
        <v>1.7892184207044185E-3</v>
      </c>
      <c r="AI59" s="134">
        <f t="shared" si="12"/>
        <v>1.7590906305066792E-3</v>
      </c>
      <c r="AJ59" s="134">
        <f t="shared" si="13"/>
        <v>1.7557240145039345E-3</v>
      </c>
    </row>
    <row r="60" spans="14:36" x14ac:dyDescent="0.2">
      <c r="N60" s="107"/>
      <c r="AF60" s="136">
        <f>_xll.qlCalendarAdvance(Calendar,AF59,"1d","mf",,Trigger)</f>
        <v>42263</v>
      </c>
      <c r="AG60" s="122">
        <f>_xll.qlDayCounterYearFraction(DayCounter,SettlementDate,AF60,,,Trigger)</f>
        <v>0.21944444444444444</v>
      </c>
      <c r="AH60" s="134">
        <f t="shared" si="11"/>
        <v>1.7892184207044185E-3</v>
      </c>
      <c r="AI60" s="134">
        <f t="shared" si="12"/>
        <v>1.7613223186694748E-3</v>
      </c>
      <c r="AJ60" s="134">
        <f t="shared" si="13"/>
        <v>1.7578670307834155E-3</v>
      </c>
    </row>
    <row r="61" spans="14:36" x14ac:dyDescent="0.2">
      <c r="N61" s="107"/>
      <c r="AF61" s="136">
        <f>_xll.qlCalendarAdvance(Calendar,AF60,"1d","mf",,Trigger)</f>
        <v>42264</v>
      </c>
      <c r="AG61" s="122">
        <f>_xll.qlDayCounterYearFraction(DayCounter,SettlementDate,AF61,,,Trigger)</f>
        <v>0.22222222222222221</v>
      </c>
      <c r="AH61" s="134">
        <f t="shared" si="11"/>
        <v>1.7892184207044185E-3</v>
      </c>
      <c r="AI61" s="134">
        <f t="shared" si="12"/>
        <v>1.7635540068322705E-3</v>
      </c>
      <c r="AJ61" s="134">
        <f t="shared" si="13"/>
        <v>1.7600131311557689E-3</v>
      </c>
    </row>
    <row r="62" spans="14:36" x14ac:dyDescent="0.2">
      <c r="N62" s="107"/>
      <c r="AF62" s="136">
        <f>_xll.qlCalendarAdvance(Calendar,AF61,"1d","mf",,Trigger)</f>
        <v>42265</v>
      </c>
      <c r="AG62" s="122">
        <f>_xll.qlDayCounterYearFraction(DayCounter,SettlementDate,AF62,,,Trigger)</f>
        <v>0.22500000000000001</v>
      </c>
      <c r="AH62" s="134">
        <f t="shared" si="11"/>
        <v>1.7892184207044185E-3</v>
      </c>
      <c r="AI62" s="134">
        <f t="shared" si="12"/>
        <v>1.765785694995066E-3</v>
      </c>
      <c r="AJ62" s="134">
        <f t="shared" si="13"/>
        <v>1.7621623156209942E-3</v>
      </c>
    </row>
    <row r="63" spans="14:36" x14ac:dyDescent="0.2">
      <c r="N63" s="107"/>
      <c r="AF63" s="136">
        <f>_xll.qlCalendarAdvance(Calendar,AF62,"1d","mf",,Trigger)</f>
        <v>42268</v>
      </c>
      <c r="AG63" s="122">
        <f>_xll.qlDayCounterYearFraction(DayCounter,SettlementDate,AF63,,,Trigger)</f>
        <v>0.23333333333333334</v>
      </c>
      <c r="AH63" s="134">
        <f t="shared" si="11"/>
        <v>1.7892184207044185E-3</v>
      </c>
      <c r="AI63" s="134">
        <f t="shared" si="12"/>
        <v>1.7724807594834528E-3</v>
      </c>
      <c r="AJ63" s="134">
        <f t="shared" si="13"/>
        <v>1.7686283735739029E-3</v>
      </c>
    </row>
    <row r="64" spans="14:36" x14ac:dyDescent="0.2">
      <c r="N64" s="107"/>
      <c r="AF64" s="136">
        <f>_xll.qlCalendarAdvance(Calendar,AF63,"1d","mf",,Trigger)</f>
        <v>42269</v>
      </c>
      <c r="AG64" s="122">
        <f>_xll.qlDayCounterYearFraction(DayCounter,SettlementDate,AF64,,,Trigger)</f>
        <v>0.2361111111111111</v>
      </c>
      <c r="AH64" s="134">
        <f t="shared" si="11"/>
        <v>1.7892184207044185E-3</v>
      </c>
      <c r="AI64" s="134">
        <f t="shared" si="12"/>
        <v>1.7747124476462485E-3</v>
      </c>
      <c r="AJ64" s="134">
        <f t="shared" si="13"/>
        <v>1.7707898944106168E-3</v>
      </c>
    </row>
    <row r="65" spans="14:36" x14ac:dyDescent="0.2">
      <c r="N65" s="107"/>
      <c r="AF65" s="136">
        <f>_xll.qlCalendarAdvance(Calendar,AF64,"1d","mf",,Trigger)</f>
        <v>42270</v>
      </c>
      <c r="AG65" s="122">
        <f>_xll.qlDayCounterYearFraction(DayCounter,SettlementDate,AF65,,,Trigger)</f>
        <v>0.2388888888888889</v>
      </c>
      <c r="AH65" s="134">
        <f t="shared" si="11"/>
        <v>1.7892184207044185E-3</v>
      </c>
      <c r="AI65" s="134">
        <f t="shared" si="12"/>
        <v>1.7769441358090441E-3</v>
      </c>
      <c r="AJ65" s="134">
        <f t="shared" si="13"/>
        <v>1.7729544993402026E-3</v>
      </c>
    </row>
    <row r="66" spans="14:36" x14ac:dyDescent="0.2">
      <c r="N66" s="107"/>
      <c r="O66" s="107"/>
      <c r="AF66" s="136">
        <f>_xll.qlCalendarAdvance(Calendar,AF65,"1d","mf",,Trigger)</f>
        <v>42271</v>
      </c>
      <c r="AG66" s="122">
        <f>_xll.qlDayCounterYearFraction(DayCounter,SettlementDate,AF66,,,Trigger)</f>
        <v>0.24166666666666667</v>
      </c>
      <c r="AH66" s="134">
        <f t="shared" si="11"/>
        <v>1.7892184207044185E-3</v>
      </c>
      <c r="AI66" s="134">
        <f t="shared" si="12"/>
        <v>1.7791758239718398E-3</v>
      </c>
      <c r="AJ66" s="134">
        <f t="shared" si="13"/>
        <v>1.7751221883626604E-3</v>
      </c>
    </row>
    <row r="67" spans="14:36" x14ac:dyDescent="0.2">
      <c r="N67" s="107"/>
      <c r="O67" s="107"/>
      <c r="AF67" s="136">
        <f>_xll.qlCalendarAdvance(Calendar,AF66,"1d","mf",,Trigger)</f>
        <v>42272</v>
      </c>
      <c r="AG67" s="122">
        <f>_xll.qlDayCounterYearFraction(DayCounter,SettlementDate,AF67,,,Trigger)</f>
        <v>0.24444444444444444</v>
      </c>
      <c r="AH67" s="134">
        <f t="shared" ref="AH67:AH98" si="14">$W$13</f>
        <v>1.7892184207044185E-3</v>
      </c>
      <c r="AI67" s="134">
        <f t="shared" ref="AI67:AI98" si="15">$W$10+$W$9*AG67</f>
        <v>1.7814075121346353E-3</v>
      </c>
      <c r="AJ67" s="134">
        <f t="shared" ref="AJ67:AJ98" si="16">($W$5+$W$4*AG67+$W$3*AG67^2)</f>
        <v>1.7772929614779907E-3</v>
      </c>
    </row>
    <row r="68" spans="14:36" x14ac:dyDescent="0.2">
      <c r="N68" s="107"/>
      <c r="O68" s="107"/>
      <c r="AF68" s="136">
        <f>_xll.qlCalendarAdvance(Calendar,AF67,"1d","mf",,Trigger)</f>
        <v>42275</v>
      </c>
      <c r="AG68" s="122">
        <f>_xll.qlDayCounterYearFraction(DayCounter,SettlementDate,AF68,,,Trigger)</f>
        <v>0.25277777777777777</v>
      </c>
      <c r="AH68" s="134">
        <f t="shared" si="14"/>
        <v>1.7892184207044185E-3</v>
      </c>
      <c r="AI68" s="134">
        <f t="shared" si="15"/>
        <v>1.7881025766230221E-3</v>
      </c>
      <c r="AJ68" s="134">
        <f t="shared" si="16"/>
        <v>1.7838237853812133E-3</v>
      </c>
    </row>
    <row r="69" spans="14:36" x14ac:dyDescent="0.2">
      <c r="N69" s="107"/>
      <c r="O69" s="107"/>
      <c r="AF69" s="136">
        <f>_xll.qlCalendarAdvance(Calendar,AF68,"1d","mf",,Trigger)</f>
        <v>42276</v>
      </c>
      <c r="AG69" s="122">
        <f>_xll.qlDayCounterYearFraction(DayCounter,SettlementDate,AF69,,,Trigger)</f>
        <v>0.25555555555555554</v>
      </c>
      <c r="AH69" s="134">
        <f t="shared" si="14"/>
        <v>1.7892184207044185E-3</v>
      </c>
      <c r="AI69" s="134">
        <f t="shared" si="15"/>
        <v>1.7903342647858178E-3</v>
      </c>
      <c r="AJ69" s="134">
        <f t="shared" si="16"/>
        <v>1.7860068948680318E-3</v>
      </c>
    </row>
    <row r="70" spans="14:36" x14ac:dyDescent="0.2">
      <c r="N70" s="107"/>
      <c r="O70" s="107"/>
      <c r="AF70" s="136">
        <f>_xll.qlCalendarAdvance(Calendar,AF69,"1d","mf",,Trigger)</f>
        <v>42277</v>
      </c>
      <c r="AG70" s="122">
        <f>_xll.qlDayCounterYearFraction(DayCounter,SettlementDate,AF70,,,Trigger)</f>
        <v>0.25833333333333336</v>
      </c>
      <c r="AH70" s="134">
        <f t="shared" si="14"/>
        <v>1.7892184207044185E-3</v>
      </c>
      <c r="AI70" s="134">
        <f t="shared" si="15"/>
        <v>1.7925659529486133E-3</v>
      </c>
      <c r="AJ70" s="134">
        <f t="shared" si="16"/>
        <v>1.7881930884477224E-3</v>
      </c>
    </row>
    <row r="71" spans="14:36" x14ac:dyDescent="0.2">
      <c r="N71" s="107"/>
      <c r="O71" s="107"/>
      <c r="AF71" s="136">
        <f>_xll.qlCalendarAdvance(Calendar,AF70,"1d","mf",,Trigger)</f>
        <v>42278</v>
      </c>
      <c r="AG71" s="122">
        <f>_xll.qlDayCounterYearFraction(DayCounter,SettlementDate,AF71,,,Trigger)</f>
        <v>0.26111111111111113</v>
      </c>
      <c r="AH71" s="134">
        <f t="shared" si="14"/>
        <v>1.7892184207044185E-3</v>
      </c>
      <c r="AI71" s="134">
        <f t="shared" si="15"/>
        <v>1.7947976411114091E-3</v>
      </c>
      <c r="AJ71" s="134">
        <f t="shared" si="16"/>
        <v>1.7903823661202848E-3</v>
      </c>
    </row>
    <row r="72" spans="14:36" x14ac:dyDescent="0.2">
      <c r="N72" s="107"/>
      <c r="O72" s="107"/>
      <c r="AF72" s="136">
        <f>_xll.qlCalendarAdvance(Calendar,AF71,"1d","mf",,Trigger)</f>
        <v>42279</v>
      </c>
      <c r="AG72" s="122">
        <f>_xll.qlDayCounterYearFraction(DayCounter,SettlementDate,AF72,,,Trigger)</f>
        <v>0.2638888888888889</v>
      </c>
      <c r="AH72" s="134">
        <f t="shared" si="14"/>
        <v>1.7892184207044185E-3</v>
      </c>
      <c r="AI72" s="134">
        <f t="shared" si="15"/>
        <v>1.7970293292742046E-3</v>
      </c>
      <c r="AJ72" s="134">
        <f t="shared" si="16"/>
        <v>1.7925747278857197E-3</v>
      </c>
    </row>
    <row r="73" spans="14:36" x14ac:dyDescent="0.2">
      <c r="N73" s="107"/>
      <c r="O73" s="107"/>
      <c r="AF73" s="136">
        <f>_xll.qlCalendarAdvance(Calendar,AF72,"1d","mf",,Trigger)</f>
        <v>42282</v>
      </c>
      <c r="AG73" s="122">
        <f>_xll.qlDayCounterYearFraction(DayCounter,SettlementDate,AF73,,,Trigger)</f>
        <v>0.2722222222222222</v>
      </c>
      <c r="AH73" s="134">
        <f t="shared" si="14"/>
        <v>1.7892184207044185E-3</v>
      </c>
      <c r="AI73" s="134">
        <f t="shared" si="15"/>
        <v>1.8037243937625916E-3</v>
      </c>
      <c r="AJ73" s="134">
        <f t="shared" si="16"/>
        <v>1.7991703177392565E-3</v>
      </c>
    </row>
    <row r="74" spans="14:36" x14ac:dyDescent="0.2">
      <c r="N74" s="107"/>
      <c r="O74" s="107"/>
      <c r="AF74" s="136">
        <f>_xll.qlCalendarAdvance(Calendar,AF73,"1d","mf",,Trigger)</f>
        <v>42283</v>
      </c>
      <c r="AG74" s="122">
        <f>_xll.qlDayCounterYearFraction(DayCounter,SettlementDate,AF74,,,Trigger)</f>
        <v>0.27500000000000002</v>
      </c>
      <c r="AH74" s="134">
        <f t="shared" si="14"/>
        <v>1.7892184207044185E-3</v>
      </c>
      <c r="AI74" s="134">
        <f t="shared" si="15"/>
        <v>1.8059560819253871E-3</v>
      </c>
      <c r="AJ74" s="134">
        <f t="shared" si="16"/>
        <v>1.8013750158761795E-3</v>
      </c>
    </row>
    <row r="75" spans="14:36" x14ac:dyDescent="0.2">
      <c r="N75" s="107"/>
      <c r="O75" s="107"/>
      <c r="AF75" s="136">
        <f>_xll.qlCalendarAdvance(Calendar,AF74,"1d","mf",,Trigger)</f>
        <v>42284</v>
      </c>
      <c r="AG75" s="122">
        <f>_xll.qlDayCounterYearFraction(DayCounter,SettlementDate,AF75,,,Trigger)</f>
        <v>0.27777777777777779</v>
      </c>
      <c r="AH75" s="134">
        <f t="shared" si="14"/>
        <v>1.7892184207044185E-3</v>
      </c>
      <c r="AI75" s="134">
        <f t="shared" si="15"/>
        <v>1.8081877700881826E-3</v>
      </c>
      <c r="AJ75" s="134">
        <f t="shared" si="16"/>
        <v>1.8035827981059749E-3</v>
      </c>
    </row>
    <row r="76" spans="14:36" x14ac:dyDescent="0.2">
      <c r="N76" s="107"/>
      <c r="O76" s="107"/>
      <c r="AF76" s="136">
        <f>_xll.qlCalendarAdvance(Calendar,AF75,"1d","mf",,Trigger)</f>
        <v>42285</v>
      </c>
      <c r="AG76" s="122">
        <f>_xll.qlDayCounterYearFraction(DayCounter,SettlementDate,AF76,,,Trigger)</f>
        <v>0.28055555555555556</v>
      </c>
      <c r="AH76" s="134">
        <f t="shared" si="14"/>
        <v>1.7892184207044185E-3</v>
      </c>
      <c r="AI76" s="134">
        <f t="shared" si="15"/>
        <v>1.8104194582509784E-3</v>
      </c>
      <c r="AJ76" s="134">
        <f t="shared" si="16"/>
        <v>1.8057936644286423E-3</v>
      </c>
    </row>
    <row r="77" spans="14:36" x14ac:dyDescent="0.2">
      <c r="N77" s="107"/>
      <c r="O77" s="107"/>
      <c r="AF77" s="136">
        <f>_xll.qlCalendarAdvance(Calendar,AF76,"1d","mf",,Trigger)</f>
        <v>42286</v>
      </c>
      <c r="AG77" s="122">
        <f>_xll.qlDayCounterYearFraction(DayCounter,SettlementDate,AF77,,,Trigger)</f>
        <v>0.28333333333333333</v>
      </c>
      <c r="AH77" s="134">
        <f t="shared" si="14"/>
        <v>1.7892184207044185E-3</v>
      </c>
      <c r="AI77" s="134">
        <f t="shared" si="15"/>
        <v>1.8126511464137739E-3</v>
      </c>
      <c r="AJ77" s="134">
        <f t="shared" si="16"/>
        <v>1.8080076148441816E-3</v>
      </c>
    </row>
    <row r="78" spans="14:36" x14ac:dyDescent="0.2">
      <c r="N78" s="107"/>
      <c r="O78" s="107"/>
      <c r="AF78" s="136">
        <f>_xll.qlCalendarAdvance(Calendar,AF77,"1d","mf",,Trigger)</f>
        <v>42289</v>
      </c>
      <c r="AG78" s="122">
        <f>_xll.qlDayCounterYearFraction(DayCounter,SettlementDate,AF78,,,Trigger)</f>
        <v>0.29166666666666669</v>
      </c>
      <c r="AH78" s="134">
        <f t="shared" si="14"/>
        <v>1.7892184207044185E-3</v>
      </c>
      <c r="AI78" s="134">
        <f t="shared" si="15"/>
        <v>1.8193462109021609E-3</v>
      </c>
      <c r="AJ78" s="134">
        <f t="shared" si="16"/>
        <v>1.8146679706480325E-3</v>
      </c>
    </row>
    <row r="79" spans="14:36" x14ac:dyDescent="0.2">
      <c r="N79" s="107"/>
      <c r="O79" s="107"/>
      <c r="AF79" s="136">
        <f>_xll.qlCalendarAdvance(Calendar,AF78,"1d","mf",,Trigger)</f>
        <v>42290</v>
      </c>
      <c r="AG79" s="122">
        <f>_xll.qlDayCounterYearFraction(DayCounter,SettlementDate,AF79,,,Trigger)</f>
        <v>0.29444444444444445</v>
      </c>
      <c r="AH79" s="134">
        <f t="shared" si="14"/>
        <v>1.7892184207044185E-3</v>
      </c>
      <c r="AI79" s="134">
        <f t="shared" si="15"/>
        <v>1.8215778990649564E-3</v>
      </c>
      <c r="AJ79" s="134">
        <f t="shared" si="16"/>
        <v>1.8168942574350604E-3</v>
      </c>
    </row>
    <row r="80" spans="14:36" x14ac:dyDescent="0.2">
      <c r="N80" s="107"/>
      <c r="O80" s="107"/>
      <c r="AF80" s="136">
        <f>_xll.qlCalendarAdvance(Calendar,AF79,"1d","mf",,Trigger)</f>
        <v>42291</v>
      </c>
      <c r="AG80" s="122">
        <f>_xll.qlDayCounterYearFraction(DayCounter,SettlementDate,AF80,,,Trigger)</f>
        <v>0.29722222222222222</v>
      </c>
      <c r="AH80" s="134">
        <f t="shared" si="14"/>
        <v>1.7892184207044185E-3</v>
      </c>
      <c r="AI80" s="134">
        <f t="shared" si="15"/>
        <v>1.8238095872277521E-3</v>
      </c>
      <c r="AJ80" s="134">
        <f t="shared" si="16"/>
        <v>1.8191236283149601E-3</v>
      </c>
    </row>
    <row r="81" spans="14:36" x14ac:dyDescent="0.2">
      <c r="N81" s="107"/>
      <c r="O81" s="107"/>
      <c r="AF81" s="136">
        <f>_xll.qlCalendarAdvance(Calendar,AF80,"1d","mf",,Trigger)</f>
        <v>42292</v>
      </c>
      <c r="AG81" s="122">
        <f>_xll.qlDayCounterYearFraction(DayCounter,SettlementDate,AF81,,,Trigger)</f>
        <v>0.3</v>
      </c>
      <c r="AH81" s="134">
        <f t="shared" si="14"/>
        <v>1.7892184207044185E-3</v>
      </c>
      <c r="AI81" s="134">
        <f t="shared" si="15"/>
        <v>1.8260412753905476E-3</v>
      </c>
      <c r="AJ81" s="134">
        <f t="shared" si="16"/>
        <v>1.8213560832877323E-3</v>
      </c>
    </row>
    <row r="82" spans="14:36" x14ac:dyDescent="0.2">
      <c r="N82" s="107"/>
      <c r="O82" s="107"/>
      <c r="AF82" s="136">
        <f>_xll.qlCalendarAdvance(Calendar,AF81,"1d","mf",,Trigger)</f>
        <v>42293</v>
      </c>
      <c r="AG82" s="122">
        <f>_xll.qlDayCounterYearFraction(DayCounter,SettlementDate,AF82,,,Trigger)</f>
        <v>0.30277777777777776</v>
      </c>
      <c r="AH82" s="134">
        <f t="shared" si="14"/>
        <v>1.7892184207044185E-3</v>
      </c>
      <c r="AI82" s="134">
        <f t="shared" si="15"/>
        <v>1.8282729635533432E-3</v>
      </c>
      <c r="AJ82" s="134">
        <f t="shared" si="16"/>
        <v>1.8235916223533761E-3</v>
      </c>
    </row>
    <row r="83" spans="14:36" x14ac:dyDescent="0.2">
      <c r="N83" s="107"/>
      <c r="O83" s="107"/>
      <c r="AF83" s="136">
        <f>_xll.qlCalendarAdvance(Calendar,AF82,"1d","mf",,Trigger)</f>
        <v>42296</v>
      </c>
      <c r="AG83" s="122">
        <f>_xll.qlDayCounterYearFraction(DayCounter,SettlementDate,AF83,,,Trigger)</f>
        <v>0.31111111111111112</v>
      </c>
      <c r="AH83" s="134">
        <f t="shared" si="14"/>
        <v>1.7892184207044185E-3</v>
      </c>
      <c r="AI83" s="134">
        <f t="shared" si="15"/>
        <v>1.8349680280417302E-3</v>
      </c>
      <c r="AJ83" s="134">
        <f t="shared" si="16"/>
        <v>1.830316744107541E-3</v>
      </c>
    </row>
    <row r="84" spans="14:36" x14ac:dyDescent="0.2">
      <c r="N84" s="107"/>
      <c r="O84" s="107"/>
      <c r="AF84" s="136">
        <f>_xll.qlCalendarAdvance(Calendar,AF83,"1d","mf",,Trigger)</f>
        <v>42297</v>
      </c>
      <c r="AG84" s="122">
        <f>_xll.qlDayCounterYearFraction(DayCounter,SettlementDate,AF84,,,Trigger)</f>
        <v>0.31388888888888888</v>
      </c>
      <c r="AH84" s="134">
        <f t="shared" si="14"/>
        <v>1.7892184207044185E-3</v>
      </c>
      <c r="AI84" s="134">
        <f t="shared" si="15"/>
        <v>1.8371997162045257E-3</v>
      </c>
      <c r="AJ84" s="134">
        <f t="shared" si="16"/>
        <v>1.8325646195446737E-3</v>
      </c>
    </row>
    <row r="85" spans="14:36" x14ac:dyDescent="0.2">
      <c r="N85" s="107"/>
      <c r="O85" s="107"/>
      <c r="AF85" s="136">
        <f>_xll.qlCalendarAdvance(Calendar,AF84,"1d","mf",,Trigger)</f>
        <v>42298</v>
      </c>
      <c r="AG85" s="122">
        <f>_xll.qlDayCounterYearFraction(DayCounter,SettlementDate,AF85,,,Trigger)</f>
        <v>0.31666666666666665</v>
      </c>
      <c r="AH85" s="134">
        <f t="shared" si="14"/>
        <v>1.7892184207044185E-3</v>
      </c>
      <c r="AI85" s="134">
        <f t="shared" si="15"/>
        <v>1.8394314043673212E-3</v>
      </c>
      <c r="AJ85" s="134">
        <f t="shared" si="16"/>
        <v>1.834815579074678E-3</v>
      </c>
    </row>
    <row r="86" spans="14:36" x14ac:dyDescent="0.2">
      <c r="N86" s="107"/>
      <c r="O86" s="107"/>
      <c r="AF86" s="136">
        <f>_xll.qlCalendarAdvance(Calendar,AF85,"1d","mf",,Trigger)</f>
        <v>42299</v>
      </c>
      <c r="AG86" s="122">
        <f>_xll.qlDayCounterYearFraction(DayCounter,SettlementDate,AF86,,,Trigger)</f>
        <v>0.31944444444444442</v>
      </c>
      <c r="AH86" s="134">
        <f t="shared" si="14"/>
        <v>1.7892184207044185E-3</v>
      </c>
      <c r="AI86" s="134">
        <f t="shared" si="15"/>
        <v>1.8416630925301169E-3</v>
      </c>
      <c r="AJ86" s="134">
        <f t="shared" si="16"/>
        <v>1.837069622697555E-3</v>
      </c>
    </row>
    <row r="87" spans="14:36" x14ac:dyDescent="0.2">
      <c r="N87" s="107"/>
      <c r="O87" s="107"/>
      <c r="AF87" s="136">
        <f>_xll.qlCalendarAdvance(Calendar,AF86,"1d","mf",,Trigger)</f>
        <v>42300</v>
      </c>
      <c r="AG87" s="122">
        <f>_xll.qlDayCounterYearFraction(DayCounter,SettlementDate,AF87,,,Trigger)</f>
        <v>0.32222222222222224</v>
      </c>
      <c r="AH87" s="134">
        <f t="shared" si="14"/>
        <v>1.7892184207044185E-3</v>
      </c>
      <c r="AI87" s="134">
        <f t="shared" si="15"/>
        <v>1.8438947806929127E-3</v>
      </c>
      <c r="AJ87" s="134">
        <f t="shared" si="16"/>
        <v>1.8393267504133038E-3</v>
      </c>
    </row>
    <row r="88" spans="14:36" x14ac:dyDescent="0.2">
      <c r="N88" s="107"/>
      <c r="O88" s="107"/>
      <c r="AF88" s="136">
        <f>_xll.qlCalendarAdvance(Calendar,AF87,"1d","mf",,Trigger)</f>
        <v>42303</v>
      </c>
      <c r="AG88" s="122">
        <f>_xll.qlDayCounterYearFraction(DayCounter,SettlementDate,AF88,,,Trigger)</f>
        <v>0.33055555555555555</v>
      </c>
      <c r="AH88" s="134">
        <f t="shared" si="14"/>
        <v>1.7892184207044185E-3</v>
      </c>
      <c r="AI88" s="134">
        <f t="shared" si="15"/>
        <v>1.8505898451812994E-3</v>
      </c>
      <c r="AJ88" s="134">
        <f t="shared" si="16"/>
        <v>1.8461166381177826E-3</v>
      </c>
    </row>
    <row r="89" spans="14:36" x14ac:dyDescent="0.2">
      <c r="N89" s="107"/>
      <c r="O89" s="107"/>
      <c r="AF89" s="136">
        <f>_xll.qlCalendarAdvance(Calendar,AF88,"1d","mf",,Trigger)</f>
        <v>42304</v>
      </c>
      <c r="AG89" s="122">
        <f>_xll.qlDayCounterYearFraction(DayCounter,SettlementDate,AF89,,,Trigger)</f>
        <v>0.33333333333333331</v>
      </c>
      <c r="AH89" s="134">
        <f t="shared" si="14"/>
        <v>1.7892184207044185E-3</v>
      </c>
      <c r="AI89" s="134">
        <f t="shared" si="15"/>
        <v>1.852821533344095E-3</v>
      </c>
      <c r="AJ89" s="134">
        <f t="shared" si="16"/>
        <v>1.8483861022050199E-3</v>
      </c>
    </row>
    <row r="90" spans="14:36" x14ac:dyDescent="0.2">
      <c r="N90" s="107"/>
      <c r="O90" s="107"/>
      <c r="AF90" s="136">
        <f>_xll.qlCalendarAdvance(Calendar,AF89,"1d","mf",,Trigger)</f>
        <v>42305</v>
      </c>
      <c r="AG90" s="122">
        <f>_xll.qlDayCounterYearFraction(DayCounter,SettlementDate,AF90,,,Trigger)</f>
        <v>0.33611111111111114</v>
      </c>
      <c r="AH90" s="134">
        <f t="shared" si="14"/>
        <v>1.7892184207044185E-3</v>
      </c>
      <c r="AI90" s="134">
        <f t="shared" si="15"/>
        <v>1.8550532215068907E-3</v>
      </c>
      <c r="AJ90" s="134">
        <f t="shared" si="16"/>
        <v>1.8506586503851293E-3</v>
      </c>
    </row>
    <row r="91" spans="14:36" x14ac:dyDescent="0.2">
      <c r="N91" s="107"/>
      <c r="O91" s="107"/>
      <c r="AF91" s="136">
        <f>_xll.qlCalendarAdvance(Calendar,AF90,"1d","mf",,Trigger)</f>
        <v>42306</v>
      </c>
      <c r="AG91" s="122">
        <f>_xll.qlDayCounterYearFraction(DayCounter,SettlementDate,AF91,,,Trigger)</f>
        <v>0.33888888888888891</v>
      </c>
      <c r="AH91" s="134">
        <f t="shared" si="14"/>
        <v>1.7892184207044185E-3</v>
      </c>
      <c r="AI91" s="134">
        <f t="shared" si="15"/>
        <v>1.8572849096696862E-3</v>
      </c>
      <c r="AJ91" s="134">
        <f t="shared" si="16"/>
        <v>1.8529342826581103E-3</v>
      </c>
    </row>
    <row r="92" spans="14:36" x14ac:dyDescent="0.2">
      <c r="N92" s="107"/>
      <c r="O92" s="107"/>
      <c r="AF92" s="136">
        <f>_xll.qlCalendarAdvance(Calendar,AF91,"1d","mf",,Trigger)</f>
        <v>42307</v>
      </c>
      <c r="AG92" s="122">
        <f>_xll.qlDayCounterYearFraction(DayCounter,SettlementDate,AF92,,,Trigger)</f>
        <v>0.34166666666666667</v>
      </c>
      <c r="AH92" s="134">
        <f t="shared" si="14"/>
        <v>1.7892184207044185E-3</v>
      </c>
      <c r="AI92" s="134">
        <f t="shared" si="15"/>
        <v>1.8595165978324819E-3</v>
      </c>
      <c r="AJ92" s="134">
        <f t="shared" si="16"/>
        <v>1.855212999023964E-3</v>
      </c>
    </row>
    <row r="93" spans="14:36" x14ac:dyDescent="0.2">
      <c r="N93" s="107"/>
      <c r="O93" s="107"/>
      <c r="AF93" s="136">
        <f>_xll.qlCalendarAdvance(Calendar,AF92,"1d","mf",,Trigger)</f>
        <v>42310</v>
      </c>
      <c r="AG93" s="122">
        <f>_xll.qlDayCounterYearFraction(DayCounter,SettlementDate,AF93,,,Trigger)</f>
        <v>0.35</v>
      </c>
      <c r="AH93" s="134">
        <f t="shared" si="14"/>
        <v>1.7892184207044185E-3</v>
      </c>
      <c r="AI93" s="134">
        <f t="shared" si="15"/>
        <v>1.8662116623208687E-3</v>
      </c>
      <c r="AJ93" s="134">
        <f t="shared" si="16"/>
        <v>1.862067652678757E-3</v>
      </c>
    </row>
    <row r="94" spans="14:36" x14ac:dyDescent="0.2">
      <c r="N94" s="107"/>
      <c r="O94" s="107"/>
      <c r="AF94" s="136">
        <f>_xll.qlCalendarAdvance(Calendar,AF93,"1d","mf",,Trigger)</f>
        <v>42311</v>
      </c>
      <c r="AG94" s="122">
        <f>_xll.qlDayCounterYearFraction(DayCounter,SettlementDate,AF94,,,Trigger)</f>
        <v>0.3527777777777778</v>
      </c>
      <c r="AH94" s="134">
        <f t="shared" si="14"/>
        <v>1.7892184207044185E-3</v>
      </c>
      <c r="AI94" s="134">
        <f t="shared" si="15"/>
        <v>1.8684433504836642E-3</v>
      </c>
      <c r="AJ94" s="134">
        <f t="shared" si="16"/>
        <v>1.8643587054160988E-3</v>
      </c>
    </row>
    <row r="95" spans="14:36" x14ac:dyDescent="0.2">
      <c r="N95" s="107"/>
      <c r="O95" s="107"/>
      <c r="AF95" s="136">
        <f>_xll.qlCalendarAdvance(Calendar,AF94,"1d","mf",,Trigger)</f>
        <v>42312</v>
      </c>
      <c r="AG95" s="122">
        <f>_xll.qlDayCounterYearFraction(DayCounter,SettlementDate,AF95,,,Trigger)</f>
        <v>0.35555555555555557</v>
      </c>
      <c r="AH95" s="134">
        <f t="shared" si="14"/>
        <v>1.7892184207044185E-3</v>
      </c>
      <c r="AI95" s="134">
        <f t="shared" si="15"/>
        <v>1.87067503864646E-3</v>
      </c>
      <c r="AJ95" s="134">
        <f t="shared" si="16"/>
        <v>1.8666528422463127E-3</v>
      </c>
    </row>
    <row r="96" spans="14:36" x14ac:dyDescent="0.2">
      <c r="N96" s="107"/>
      <c r="O96" s="107"/>
      <c r="AF96" s="136">
        <f>_xll.qlCalendarAdvance(Calendar,AF95,"1d","mf",,Trigger)</f>
        <v>42313</v>
      </c>
      <c r="AG96" s="122">
        <f>_xll.qlDayCounterYearFraction(DayCounter,SettlementDate,AF96,,,Trigger)</f>
        <v>0.35833333333333334</v>
      </c>
      <c r="AH96" s="134">
        <f t="shared" si="14"/>
        <v>1.7892184207044185E-3</v>
      </c>
      <c r="AI96" s="134">
        <f t="shared" si="15"/>
        <v>1.8729067268092555E-3</v>
      </c>
      <c r="AJ96" s="134">
        <f t="shared" si="16"/>
        <v>1.8689500631693986E-3</v>
      </c>
    </row>
    <row r="97" spans="14:36" x14ac:dyDescent="0.2">
      <c r="N97" s="107"/>
      <c r="O97" s="107"/>
      <c r="AF97" s="136">
        <f>_xll.qlCalendarAdvance(Calendar,AF96,"1d","mf",,Trigger)</f>
        <v>42314</v>
      </c>
      <c r="AG97" s="122">
        <f>_xll.qlDayCounterYearFraction(DayCounter,SettlementDate,AF97,,,Trigger)</f>
        <v>0.3611111111111111</v>
      </c>
      <c r="AH97" s="134">
        <f t="shared" si="14"/>
        <v>1.7892184207044185E-3</v>
      </c>
      <c r="AI97" s="134">
        <f t="shared" si="15"/>
        <v>1.8751384149720512E-3</v>
      </c>
      <c r="AJ97" s="134">
        <f t="shared" si="16"/>
        <v>1.8712503681853569E-3</v>
      </c>
    </row>
    <row r="98" spans="14:36" x14ac:dyDescent="0.2">
      <c r="N98" s="107"/>
      <c r="O98" s="107"/>
      <c r="AF98" s="136">
        <f>_xll.qlCalendarAdvance(Calendar,AF97,"1d","mf",,Trigger)</f>
        <v>42317</v>
      </c>
      <c r="AG98" s="122">
        <f>_xll.qlDayCounterYearFraction(DayCounter,SettlementDate,AF98,,,Trigger)</f>
        <v>0.36944444444444446</v>
      </c>
      <c r="AH98" s="134">
        <f t="shared" si="14"/>
        <v>1.7892184207044185E-3</v>
      </c>
      <c r="AI98" s="134">
        <f t="shared" si="15"/>
        <v>1.881833479460438E-3</v>
      </c>
      <c r="AJ98" s="134">
        <f t="shared" si="16"/>
        <v>1.878169787790464E-3</v>
      </c>
    </row>
    <row r="99" spans="14:36" x14ac:dyDescent="0.2">
      <c r="N99" s="107"/>
      <c r="O99" s="107"/>
      <c r="AF99" s="136">
        <f>_xll.qlCalendarAdvance(Calendar,AF98,"1d","mf",,Trigger)</f>
        <v>42318</v>
      </c>
      <c r="AG99" s="122">
        <f>_xll.qlDayCounterYearFraction(DayCounter,SettlementDate,AF99,,,Trigger)</f>
        <v>0.37222222222222223</v>
      </c>
      <c r="AH99" s="134">
        <f t="shared" ref="AH99:AH132" si="17">$W$13</f>
        <v>1.7892184207044185E-3</v>
      </c>
      <c r="AI99" s="134">
        <f t="shared" ref="AI99:AI132" si="18">$W$10+$W$9*AG99</f>
        <v>1.8840651676232337E-3</v>
      </c>
      <c r="AJ99" s="134">
        <f t="shared" ref="AJ99:AJ132" si="19">($W$5+$W$4*AG99+$W$3*AG99^2)</f>
        <v>1.8804824291779104E-3</v>
      </c>
    </row>
    <row r="100" spans="14:36" x14ac:dyDescent="0.2">
      <c r="N100" s="107"/>
      <c r="O100" s="107"/>
      <c r="AF100" s="136">
        <f>_xll.qlCalendarAdvance(Calendar,AF99,"1d","mf",,Trigger)</f>
        <v>42319</v>
      </c>
      <c r="AG100" s="122">
        <f>_xll.qlDayCounterYearFraction(DayCounter,SettlementDate,AF100,,,Trigger)</f>
        <v>0.375</v>
      </c>
      <c r="AH100" s="134">
        <f t="shared" si="17"/>
        <v>1.7892184207044185E-3</v>
      </c>
      <c r="AI100" s="134">
        <f t="shared" si="18"/>
        <v>1.8862968557860293E-3</v>
      </c>
      <c r="AJ100" s="134">
        <f t="shared" si="19"/>
        <v>1.8827981546582291E-3</v>
      </c>
    </row>
    <row r="101" spans="14:36" x14ac:dyDescent="0.2">
      <c r="N101" s="107"/>
      <c r="O101" s="107"/>
      <c r="AF101" s="136">
        <f>_xll.qlCalendarAdvance(Calendar,AF100,"1d","mf",,Trigger)</f>
        <v>42320</v>
      </c>
      <c r="AG101" s="122">
        <f>_xll.qlDayCounterYearFraction(DayCounter,SettlementDate,AF101,,,Trigger)</f>
        <v>0.37777777777777777</v>
      </c>
      <c r="AH101" s="134">
        <f t="shared" si="17"/>
        <v>1.7892184207044185E-3</v>
      </c>
      <c r="AI101" s="134">
        <f t="shared" si="18"/>
        <v>1.8885285439488248E-3</v>
      </c>
      <c r="AJ101" s="134">
        <f t="shared" si="19"/>
        <v>1.88511696423142E-3</v>
      </c>
    </row>
    <row r="102" spans="14:36" x14ac:dyDescent="0.2">
      <c r="N102" s="107"/>
      <c r="O102" s="107"/>
      <c r="AF102" s="136">
        <f>_xll.qlCalendarAdvance(Calendar,AF101,"1d","mf",,Trigger)</f>
        <v>42321</v>
      </c>
      <c r="AG102" s="122">
        <f>_xll.qlDayCounterYearFraction(DayCounter,SettlementDate,AF102,,,Trigger)</f>
        <v>0.38055555555555554</v>
      </c>
      <c r="AH102" s="134">
        <f t="shared" si="17"/>
        <v>1.7892184207044185E-3</v>
      </c>
      <c r="AI102" s="134">
        <f t="shared" si="18"/>
        <v>1.8907602321116205E-3</v>
      </c>
      <c r="AJ102" s="134">
        <f t="shared" si="19"/>
        <v>1.8874388578974826E-3</v>
      </c>
    </row>
    <row r="103" spans="14:36" x14ac:dyDescent="0.2">
      <c r="N103" s="107"/>
      <c r="O103" s="107"/>
      <c r="AF103" s="136">
        <f>_xll.qlCalendarAdvance(Calendar,AF102,"1d","mf",,Trigger)</f>
        <v>42324</v>
      </c>
      <c r="AG103" s="122">
        <f>_xll.qlDayCounterYearFraction(DayCounter,SettlementDate,AF103,,,Trigger)</f>
        <v>0.3888888888888889</v>
      </c>
      <c r="AH103" s="134">
        <f t="shared" si="17"/>
        <v>1.7892184207044185E-3</v>
      </c>
      <c r="AI103" s="134">
        <f t="shared" si="18"/>
        <v>1.8974552966000073E-3</v>
      </c>
      <c r="AJ103" s="134">
        <f t="shared" si="19"/>
        <v>1.8944230434529037E-3</v>
      </c>
    </row>
    <row r="104" spans="14:36" x14ac:dyDescent="0.2">
      <c r="N104" s="107"/>
      <c r="O104" s="107"/>
      <c r="AF104" s="136">
        <f>_xll.qlCalendarAdvance(Calendar,AF103,"1d","mf",,Trigger)</f>
        <v>42325</v>
      </c>
      <c r="AG104" s="122">
        <f>_xll.qlDayCounterYearFraction(DayCounter,SettlementDate,AF104,,,Trigger)</f>
        <v>0.39166666666666666</v>
      </c>
      <c r="AH104" s="134">
        <f t="shared" si="17"/>
        <v>1.7892184207044185E-3</v>
      </c>
      <c r="AI104" s="134">
        <f t="shared" si="18"/>
        <v>1.899686984762803E-3</v>
      </c>
      <c r="AJ104" s="134">
        <f t="shared" si="19"/>
        <v>1.8967572734904551E-3</v>
      </c>
    </row>
    <row r="105" spans="14:36" x14ac:dyDescent="0.2">
      <c r="N105" s="107"/>
      <c r="O105" s="107"/>
      <c r="AF105" s="136">
        <f>_xll.qlCalendarAdvance(Calendar,AF104,"1d","mf",,Trigger)</f>
        <v>42326</v>
      </c>
      <c r="AG105" s="122">
        <f>_xll.qlDayCounterYearFraction(DayCounter,SettlementDate,AF105,,,Trigger)</f>
        <v>0.39444444444444443</v>
      </c>
      <c r="AH105" s="134">
        <f t="shared" si="17"/>
        <v>1.7892184207044185E-3</v>
      </c>
      <c r="AI105" s="134">
        <f t="shared" si="18"/>
        <v>1.9019186729255985E-3</v>
      </c>
      <c r="AJ105" s="134">
        <f t="shared" si="19"/>
        <v>1.8990945876208782E-3</v>
      </c>
    </row>
    <row r="106" spans="14:36" x14ac:dyDescent="0.2">
      <c r="N106" s="107"/>
      <c r="O106" s="107"/>
      <c r="AF106" s="136">
        <f>_xll.qlCalendarAdvance(Calendar,AF105,"1d","mf",,Trigger)</f>
        <v>42327</v>
      </c>
      <c r="AG106" s="122">
        <f>_xll.qlDayCounterYearFraction(DayCounter,SettlementDate,AF106,,,Trigger)</f>
        <v>0.3972222222222222</v>
      </c>
      <c r="AH106" s="134">
        <f t="shared" si="17"/>
        <v>1.7892184207044185E-3</v>
      </c>
      <c r="AI106" s="134">
        <f t="shared" si="18"/>
        <v>1.9041503610883943E-3</v>
      </c>
      <c r="AJ106" s="134">
        <f t="shared" si="19"/>
        <v>1.9014349858441737E-3</v>
      </c>
    </row>
    <row r="107" spans="14:36" x14ac:dyDescent="0.2">
      <c r="N107" s="107"/>
      <c r="O107" s="107"/>
      <c r="AF107" s="136">
        <f>_xll.qlCalendarAdvance(Calendar,AF106,"1d","mf",,Trigger)</f>
        <v>42328</v>
      </c>
      <c r="AG107" s="122">
        <f>_xll.qlDayCounterYearFraction(DayCounter,SettlementDate,AF107,,,Trigger)</f>
        <v>0.4</v>
      </c>
      <c r="AH107" s="134">
        <f t="shared" si="17"/>
        <v>1.7892184207044185E-3</v>
      </c>
      <c r="AI107" s="134">
        <f t="shared" si="18"/>
        <v>1.9063820492511898E-3</v>
      </c>
      <c r="AJ107" s="134">
        <f t="shared" si="19"/>
        <v>1.9037784681603411E-3</v>
      </c>
    </row>
    <row r="108" spans="14:36" x14ac:dyDescent="0.2">
      <c r="N108" s="107"/>
      <c r="O108" s="107"/>
      <c r="AF108" s="136">
        <f>_xll.qlCalendarAdvance(Calendar,AF107,"1d","mf",,Trigger)</f>
        <v>42331</v>
      </c>
      <c r="AG108" s="122">
        <f>_xll.qlDayCounterYearFraction(DayCounter,SettlementDate,AF108,,,Trigger)</f>
        <v>0.40833333333333333</v>
      </c>
      <c r="AH108" s="134">
        <f t="shared" si="17"/>
        <v>1.7892184207044185E-3</v>
      </c>
      <c r="AI108" s="134">
        <f t="shared" si="18"/>
        <v>1.9130771137395766E-3</v>
      </c>
      <c r="AJ108" s="134">
        <f t="shared" si="19"/>
        <v>1.9108274196660763E-3</v>
      </c>
    </row>
    <row r="109" spans="14:36" x14ac:dyDescent="0.2">
      <c r="N109" s="107"/>
      <c r="O109" s="107"/>
      <c r="AF109" s="136">
        <f>_xll.qlCalendarAdvance(Calendar,AF108,"1d","mf",,Trigger)</f>
        <v>42332</v>
      </c>
      <c r="AG109" s="122">
        <f>_xll.qlDayCounterYearFraction(DayCounter,SettlementDate,AF109,,,Trigger)</f>
        <v>0.41111111111111109</v>
      </c>
      <c r="AH109" s="134">
        <f t="shared" si="17"/>
        <v>1.7892184207044185E-3</v>
      </c>
      <c r="AI109" s="134">
        <f t="shared" si="18"/>
        <v>1.9153088019023723E-3</v>
      </c>
      <c r="AJ109" s="134">
        <f t="shared" si="19"/>
        <v>1.9131832383537323E-3</v>
      </c>
    </row>
    <row r="110" spans="14:36" x14ac:dyDescent="0.2">
      <c r="N110" s="107"/>
      <c r="O110" s="107"/>
      <c r="AF110" s="136">
        <f>_xll.qlCalendarAdvance(Calendar,AF109,"1d","mf",,Trigger)</f>
        <v>42333</v>
      </c>
      <c r="AG110" s="122">
        <f>_xll.qlDayCounterYearFraction(DayCounter,SettlementDate,AF110,,,Trigger)</f>
        <v>0.41388888888888886</v>
      </c>
      <c r="AH110" s="134">
        <f t="shared" si="17"/>
        <v>1.7892184207044185E-3</v>
      </c>
      <c r="AI110" s="134">
        <f t="shared" si="18"/>
        <v>1.9175404900651678E-3</v>
      </c>
      <c r="AJ110" s="134">
        <f t="shared" si="19"/>
        <v>1.9155421411342602E-3</v>
      </c>
    </row>
    <row r="111" spans="14:36" x14ac:dyDescent="0.2">
      <c r="N111" s="107"/>
      <c r="O111" s="107"/>
      <c r="AF111" s="136">
        <f>_xll.qlCalendarAdvance(Calendar,AF110,"1d","mf",,Trigger)</f>
        <v>42334</v>
      </c>
      <c r="AG111" s="122">
        <f>_xll.qlDayCounterYearFraction(DayCounter,SettlementDate,AF111,,,Trigger)</f>
        <v>0.41666666666666669</v>
      </c>
      <c r="AH111" s="134">
        <f t="shared" si="17"/>
        <v>1.7892184207044185E-3</v>
      </c>
      <c r="AI111" s="134">
        <f t="shared" si="18"/>
        <v>1.9197721782279636E-3</v>
      </c>
      <c r="AJ111" s="134">
        <f t="shared" si="19"/>
        <v>1.9179041280076605E-3</v>
      </c>
    </row>
    <row r="112" spans="14:36" x14ac:dyDescent="0.2">
      <c r="N112" s="107"/>
      <c r="O112" s="107"/>
      <c r="AF112" s="136">
        <f>_xll.qlCalendarAdvance(Calendar,AF111,"1d","mf",,Trigger)</f>
        <v>42335</v>
      </c>
      <c r="AG112" s="122">
        <f>_xll.qlDayCounterYearFraction(DayCounter,SettlementDate,AF112,,,Trigger)</f>
        <v>0.41944444444444445</v>
      </c>
      <c r="AH112" s="134">
        <f t="shared" si="17"/>
        <v>1.7892184207044185E-3</v>
      </c>
      <c r="AI112" s="134">
        <f t="shared" si="18"/>
        <v>1.9220038663907591E-3</v>
      </c>
      <c r="AJ112" s="134">
        <f t="shared" si="19"/>
        <v>1.9202691989739327E-3</v>
      </c>
    </row>
    <row r="113" spans="14:36" x14ac:dyDescent="0.2">
      <c r="N113" s="108"/>
      <c r="O113" s="107"/>
      <c r="AF113" s="136">
        <f>_xll.qlCalendarAdvance(Calendar,AF112,"1d","mf",,Trigger)</f>
        <v>42338</v>
      </c>
      <c r="AG113" s="122">
        <f>_xll.qlDayCounterYearFraction(DayCounter,SettlementDate,AF113,,,Trigger)</f>
        <v>0.42777777777777776</v>
      </c>
      <c r="AH113" s="134">
        <f t="shared" si="17"/>
        <v>1.7892184207044185E-3</v>
      </c>
      <c r="AI113" s="134">
        <f t="shared" si="18"/>
        <v>1.9286989308791459E-3</v>
      </c>
      <c r="AJ113" s="134">
        <f t="shared" si="19"/>
        <v>1.9273829164299817E-3</v>
      </c>
    </row>
    <row r="114" spans="14:36" x14ac:dyDescent="0.2">
      <c r="N114" s="108"/>
      <c r="O114" s="107"/>
      <c r="AF114" s="136">
        <f>_xll.qlCalendarAdvance(Calendar,AF113,"1d","mf",,Trigger)</f>
        <v>42339</v>
      </c>
      <c r="AG114" s="122">
        <f>_xll.qlDayCounterYearFraction(DayCounter,SettlementDate,AF114,,,Trigger)</f>
        <v>0.43055555555555558</v>
      </c>
      <c r="AH114" s="134">
        <f t="shared" si="17"/>
        <v>1.7892184207044185E-3</v>
      </c>
      <c r="AI114" s="134">
        <f t="shared" si="18"/>
        <v>1.9309306190419416E-3</v>
      </c>
      <c r="AJ114" s="134">
        <f t="shared" si="19"/>
        <v>1.9297603237677424E-3</v>
      </c>
    </row>
    <row r="115" spans="14:36" x14ac:dyDescent="0.2">
      <c r="N115" s="108"/>
      <c r="O115" s="107"/>
      <c r="AF115" s="136">
        <f>_xll.qlCalendarAdvance(Calendar,AF114,"1d","mf",,Trigger)</f>
        <v>42340</v>
      </c>
      <c r="AG115" s="122">
        <f>_xll.qlDayCounterYearFraction(DayCounter,SettlementDate,AF115,,,Trigger)</f>
        <v>0.43333333333333335</v>
      </c>
      <c r="AH115" s="134">
        <f t="shared" si="17"/>
        <v>1.7892184207044185E-3</v>
      </c>
      <c r="AI115" s="134">
        <f t="shared" si="18"/>
        <v>1.9331623072047373E-3</v>
      </c>
      <c r="AJ115" s="134">
        <f t="shared" si="19"/>
        <v>1.9321408151983751E-3</v>
      </c>
    </row>
    <row r="116" spans="14:36" x14ac:dyDescent="0.2">
      <c r="N116" s="108"/>
      <c r="O116" s="107"/>
      <c r="AF116" s="136">
        <f>_xll.qlCalendarAdvance(Calendar,AF115,"1d","mf",,Trigger)</f>
        <v>42341</v>
      </c>
      <c r="AG116" s="122">
        <f>_xll.qlDayCounterYearFraction(DayCounter,SettlementDate,AF116,,,Trigger)</f>
        <v>0.43611111111111112</v>
      </c>
      <c r="AH116" s="134">
        <f t="shared" si="17"/>
        <v>1.7892184207044185E-3</v>
      </c>
      <c r="AI116" s="134">
        <f t="shared" si="18"/>
        <v>1.9353939953675329E-3</v>
      </c>
      <c r="AJ116" s="134">
        <f t="shared" si="19"/>
        <v>1.9345243907218797E-3</v>
      </c>
    </row>
    <row r="117" spans="14:36" x14ac:dyDescent="0.2">
      <c r="N117" s="108"/>
      <c r="O117" s="107"/>
      <c r="AF117" s="136">
        <f>_xll.qlCalendarAdvance(Calendar,AF116,"1d","mf",,Trigger)</f>
        <v>42342</v>
      </c>
      <c r="AG117" s="122">
        <f>_xll.qlDayCounterYearFraction(DayCounter,SettlementDate,AF117,,,Trigger)</f>
        <v>0.43888888888888888</v>
      </c>
      <c r="AH117" s="134">
        <f t="shared" si="17"/>
        <v>1.7892184207044185E-3</v>
      </c>
      <c r="AI117" s="134">
        <f t="shared" si="18"/>
        <v>1.9376256835303284E-3</v>
      </c>
      <c r="AJ117" s="134">
        <f t="shared" si="19"/>
        <v>1.9369110503382567E-3</v>
      </c>
    </row>
    <row r="118" spans="14:36" x14ac:dyDescent="0.2">
      <c r="N118" s="108"/>
      <c r="O118" s="107"/>
      <c r="AF118" s="136">
        <f>_xll.qlCalendarAdvance(Calendar,AF117,"1d","mf",,Trigger)</f>
        <v>42345</v>
      </c>
      <c r="AG118" s="122">
        <f>_xll.qlDayCounterYearFraction(DayCounter,SettlementDate,AF118,,,Trigger)</f>
        <v>0.44722222222222224</v>
      </c>
      <c r="AH118" s="134">
        <f t="shared" si="17"/>
        <v>1.7892184207044185E-3</v>
      </c>
      <c r="AI118" s="134">
        <f t="shared" si="18"/>
        <v>1.9443207480187154E-3</v>
      </c>
      <c r="AJ118" s="134">
        <f t="shared" si="19"/>
        <v>1.9440895337446201E-3</v>
      </c>
    </row>
    <row r="119" spans="14:36" x14ac:dyDescent="0.2">
      <c r="N119" s="108"/>
      <c r="O119" s="108"/>
      <c r="AF119" s="136">
        <f>_xll.qlCalendarAdvance(Calendar,AF118,"1d","mf",,Trigger)</f>
        <v>42346</v>
      </c>
      <c r="AG119" s="122">
        <f>_xll.qlDayCounterYearFraction(DayCounter,SettlementDate,AF119,,,Trigger)</f>
        <v>0.45</v>
      </c>
      <c r="AH119" s="134">
        <f t="shared" si="17"/>
        <v>1.7892184207044185E-3</v>
      </c>
      <c r="AI119" s="134">
        <f t="shared" si="18"/>
        <v>1.9465524361815109E-3</v>
      </c>
      <c r="AJ119" s="134">
        <f t="shared" si="19"/>
        <v>1.9464885297324852E-3</v>
      </c>
    </row>
    <row r="120" spans="14:36" x14ac:dyDescent="0.2">
      <c r="N120" s="108"/>
      <c r="O120" s="108"/>
      <c r="AF120" s="136">
        <f>_xll.qlCalendarAdvance(Calendar,AF119,"1d","mf",,Trigger)</f>
        <v>42347</v>
      </c>
      <c r="AG120" s="122">
        <f>_xll.qlDayCounterYearFraction(DayCounter,SettlementDate,AF120,,,Trigger)</f>
        <v>0.45277777777777778</v>
      </c>
      <c r="AH120" s="134">
        <f t="shared" si="17"/>
        <v>1.7892184207044185E-3</v>
      </c>
      <c r="AI120" s="134">
        <f t="shared" si="18"/>
        <v>1.9487841243443064E-3</v>
      </c>
      <c r="AJ120" s="134">
        <f t="shared" si="19"/>
        <v>1.9488906098132227E-3</v>
      </c>
    </row>
    <row r="121" spans="14:36" x14ac:dyDescent="0.2">
      <c r="N121" s="108"/>
      <c r="O121" s="108"/>
      <c r="AF121" s="136">
        <f>_xll.qlCalendarAdvance(Calendar,AF120,"1d","mf",,Trigger)</f>
        <v>42348</v>
      </c>
      <c r="AG121" s="122">
        <f>_xll.qlDayCounterYearFraction(DayCounter,SettlementDate,AF121,,,Trigger)</f>
        <v>0.45555555555555555</v>
      </c>
      <c r="AH121" s="134">
        <f t="shared" si="17"/>
        <v>1.7892184207044185E-3</v>
      </c>
      <c r="AI121" s="134">
        <f t="shared" si="18"/>
        <v>1.9510158125071021E-3</v>
      </c>
      <c r="AJ121" s="134">
        <f t="shared" si="19"/>
        <v>1.9512957739868319E-3</v>
      </c>
    </row>
    <row r="122" spans="14:36" x14ac:dyDescent="0.2">
      <c r="N122" s="108"/>
      <c r="O122" s="108"/>
      <c r="AF122" s="136">
        <f>_xll.qlCalendarAdvance(Calendar,AF121,"1d","mf",,Trigger)</f>
        <v>42349</v>
      </c>
      <c r="AG122" s="122">
        <f>_xll.qlDayCounterYearFraction(DayCounter,SettlementDate,AF122,,,Trigger)</f>
        <v>0.45833333333333331</v>
      </c>
      <c r="AH122" s="134">
        <f t="shared" si="17"/>
        <v>1.7892184207044185E-3</v>
      </c>
      <c r="AI122" s="134">
        <f t="shared" si="18"/>
        <v>1.9532475006698979E-3</v>
      </c>
      <c r="AJ122" s="134">
        <f t="shared" si="19"/>
        <v>1.9537040222533135E-3</v>
      </c>
    </row>
    <row r="123" spans="14:36" x14ac:dyDescent="0.2">
      <c r="N123" s="108"/>
      <c r="O123" s="108"/>
      <c r="AF123" s="136">
        <f>_xll.qlCalendarAdvance(Calendar,AF122,"1d","mf",,Trigger)</f>
        <v>42352</v>
      </c>
      <c r="AG123" s="122">
        <f>_xll.qlDayCounterYearFraction(DayCounter,SettlementDate,AF123,,,Trigger)</f>
        <v>0.46666666666666667</v>
      </c>
      <c r="AH123" s="134">
        <f t="shared" si="17"/>
        <v>1.7892184207044185E-3</v>
      </c>
      <c r="AI123" s="134">
        <f t="shared" si="18"/>
        <v>1.9599425651582844E-3</v>
      </c>
      <c r="AJ123" s="134">
        <f t="shared" si="19"/>
        <v>1.9609472716099908E-3</v>
      </c>
    </row>
    <row r="124" spans="14:36" x14ac:dyDescent="0.2">
      <c r="N124" s="108"/>
      <c r="O124" s="108"/>
      <c r="AF124" s="136">
        <f>_xll.qlCalendarAdvance(Calendar,AF123,"1d","mf",,Trigger)</f>
        <v>42353</v>
      </c>
      <c r="AG124" s="122">
        <f>_xll.qlDayCounterYearFraction(DayCounter,SettlementDate,AF124,,,Trigger)</f>
        <v>0.46944444444444444</v>
      </c>
      <c r="AH124" s="134">
        <f t="shared" si="17"/>
        <v>1.7892184207044185E-3</v>
      </c>
      <c r="AI124" s="134">
        <f t="shared" si="18"/>
        <v>1.9621742533210799E-3</v>
      </c>
      <c r="AJ124" s="134">
        <f t="shared" si="19"/>
        <v>1.9633678562479607E-3</v>
      </c>
    </row>
    <row r="125" spans="14:36" x14ac:dyDescent="0.2">
      <c r="N125" s="108"/>
      <c r="O125" s="108"/>
      <c r="AF125" s="136">
        <f>_xll.qlCalendarAdvance(Calendar,AF124,"1d","mf",,Trigger)</f>
        <v>42354</v>
      </c>
      <c r="AG125" s="122">
        <f>_xll.qlDayCounterYearFraction(DayCounter,SettlementDate,AF125,,,Trigger)</f>
        <v>0.47222222222222221</v>
      </c>
      <c r="AH125" s="134">
        <f t="shared" si="17"/>
        <v>1.7892184207044185E-3</v>
      </c>
      <c r="AI125" s="134">
        <f t="shared" si="18"/>
        <v>1.9644059414838759E-3</v>
      </c>
      <c r="AJ125" s="134">
        <f t="shared" si="19"/>
        <v>1.9657915249788028E-3</v>
      </c>
    </row>
    <row r="126" spans="14:36" x14ac:dyDescent="0.2">
      <c r="N126" s="108"/>
      <c r="O126" s="108"/>
      <c r="AF126" s="136">
        <f>_xll.qlCalendarAdvance(Calendar,AF125,"1d","mf",,Trigger)</f>
        <v>42355</v>
      </c>
      <c r="AG126" s="122">
        <f>_xll.qlDayCounterYearFraction(DayCounter,SettlementDate,AF126,,,Trigger)</f>
        <v>0.47499999999999998</v>
      </c>
      <c r="AH126" s="134">
        <f t="shared" si="17"/>
        <v>1.7892184207044185E-3</v>
      </c>
      <c r="AI126" s="134">
        <f t="shared" si="18"/>
        <v>1.9666376296466714E-3</v>
      </c>
      <c r="AJ126" s="134">
        <f t="shared" si="19"/>
        <v>1.968218277802517E-3</v>
      </c>
    </row>
    <row r="127" spans="14:36" x14ac:dyDescent="0.2">
      <c r="N127" s="108"/>
      <c r="O127" s="108"/>
      <c r="AF127" s="136">
        <f>_xll.qlCalendarAdvance(Calendar,AF126,"1d","mf",,Trigger)</f>
        <v>42356</v>
      </c>
      <c r="AG127" s="122">
        <f>_xll.qlDayCounterYearFraction(DayCounter,SettlementDate,AF127,,,Trigger)</f>
        <v>0.4777777777777778</v>
      </c>
      <c r="AH127" s="134">
        <f t="shared" si="17"/>
        <v>1.7892184207044185E-3</v>
      </c>
      <c r="AI127" s="134">
        <f t="shared" si="18"/>
        <v>1.9688693178094669E-3</v>
      </c>
      <c r="AJ127" s="134">
        <f t="shared" si="19"/>
        <v>1.9706481147191033E-3</v>
      </c>
    </row>
    <row r="128" spans="14:36" x14ac:dyDescent="0.2">
      <c r="N128" s="108"/>
      <c r="O128" s="108"/>
      <c r="AF128" s="136">
        <f>_xll.qlCalendarAdvance(Calendar,AF127,"1d","mf",,Trigger)</f>
        <v>42359</v>
      </c>
      <c r="AG128" s="122">
        <f>_xll.qlDayCounterYearFraction(DayCounter,SettlementDate,AF128,,,Trigger)</f>
        <v>0.4861111111111111</v>
      </c>
      <c r="AH128" s="134">
        <f t="shared" si="17"/>
        <v>1.7892184207044185E-3</v>
      </c>
      <c r="AI128" s="134">
        <f t="shared" si="18"/>
        <v>1.9755643822978539E-3</v>
      </c>
      <c r="AJ128" s="134">
        <f t="shared" si="19"/>
        <v>1.9779561300260944E-3</v>
      </c>
    </row>
    <row r="129" spans="15:36" x14ac:dyDescent="0.2">
      <c r="O129" s="108"/>
      <c r="AF129" s="136">
        <f>_xll.qlCalendarAdvance(Calendar,AF128,"1d","mf",,Trigger)</f>
        <v>42360</v>
      </c>
      <c r="AG129" s="122">
        <f>_xll.qlDayCounterYearFraction(DayCounter,SettlementDate,AF129,,,Trigger)</f>
        <v>0.48888888888888887</v>
      </c>
      <c r="AH129" s="134">
        <f t="shared" si="17"/>
        <v>1.7892184207044185E-3</v>
      </c>
      <c r="AI129" s="134">
        <f t="shared" si="18"/>
        <v>1.9777960704606494E-3</v>
      </c>
      <c r="AJ129" s="134">
        <f t="shared" si="19"/>
        <v>1.9803983033141693E-3</v>
      </c>
    </row>
    <row r="130" spans="15:36" x14ac:dyDescent="0.2">
      <c r="O130" s="108"/>
      <c r="AF130" s="136">
        <f>_xll.qlCalendarAdvance(Calendar,AF129,"1d","mf",,Trigger)</f>
        <v>42361</v>
      </c>
      <c r="AG130" s="122">
        <f>_xll.qlDayCounterYearFraction(DayCounter,SettlementDate,AF130,,,Trigger)</f>
        <v>0.49166666666666664</v>
      </c>
      <c r="AH130" s="134">
        <f t="shared" si="17"/>
        <v>1.7892184207044185E-3</v>
      </c>
      <c r="AI130" s="134">
        <f t="shared" si="18"/>
        <v>1.980027758623445E-3</v>
      </c>
      <c r="AJ130" s="134">
        <f t="shared" si="19"/>
        <v>1.982843560695116E-3</v>
      </c>
    </row>
    <row r="131" spans="15:36" x14ac:dyDescent="0.2">
      <c r="O131" s="108"/>
      <c r="AF131" s="136">
        <f>_xll.qlCalendarAdvance(Calendar,AF130,"1d","mf",,Trigger)</f>
        <v>42362</v>
      </c>
      <c r="AG131" s="122">
        <f>_xll.qlDayCounterYearFraction(DayCounter,SettlementDate,AF131,,,Trigger)</f>
        <v>0.49444444444444446</v>
      </c>
      <c r="AH131" s="134">
        <f t="shared" si="17"/>
        <v>1.7892184207044185E-3</v>
      </c>
      <c r="AI131" s="134">
        <f t="shared" si="18"/>
        <v>1.9822594467862409E-3</v>
      </c>
      <c r="AJ131" s="134">
        <f t="shared" si="19"/>
        <v>1.9852919021689347E-3</v>
      </c>
    </row>
    <row r="132" spans="15:36" x14ac:dyDescent="0.2">
      <c r="O132" s="108"/>
      <c r="AF132" s="140">
        <f>_xll.qlCalendarAdvance(Calendar,AF131,"1d","mf",,Trigger)</f>
        <v>42366</v>
      </c>
      <c r="AG132" s="127">
        <f>_xll.qlDayCounterYearFraction(DayCounter,SettlementDate,AF132,,,Trigger)</f>
        <v>0.50555555555555554</v>
      </c>
      <c r="AH132" s="143">
        <f t="shared" si="17"/>
        <v>1.7892184207044185E-3</v>
      </c>
      <c r="AI132" s="143">
        <f t="shared" si="18"/>
        <v>1.991186199437423E-3</v>
      </c>
      <c r="AJ132" s="143">
        <f t="shared" si="19"/>
        <v>1.9951161089929309E-3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42184</v>
      </c>
      <c r="E3" s="115">
        <f>_xll.qlInterestRateIndexMaturity($D$10,D3)</f>
        <v>42550</v>
      </c>
      <c r="F3" s="149">
        <f>_xll.qlYieldTSDiscount(Discounting,D3,,AllTriggers)</f>
        <v>1.0000122223438277</v>
      </c>
      <c r="G3" s="149">
        <f>_xll.qlYieldTSDiscount(Discounting,E3,,AllTriggers)</f>
        <v>1.0012901262055136</v>
      </c>
      <c r="H3" s="150">
        <f>_xll.qlDayCounterYearFraction(DayCounter,D3,E3,,,Trigger)</f>
        <v>1.0166666666666666</v>
      </c>
      <c r="I3" s="151">
        <f>(F3/G3-1)/H3</f>
        <v>-1.2553350773716841E-3</v>
      </c>
      <c r="J3" s="116">
        <f>'Delta 6M '!P3</f>
        <v>8.8872107477884152E-4</v>
      </c>
      <c r="K3" s="117">
        <f>_xll.qlDayCounterYearFraction(DayCounter,SettlementDate,D3,,,Trigger)</f>
        <v>0</v>
      </c>
      <c r="L3" s="117">
        <f>_xll.qlDayCounterYearFraction(DayCounter,SettlementDate,E3,,,Trigger)</f>
        <v>1.0166666666666666</v>
      </c>
      <c r="M3" s="117">
        <f>L3-K3</f>
        <v>1.0166666666666666</v>
      </c>
      <c r="N3" s="117">
        <f>(L3^2-K3^2)/2</f>
        <v>0.51680555555555552</v>
      </c>
      <c r="O3" s="117">
        <f>(L3^3-K3^3)/3</f>
        <v>0.35027932098765424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0.35027932098765424</v>
      </c>
      <c r="T3" s="100">
        <f t="array" ref="T3:T5">_xll.ohFilter(N3:N7,P3:P7)</f>
        <v>0.51680555555555552</v>
      </c>
      <c r="U3" s="95">
        <f t="array" ref="U3:U5">_xll.ohFilter(M3:M7,P3:P7)</f>
        <v>1.0166666666666666</v>
      </c>
      <c r="V3" s="101"/>
      <c r="W3" s="96">
        <f t="array" ref="W3:W5">MMULT(AA3:AC5,Y3:Y5)</f>
        <v>-6.6979032395400595E-3</v>
      </c>
      <c r="X3" s="102"/>
      <c r="Y3" s="169">
        <f t="array" ref="Y3:Y5">_xll.ohFilter(J3:J7,P3:P7)</f>
        <v>2.9227176215313008E-3</v>
      </c>
      <c r="AA3" s="94">
        <f t="array" ref="AA3:AC5">MINVERSE(S3:U5)</f>
        <v>67.447306791570043</v>
      </c>
      <c r="AB3" s="100">
        <v>-128.76304023845188</v>
      </c>
      <c r="AC3" s="95">
        <v>61.315733446881872</v>
      </c>
      <c r="AF3" s="131">
        <f>SettlementDate</f>
        <v>42184</v>
      </c>
      <c r="AG3" s="122">
        <f>_xll.qlDayCounterYearFraction(DayCounter,SettlementDate,AF3,,,Trigger)</f>
        <v>0</v>
      </c>
      <c r="AH3" s="147">
        <f t="shared" ref="AH3:AH66" si="0">$W$13</f>
        <v>2.8748042178996405E-3</v>
      </c>
      <c r="AI3" s="147">
        <f t="shared" ref="AI3:AI66" si="1">$W$10+$W$9*AG3</f>
        <v>2.1076390031821921E-3</v>
      </c>
      <c r="AJ3" s="147">
        <f t="shared" ref="AJ3:AJ66" si="2">($W$5+$W$4*AG3+$W$3*AG3^2)</f>
        <v>6.7007051158460978E-4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42184</v>
      </c>
      <c r="E4" s="120">
        <f>_xll.qlInterestRateIndexMaturity($D$10,D4)</f>
        <v>42550</v>
      </c>
      <c r="F4" s="152">
        <f>_xll.qlYieldTSDiscount(Discounting,D4,,AllTriggers)</f>
        <v>1.0000122223438277</v>
      </c>
      <c r="G4" s="152">
        <f>_xll.qlYieldTSDiscount(Discounting,E4,,AllTriggers)</f>
        <v>1.0012901262055136</v>
      </c>
      <c r="H4" s="153">
        <f>_xll.qlDayCounterYearFraction(DayCounter,D4,E4,,,Trigger)</f>
        <v>1.0166666666666666</v>
      </c>
      <c r="I4" s="154">
        <f t="shared" ref="I4:I7" si="3">(F4/G4-1)/H4</f>
        <v>-1.2553350773716841E-3</v>
      </c>
      <c r="J4" s="121">
        <f>LN((1+(_xll.qlInterpolationInterpolate(B12Minterpolation,D4,TRUE,AllTriggers)+I4)*H4)/(1+I4*H4))</f>
        <v>2.9227176215313008E-3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1.0166666666666666</v>
      </c>
      <c r="M4" s="122">
        <f>L4-K4</f>
        <v>1.0166666666666666</v>
      </c>
      <c r="N4" s="122">
        <f>(L4^2-K4^2)/2</f>
        <v>0.51680555555555552</v>
      </c>
      <c r="O4" s="122">
        <f>(L4^3-K4^3)/3</f>
        <v>0.35027932098765424</v>
      </c>
      <c r="P4" s="123" t="b">
        <f>IF(D12="fixing",FALSE,TRUE)</f>
        <v>1</v>
      </c>
      <c r="R4" s="345"/>
      <c r="S4" s="94">
        <v>0.44347376543209888</v>
      </c>
      <c r="T4" s="100">
        <v>0.60152777777777788</v>
      </c>
      <c r="U4" s="95">
        <v>1.0166666666666668</v>
      </c>
      <c r="V4" s="103" t="s">
        <v>35</v>
      </c>
      <c r="W4" s="96">
        <v>8.8768710350694002E-3</v>
      </c>
      <c r="X4" s="103" t="s">
        <v>36</v>
      </c>
      <c r="Y4" s="169">
        <v>3.0505784906508762E-3</v>
      </c>
      <c r="AA4" s="94">
        <v>-85.995316159251715</v>
      </c>
      <c r="AB4" s="100">
        <v>153.4426229508218</v>
      </c>
      <c r="AC4" s="95">
        <v>-67.447306791570128</v>
      </c>
      <c r="AF4" s="136">
        <f>_xll.qlCalendarAdvance(Calendar,AF3,"1d","mf",,Trigger)</f>
        <v>42185</v>
      </c>
      <c r="AG4" s="122">
        <f>_xll.qlDayCounterYearFraction(DayCounter,SettlementDate,AF4,,,Trigger)</f>
        <v>2.7777777777777779E-3</v>
      </c>
      <c r="AH4" s="134">
        <f t="shared" si="0"/>
        <v>2.8748042178996405E-3</v>
      </c>
      <c r="AI4" s="134">
        <f t="shared" si="1"/>
        <v>2.1118311628254569E-3</v>
      </c>
      <c r="AJ4" s="134">
        <f t="shared" si="2"/>
        <v>6.9467680532986787E-4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42214</v>
      </c>
      <c r="E5" s="120">
        <f>_xll.qlInterestRateIndexMaturity($D$10,D5)</f>
        <v>42580</v>
      </c>
      <c r="F5" s="152">
        <f>_xll.qlYieldTSDiscount(Discounting,D5,,AllTriggers)</f>
        <v>1.0001147341041017</v>
      </c>
      <c r="G5" s="152">
        <f>_xll.qlYieldTSDiscount(Discounting,E5,,AllTriggers)</f>
        <v>1.0013886835180894</v>
      </c>
      <c r="H5" s="153">
        <f>_xll.qlDayCounterYearFraction(DayCounter,D5,E5,,,Trigger)</f>
        <v>1.0166666666666666</v>
      </c>
      <c r="I5" s="154">
        <f t="shared" si="3"/>
        <v>-1.251327299768017E-3</v>
      </c>
      <c r="J5" s="121">
        <f>LN((1+(_xll.qlInterpolationInterpolate(B12Minterpolation,D5,TRUE,AllTriggers)+I5)*H5)/(1+I5*H5))</f>
        <v>3.0505784906508762E-3</v>
      </c>
      <c r="K5" s="122">
        <f>_xll.qlDayCounterYearFraction(DayCounter,SettlementDate,D5,,,Trigger)</f>
        <v>8.3333333333333329E-2</v>
      </c>
      <c r="L5" s="122">
        <f>_xll.qlDayCounterYearFraction(DayCounter,SettlementDate,E5,,,Trigger)</f>
        <v>1.1000000000000001</v>
      </c>
      <c r="M5" s="122">
        <f>L5-K5</f>
        <v>1.0166666666666668</v>
      </c>
      <c r="N5" s="122">
        <f>(L5^2-K5^2)/2</f>
        <v>0.60152777777777788</v>
      </c>
      <c r="O5" s="122">
        <f>(L5^3-K5^3)/3</f>
        <v>0.44347376543209888</v>
      </c>
      <c r="P5" s="123" t="b">
        <v>1</v>
      </c>
      <c r="R5" s="345"/>
      <c r="S5" s="94">
        <v>0.56229668209876538</v>
      </c>
      <c r="T5" s="100">
        <v>0.69472222222222224</v>
      </c>
      <c r="U5" s="95">
        <v>1.0166666666666666</v>
      </c>
      <c r="V5" s="84"/>
      <c r="W5" s="96">
        <v>6.7007051158460978E-4</v>
      </c>
      <c r="X5" s="103"/>
      <c r="Y5" s="169">
        <v>3.0819891566958822E-3</v>
      </c>
      <c r="AA5" s="94">
        <v>21.459797033567774</v>
      </c>
      <c r="AB5" s="100">
        <v>-33.636363636364102</v>
      </c>
      <c r="AC5" s="95">
        <v>13.160173160173386</v>
      </c>
      <c r="AF5" s="136">
        <f>_xll.qlCalendarAdvance(Calendar,AF4,"1d","mf",,Trigger)</f>
        <v>42186</v>
      </c>
      <c r="AG5" s="122">
        <f>_xll.qlDayCounterYearFraction(DayCounter,SettlementDate,AF5,,,Trigger)</f>
        <v>5.5555555555555558E-3</v>
      </c>
      <c r="AH5" s="134">
        <f t="shared" si="0"/>
        <v>2.8748042178996405E-3</v>
      </c>
      <c r="AI5" s="134">
        <f t="shared" si="1"/>
        <v>2.1160233224687217E-3</v>
      </c>
      <c r="AJ5" s="134">
        <f t="shared" si="2"/>
        <v>7.19179736370812E-4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42247</v>
      </c>
      <c r="E6" s="120">
        <f>_xll.qlInterestRateIndexMaturity($D$10,D6)</f>
        <v>42613</v>
      </c>
      <c r="F6" s="152">
        <f>_xll.qlYieldTSDiscount(Discounting,D6,,AllTriggers)</f>
        <v>1.0002275213177914</v>
      </c>
      <c r="G6" s="152">
        <f>_xll.qlYieldTSDiscount(Discounting,E6,,AllTriggers)</f>
        <v>1.0014924177010622</v>
      </c>
      <c r="H6" s="153">
        <f>_xll.qlDayCounterYearFraction(DayCounter,D6,E6,,,Trigger)</f>
        <v>1.0166666666666666</v>
      </c>
      <c r="I6" s="154">
        <f t="shared" si="3"/>
        <v>-1.2423063370201823E-3</v>
      </c>
      <c r="J6" s="121">
        <f>LN((1+(_xll.qlInterpolationInterpolate(B12Minterpolation,D6,TRUE,AllTriggers)+I6)*H6)/(1+I6*H6))</f>
        <v>3.0819891566958822E-3</v>
      </c>
      <c r="K6" s="122">
        <f>_xll.qlDayCounterYearFraction(DayCounter,SettlementDate,D6,,,Trigger)</f>
        <v>0.17499999999999999</v>
      </c>
      <c r="L6" s="122">
        <f>_xll.qlDayCounterYearFraction(DayCounter,SettlementDate,E6,,,Trigger)</f>
        <v>1.1916666666666667</v>
      </c>
      <c r="M6" s="122">
        <f>L6-K6</f>
        <v>1.0166666666666666</v>
      </c>
      <c r="N6" s="122">
        <f>(L6^2-K6^2)/2</f>
        <v>0.69472222222222224</v>
      </c>
      <c r="O6" s="122">
        <f>(L6^3-K6^3)/3</f>
        <v>0.56229668209876538</v>
      </c>
      <c r="P6" s="123" t="b">
        <v>1</v>
      </c>
      <c r="W6" s="98"/>
      <c r="X6" s="91"/>
      <c r="Y6" s="92"/>
      <c r="AF6" s="136">
        <f>_xll.qlCalendarAdvance(Calendar,AF5,"1d","mf",,Trigger)</f>
        <v>42187</v>
      </c>
      <c r="AG6" s="122">
        <f>_xll.qlDayCounterYearFraction(DayCounter,SettlementDate,AF6,,,Trigger)</f>
        <v>8.3333333333333332E-3</v>
      </c>
      <c r="AH6" s="134">
        <f t="shared" si="0"/>
        <v>2.8748042178996405E-3</v>
      </c>
      <c r="AI6" s="134">
        <f t="shared" si="1"/>
        <v>2.1202154821119861E-3</v>
      </c>
      <c r="AJ6" s="134">
        <f t="shared" si="2"/>
        <v>7.4357930470744229E-4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42276</v>
      </c>
      <c r="E7" s="125">
        <f>_xll.qlInterestRateIndexMaturity($D$10,D7)</f>
        <v>42642</v>
      </c>
      <c r="F7" s="155">
        <f>_xll.qlYieldTSDiscount(Discounting,D7,,AllTriggers)</f>
        <v>1.0003254724636135</v>
      </c>
      <c r="G7" s="155">
        <f>_xll.qlYieldTSDiscount(Discounting,E7,,AllTriggers)</f>
        <v>1.0015791326901811</v>
      </c>
      <c r="H7" s="156">
        <f>_xll.qlDayCounterYearFraction(DayCounter,D7,E7,,,Trigger)</f>
        <v>1.0166666666666666</v>
      </c>
      <c r="I7" s="157">
        <f t="shared" si="3"/>
        <v>-1.231164247863842E-3</v>
      </c>
      <c r="J7" s="126">
        <f>LN((1+(_xll.qlInterpolationInterpolate(B12Minterpolation,D7,TRUE,AllTriggers)+I7)*H7)/(1+I7*H7))</f>
        <v>3.1010912376349801E-3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1.2722222222222221</v>
      </c>
      <c r="M7" s="127">
        <f>L7-K7</f>
        <v>1.0166666666666666</v>
      </c>
      <c r="N7" s="127">
        <f>(L7^2-K7^2)/2</f>
        <v>0.77662037037037024</v>
      </c>
      <c r="O7" s="127">
        <f>(L7^3-K7^3)/3</f>
        <v>0.68082150205761305</v>
      </c>
      <c r="P7" s="128" t="b">
        <v>0</v>
      </c>
      <c r="W7" s="98"/>
      <c r="X7" s="91"/>
      <c r="Y7" s="92"/>
      <c r="AF7" s="136">
        <f>_xll.qlCalendarAdvance(Calendar,AF6,"1d","mf",,Trigger)</f>
        <v>42188</v>
      </c>
      <c r="AG7" s="122">
        <f>_xll.qlDayCounterYearFraction(DayCounter,SettlementDate,AF7,,,Trigger)</f>
        <v>1.1111111111111112E-2</v>
      </c>
      <c r="AH7" s="134">
        <f t="shared" si="0"/>
        <v>2.8748042178996405E-3</v>
      </c>
      <c r="AI7" s="134">
        <f t="shared" si="1"/>
        <v>2.124407641755251E-3</v>
      </c>
      <c r="AJ7" s="134">
        <f t="shared" si="2"/>
        <v>7.6787551033975874E-4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42191</v>
      </c>
      <c r="AG8" s="122">
        <f>_xll.qlDayCounterYearFraction(DayCounter,SettlementDate,AF8,,,Trigger)</f>
        <v>1.9444444444444445E-2</v>
      </c>
      <c r="AH8" s="134">
        <f t="shared" si="0"/>
        <v>2.8748042178996405E-3</v>
      </c>
      <c r="AI8" s="134">
        <f t="shared" si="1"/>
        <v>2.136984120685045E-3</v>
      </c>
      <c r="AJ8" s="134">
        <f t="shared" si="2"/>
        <v>8.4014395101082446E-4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0.51680555555555552</v>
      </c>
      <c r="U9" s="95">
        <f t="array" ref="U9:U10">_xll.ohFilter(M3:M7,P3:P7)</f>
        <v>1.0166666666666666</v>
      </c>
      <c r="V9" s="346" t="s">
        <v>35</v>
      </c>
      <c r="W9" s="96">
        <f t="array" ref="W9:W10">MMULT(AA9:AB10,Y9:Y10)</f>
        <v>1.509177471575307E-3</v>
      </c>
      <c r="X9" s="346" t="s">
        <v>36</v>
      </c>
      <c r="Y9" s="169">
        <f t="array" ref="Y9:Y10">_xll.ohFilter(J3:J7,P3:P7)</f>
        <v>2.9227176215313008E-3</v>
      </c>
      <c r="AA9" s="94">
        <f t="array" ref="AA9:AB10">MINVERSE(T9:U10)</f>
        <v>-11.803278688524584</v>
      </c>
      <c r="AB9" s="95">
        <v>11.803278688524582</v>
      </c>
      <c r="AF9" s="136">
        <f>_xll.qlCalendarAdvance(Calendar,AF8,"1d","mf",,Trigger)</f>
        <v>42192</v>
      </c>
      <c r="AG9" s="122">
        <f>_xll.qlDayCounterYearFraction(DayCounter,SettlementDate,AF9,,,Trigger)</f>
        <v>2.2222222222222223E-2</v>
      </c>
      <c r="AH9" s="134">
        <f t="shared" si="0"/>
        <v>2.8748042178996405E-3</v>
      </c>
      <c r="AI9" s="134">
        <f t="shared" si="1"/>
        <v>2.1411762803283099E-3</v>
      </c>
      <c r="AJ9" s="134">
        <f t="shared" si="2"/>
        <v>8.6402670582588542E-4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0.60152777777777788</v>
      </c>
      <c r="U10" s="95">
        <v>1.0166666666666668</v>
      </c>
      <c r="V10" s="346"/>
      <c r="W10" s="96">
        <v>2.1076390031821921E-3</v>
      </c>
      <c r="X10" s="346"/>
      <c r="Y10" s="169">
        <v>3.0505784906508762E-3</v>
      </c>
      <c r="AA10" s="94">
        <v>6.9836065573770458</v>
      </c>
      <c r="AB10" s="95">
        <v>-5.9999999999999956</v>
      </c>
      <c r="AF10" s="136">
        <f>_xll.qlCalendarAdvance(Calendar,AF9,"1d","mf",,Trigger)</f>
        <v>42193</v>
      </c>
      <c r="AG10" s="122">
        <f>_xll.qlDayCounterYearFraction(DayCounter,SettlementDate,AF10,,,Trigger)</f>
        <v>2.5000000000000001E-2</v>
      </c>
      <c r="AH10" s="134">
        <f t="shared" si="0"/>
        <v>2.8748042178996405E-3</v>
      </c>
      <c r="AI10" s="134">
        <f t="shared" si="1"/>
        <v>2.1453684399715747E-3</v>
      </c>
      <c r="AJ10" s="134">
        <f t="shared" si="2"/>
        <v>8.8780609793663221E-4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42194</v>
      </c>
      <c r="AG11" s="122">
        <f>_xll.qlDayCounterYearFraction(DayCounter,SettlementDate,AF11,,,Trigger)</f>
        <v>2.7777777777777776E-2</v>
      </c>
      <c r="AH11" s="134">
        <f t="shared" si="0"/>
        <v>2.8748042178996405E-3</v>
      </c>
      <c r="AI11" s="134">
        <f t="shared" si="1"/>
        <v>2.1495605996148396E-3</v>
      </c>
      <c r="AJ11" s="134">
        <f t="shared" si="2"/>
        <v>9.1148212734306526E-4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42195</v>
      </c>
      <c r="AG12" s="122">
        <f>_xll.qlDayCounterYearFraction(DayCounter,SettlementDate,AF12,,,Trigger)</f>
        <v>3.0555555555555555E-2</v>
      </c>
      <c r="AH12" s="134">
        <f t="shared" si="0"/>
        <v>2.8748042178996405E-3</v>
      </c>
      <c r="AI12" s="134">
        <f t="shared" si="1"/>
        <v>2.1537527592581044E-3</v>
      </c>
      <c r="AJ12" s="134">
        <f t="shared" si="2"/>
        <v>9.3505479404518447E-4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1.0166666666666666</v>
      </c>
      <c r="V13" s="340" t="s">
        <v>35</v>
      </c>
      <c r="W13" s="96">
        <f>MMULT(AA13,Y13)</f>
        <v>2.8748042178996405E-3</v>
      </c>
      <c r="X13" s="340" t="s">
        <v>36</v>
      </c>
      <c r="Y13" s="169">
        <f t="array" ref="Y13">_xll.ohFilter(J3:J7,P3:P7)</f>
        <v>2.9227176215313008E-3</v>
      </c>
      <c r="AA13" s="105">
        <f>MINVERSE(U13)</f>
        <v>0.98360655737704927</v>
      </c>
      <c r="AF13" s="136">
        <f>_xll.qlCalendarAdvance(Calendar,AF12,"1d","mf",,Trigger)</f>
        <v>42198</v>
      </c>
      <c r="AG13" s="122">
        <f>_xll.qlDayCounterYearFraction(DayCounter,SettlementDate,AF13,,,Trigger)</f>
        <v>3.888888888888889E-2</v>
      </c>
      <c r="AH13" s="134">
        <f t="shared" si="0"/>
        <v>2.8748042178996405E-3</v>
      </c>
      <c r="AI13" s="134">
        <f t="shared" si="1"/>
        <v>2.1663292381878985E-3</v>
      </c>
      <c r="AJ13" s="134">
        <f t="shared" si="2"/>
        <v>1.0051526179256584E-3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42199</v>
      </c>
      <c r="AG14" s="122">
        <f>_xll.qlDayCounterYearFraction(DayCounter,SettlementDate,AF14,,,Trigger)</f>
        <v>4.1666666666666664E-2</v>
      </c>
      <c r="AH14" s="134">
        <f t="shared" si="0"/>
        <v>2.8748042178996405E-3</v>
      </c>
      <c r="AI14" s="134">
        <f t="shared" si="1"/>
        <v>2.1705213978311633E-3</v>
      </c>
      <c r="AJ14" s="134">
        <f t="shared" si="2"/>
        <v>1.0283118338105222E-3</v>
      </c>
    </row>
    <row r="15" spans="1:36" ht="12" customHeight="1" x14ac:dyDescent="0.2">
      <c r="C15" s="129" t="s">
        <v>41</v>
      </c>
      <c r="D15" s="130">
        <f t="shared" ref="D15:D30" si="5">SettlementDate</f>
        <v>42184</v>
      </c>
      <c r="E15" s="131">
        <f>_xll.qlCalendarAdvance(Calendar,SettlementDate,C15,"Following",,Trigger)</f>
        <v>42185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1.0000122223438277</v>
      </c>
      <c r="L15" s="159">
        <f>_xll.qlYieldTSDiscount(Discounting,E15,,AllTriggers)</f>
        <v>1.0000154627652911</v>
      </c>
      <c r="M15" s="170">
        <f>(K15/L15-1)/J15</f>
        <v>-1.1665336889654654E-3</v>
      </c>
      <c r="N15" s="134">
        <f t="shared" ref="N15:N22" si="6">((1+M15*J15)*EXP($W$13*J15)-1)/J15</f>
        <v>1.708272691942625E-3</v>
      </c>
      <c r="O15" s="134">
        <f>((1+J15*M15)*EXP($W$10*J15+0.5*$W$9*J15^2)-1)/J15</f>
        <v>9.4320073967146811E-4</v>
      </c>
      <c r="P15" s="134">
        <f>((1+J15*M15)*EXP($W$5*J15+0.5*$W$4*J15^2+1/3*$W$3*J15^3)-1)/J15</f>
        <v>-4.8415298142590046E-4</v>
      </c>
      <c r="Q15" s="107"/>
      <c r="AF15" s="136">
        <f>_xll.qlCalendarAdvance(Calendar,AF14,"1d","mf",,Trigger)</f>
        <v>42200</v>
      </c>
      <c r="AG15" s="122">
        <f>_xll.qlDayCounterYearFraction(DayCounter,SettlementDate,AF15,,,Trigger)</f>
        <v>4.4444444444444446E-2</v>
      </c>
      <c r="AH15" s="134">
        <f t="shared" si="0"/>
        <v>2.8748042178996405E-3</v>
      </c>
      <c r="AI15" s="134">
        <f t="shared" si="1"/>
        <v>2.1747135574744277E-3</v>
      </c>
      <c r="AJ15" s="134">
        <f t="shared" si="2"/>
        <v>1.051367686991072E-3</v>
      </c>
    </row>
    <row r="16" spans="1:36" ht="12" customHeight="1" x14ac:dyDescent="0.2">
      <c r="C16" s="135" t="s">
        <v>42</v>
      </c>
      <c r="D16" s="120">
        <f>SettlementDate</f>
        <v>42184</v>
      </c>
      <c r="E16" s="136">
        <f>_xll.qlCalendarAdvance(Calendar,SettlementDate,C16,"Following",,Trigger)</f>
        <v>42191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1.0000122223438277</v>
      </c>
      <c r="L16" s="161">
        <f>_xll.qlYieldTSDiscount(Discounting,E16,,AllTriggers)</f>
        <v>1.0000336119518016</v>
      </c>
      <c r="M16" s="171">
        <f t="shared" ref="M16:M22" si="7">(K16/L16-1)/J16</f>
        <v>-1.1000000083719438E-3</v>
      </c>
      <c r="N16" s="134">
        <f t="shared" si="6"/>
        <v>1.7748230697340567E-3</v>
      </c>
      <c r="O16" s="134">
        <f t="shared" ref="O16:O22" si="8">((1+J16*M16)*EXP($W$10*J16+0.5*$W$9*J16^2)-1)/J16</f>
        <v>1.0223099502366345E-3</v>
      </c>
      <c r="P16" s="134">
        <f t="shared" ref="P16:P22" si="9">((1+J16*M16)*EXP($W$5*J16+0.5*$W$4*J16^2+1/3*$W$3*J16^3)-1)/J16</f>
        <v>-3.4448132303831002E-4</v>
      </c>
      <c r="Q16" s="107"/>
      <c r="AF16" s="136">
        <f>_xll.qlCalendarAdvance(Calendar,AF15,"1d","mf",,Trigger)</f>
        <v>42201</v>
      </c>
      <c r="AG16" s="122">
        <f>_xll.qlDayCounterYearFraction(DayCounter,SettlementDate,AF16,,,Trigger)</f>
        <v>4.7222222222222221E-2</v>
      </c>
      <c r="AH16" s="134">
        <f t="shared" si="0"/>
        <v>2.8748042178996405E-3</v>
      </c>
      <c r="AI16" s="134">
        <f t="shared" si="1"/>
        <v>2.1789057171176926E-3</v>
      </c>
      <c r="AJ16" s="134">
        <f t="shared" si="2"/>
        <v>1.0743201774673077E-3</v>
      </c>
    </row>
    <row r="17" spans="3:36" ht="12" customHeight="1" x14ac:dyDescent="0.2">
      <c r="C17" s="135" t="s">
        <v>43</v>
      </c>
      <c r="D17" s="120">
        <f t="shared" si="5"/>
        <v>42184</v>
      </c>
      <c r="E17" s="136">
        <f>_xll.qlCalendarAdvance(Calendar,SettlementDate,C17,"Following",,Trigger)</f>
        <v>42198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1.0000122223438277</v>
      </c>
      <c r="L17" s="161">
        <f>_xll.qlYieldTSDiscount(Discounting,E17,,AllTriggers)</f>
        <v>1.0000581138995299</v>
      </c>
      <c r="M17" s="171">
        <f t="shared" si="7"/>
        <v>-1.1800000007996683E-3</v>
      </c>
      <c r="N17" s="134">
        <f t="shared" si="6"/>
        <v>1.6948329927433748E-3</v>
      </c>
      <c r="O17" s="134">
        <f t="shared" si="8"/>
        <v>9.5697485141408938E-4</v>
      </c>
      <c r="P17" s="134">
        <f t="shared" si="9"/>
        <v>-3.4072499642283968E-4</v>
      </c>
      <c r="Q17" s="107"/>
      <c r="AF17" s="136">
        <f>_xll.qlCalendarAdvance(Calendar,AF16,"1d","mf",,Trigger)</f>
        <v>42202</v>
      </c>
      <c r="AG17" s="122">
        <f>_xll.qlDayCounterYearFraction(DayCounter,SettlementDate,AF17,,,Trigger)</f>
        <v>0.05</v>
      </c>
      <c r="AH17" s="134">
        <f t="shared" si="0"/>
        <v>2.8748042178996405E-3</v>
      </c>
      <c r="AI17" s="134">
        <f t="shared" si="1"/>
        <v>2.1830978767609574E-3</v>
      </c>
      <c r="AJ17" s="134">
        <f t="shared" si="2"/>
        <v>1.0971693052392296E-3</v>
      </c>
    </row>
    <row r="18" spans="3:36" ht="12" customHeight="1" x14ac:dyDescent="0.2">
      <c r="C18" s="135" t="s">
        <v>44</v>
      </c>
      <c r="D18" s="120">
        <f t="shared" si="5"/>
        <v>42184</v>
      </c>
      <c r="E18" s="136">
        <f>_xll.qlCalendarAdvance(Calendar,SettlementDate,C18,"Following",,Trigger)</f>
        <v>42205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1.0000122223438277</v>
      </c>
      <c r="L18" s="161">
        <f>_xll.qlYieldTSDiscount(Discounting,E18,,AllTriggers)</f>
        <v>1.0000828115222926</v>
      </c>
      <c r="M18" s="171">
        <f t="shared" si="7"/>
        <v>-1.2100000003137776E-3</v>
      </c>
      <c r="N18" s="134">
        <f t="shared" si="6"/>
        <v>1.6648423486780623E-3</v>
      </c>
      <c r="O18" s="134">
        <f t="shared" si="8"/>
        <v>9.4163983490983373E-4</v>
      </c>
      <c r="P18" s="134">
        <f t="shared" si="9"/>
        <v>-2.8865818360162318E-4</v>
      </c>
      <c r="Q18" s="107"/>
      <c r="AF18" s="136">
        <f>_xll.qlCalendarAdvance(Calendar,AF17,"1d","mf",,Trigger)</f>
        <v>42205</v>
      </c>
      <c r="AG18" s="122">
        <f>_xll.qlDayCounterYearFraction(DayCounter,SettlementDate,AF18,,,Trigger)</f>
        <v>5.8333333333333334E-2</v>
      </c>
      <c r="AH18" s="134">
        <f t="shared" si="0"/>
        <v>2.8748042178996405E-3</v>
      </c>
      <c r="AI18" s="134">
        <f t="shared" si="1"/>
        <v>2.1956743556907515E-3</v>
      </c>
      <c r="AJ18" s="134">
        <f t="shared" si="2"/>
        <v>1.1650965123291121E-3</v>
      </c>
    </row>
    <row r="19" spans="3:36" ht="12" customHeight="1" x14ac:dyDescent="0.2">
      <c r="C19" s="135" t="s">
        <v>38</v>
      </c>
      <c r="D19" s="120">
        <f t="shared" si="5"/>
        <v>42184</v>
      </c>
      <c r="E19" s="136">
        <f>_xll.qlCalendarAdvance(Calendar,SettlementDate,C19,"mf",TRUE,Trigger)</f>
        <v>42214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1.0000122223438277</v>
      </c>
      <c r="L19" s="161">
        <f>_xll.qlYieldTSDiscount(Discounting,E19,,AllTriggers)</f>
        <v>1.0001147341041017</v>
      </c>
      <c r="M19" s="171">
        <f t="shared" si="7"/>
        <v>-1.2300000003397926E-3</v>
      </c>
      <c r="N19" s="134">
        <f t="shared" si="6"/>
        <v>1.6448538964661807E-3</v>
      </c>
      <c r="O19" s="134">
        <f t="shared" si="8"/>
        <v>9.404952092237906E-4</v>
      </c>
      <c r="P19" s="134">
        <f t="shared" si="9"/>
        <v>-2.0562554798608801E-4</v>
      </c>
      <c r="Q19" s="107"/>
      <c r="AF19" s="136">
        <f>_xll.qlCalendarAdvance(Calendar,AF18,"1d","mf",,Trigger)</f>
        <v>42206</v>
      </c>
      <c r="AG19" s="122">
        <f>_xll.qlDayCounterYearFraction(DayCounter,SettlementDate,AF19,,,Trigger)</f>
        <v>6.1111111111111109E-2</v>
      </c>
      <c r="AH19" s="134">
        <f t="shared" si="0"/>
        <v>2.8748042178996405E-3</v>
      </c>
      <c r="AI19" s="134">
        <f t="shared" si="1"/>
        <v>2.1998665153340163E-3</v>
      </c>
      <c r="AJ19" s="134">
        <f t="shared" si="2"/>
        <v>1.1875321892837784E-3</v>
      </c>
    </row>
    <row r="20" spans="3:36" ht="12" customHeight="1" x14ac:dyDescent="0.2">
      <c r="C20" s="135" t="s">
        <v>45</v>
      </c>
      <c r="D20" s="120">
        <f t="shared" si="5"/>
        <v>42184</v>
      </c>
      <c r="E20" s="136">
        <f>_xll.qlCalendarAdvance(Calendar,SettlementDate,C20,"mf",TRUE,Trigger)</f>
        <v>42247</v>
      </c>
      <c r="F20" s="158"/>
      <c r="G20" s="158"/>
      <c r="H20" s="158"/>
      <c r="I20" s="158"/>
      <c r="J20" s="122">
        <f>_xll.qlDayCounterYearFraction(DayCounter,D20,E20,,,Trigger)</f>
        <v>0.17499999999999999</v>
      </c>
      <c r="K20" s="161">
        <f>_xll.qlYieldTSDiscount(Discounting,D20,,AllTriggers)</f>
        <v>1.0000122223438277</v>
      </c>
      <c r="L20" s="161">
        <f>_xll.qlYieldTSDiscount(Discounting,E20,,AllTriggers)</f>
        <v>1.0002275213177914</v>
      </c>
      <c r="M20" s="171">
        <f t="shared" si="7"/>
        <v>-1.2300000000000011E-3</v>
      </c>
      <c r="N20" s="134">
        <f t="shared" si="6"/>
        <v>1.6449085255804924E-3</v>
      </c>
      <c r="O20" s="134">
        <f t="shared" si="8"/>
        <v>1.0096488203803489E-3</v>
      </c>
      <c r="P20" s="134">
        <f t="shared" si="9"/>
        <v>1.4829182463316215E-4</v>
      </c>
      <c r="Q20" s="107"/>
      <c r="AF20" s="136">
        <f>_xll.qlCalendarAdvance(Calendar,AF19,"1d","mf",,Trigger)</f>
        <v>42207</v>
      </c>
      <c r="AG20" s="122">
        <f>_xll.qlDayCounterYearFraction(DayCounter,SettlementDate,AF20,,,Trigger)</f>
        <v>6.3888888888888884E-2</v>
      </c>
      <c r="AH20" s="134">
        <f t="shared" si="0"/>
        <v>2.8748042178996405E-3</v>
      </c>
      <c r="AI20" s="134">
        <f t="shared" si="1"/>
        <v>2.2040586749772812E-3</v>
      </c>
      <c r="AJ20" s="134">
        <f t="shared" si="2"/>
        <v>1.209864503534131E-3</v>
      </c>
    </row>
    <row r="21" spans="3:36" ht="12" customHeight="1" x14ac:dyDescent="0.2">
      <c r="C21" s="135" t="s">
        <v>39</v>
      </c>
      <c r="D21" s="120">
        <f t="shared" si="5"/>
        <v>42184</v>
      </c>
      <c r="E21" s="136">
        <f>_xll.qlCalendarAdvance(Calendar,SettlementDate,C21,"mf",TRUE,Trigger)</f>
        <v>42276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1.0000122223438277</v>
      </c>
      <c r="L21" s="161">
        <f>_xll.qlYieldTSDiscount(Discounting,E21,,AllTriggers)</f>
        <v>1.0003254724636135</v>
      </c>
      <c r="M21" s="171">
        <f t="shared" si="7"/>
        <v>-1.2253625165352571E-3</v>
      </c>
      <c r="N21" s="134">
        <f t="shared" si="6"/>
        <v>1.6495974088408432E-3</v>
      </c>
      <c r="O21" s="134">
        <f t="shared" si="8"/>
        <v>1.0750715859594259E-3</v>
      </c>
      <c r="P21" s="134">
        <f t="shared" si="9"/>
        <v>4.3299658266534544E-4</v>
      </c>
      <c r="Q21" s="107"/>
      <c r="AF21" s="136">
        <f>_xll.qlCalendarAdvance(Calendar,AF20,"1d","mf",,Trigger)</f>
        <v>42208</v>
      </c>
      <c r="AG21" s="122">
        <f>_xll.qlDayCounterYearFraction(DayCounter,SettlementDate,AF21,,,Trigger)</f>
        <v>6.6666666666666666E-2</v>
      </c>
      <c r="AH21" s="134">
        <f t="shared" si="0"/>
        <v>2.8748042178996405E-3</v>
      </c>
      <c r="AI21" s="134">
        <f t="shared" si="1"/>
        <v>2.208250834620546E-3</v>
      </c>
      <c r="AJ21" s="134">
        <f t="shared" si="2"/>
        <v>1.2320934550801696E-3</v>
      </c>
    </row>
    <row r="22" spans="3:36" ht="12" customHeight="1" x14ac:dyDescent="0.2">
      <c r="C22" s="135" t="s">
        <v>46</v>
      </c>
      <c r="D22" s="120">
        <f t="shared" si="5"/>
        <v>42184</v>
      </c>
      <c r="E22" s="136">
        <f>_xll.qlCalendarAdvance(Calendar,SettlementDate,C22,"mf",TRUE,Trigger)</f>
        <v>42306</v>
      </c>
      <c r="F22" s="158"/>
      <c r="G22" s="158"/>
      <c r="H22" s="158"/>
      <c r="I22" s="158"/>
      <c r="J22" s="122">
        <f>_xll.qlDayCounterYearFraction(DayCounter,D22,E22,,,Trigger)</f>
        <v>0.33888888888888891</v>
      </c>
      <c r="K22" s="161">
        <f>_xll.qlYieldTSDiscount(Discounting,D22,,AllTriggers)</f>
        <v>1.0000122223438277</v>
      </c>
      <c r="L22" s="161">
        <f>_xll.qlYieldTSDiscount(Discounting,E22,,AllTriggers)</f>
        <v>1.0004312146501508</v>
      </c>
      <c r="M22" s="171">
        <f t="shared" si="7"/>
        <v>-1.2358378285929285E-3</v>
      </c>
      <c r="N22" s="134">
        <f t="shared" si="6"/>
        <v>1.6391626293256899E-3</v>
      </c>
      <c r="O22" s="134">
        <f t="shared" si="8"/>
        <v>1.1274793934557901E-3</v>
      </c>
      <c r="P22" s="134">
        <f t="shared" si="9"/>
        <v>6.8178063466620641E-4</v>
      </c>
      <c r="Q22" s="107"/>
      <c r="AF22" s="136">
        <f>_xll.qlCalendarAdvance(Calendar,AF21,"1d","mf",,Trigger)</f>
        <v>42209</v>
      </c>
      <c r="AG22" s="122">
        <f>_xll.qlDayCounterYearFraction(DayCounter,SettlementDate,AF22,,,Trigger)</f>
        <v>6.9444444444444448E-2</v>
      </c>
      <c r="AH22" s="134">
        <f t="shared" si="0"/>
        <v>2.8748042178996405E-3</v>
      </c>
      <c r="AI22" s="134">
        <f t="shared" si="1"/>
        <v>2.2124429942638104E-3</v>
      </c>
      <c r="AJ22" s="134">
        <f t="shared" si="2"/>
        <v>1.2542190439218943E-3</v>
      </c>
    </row>
    <row r="23" spans="3:36" ht="12" customHeight="1" x14ac:dyDescent="0.2">
      <c r="C23" s="135" t="s">
        <v>47</v>
      </c>
      <c r="D23" s="120">
        <f t="shared" si="5"/>
        <v>42184</v>
      </c>
      <c r="E23" s="136">
        <f>_xll.qlCalendarAdvance(Calendar,SettlementDate,C23,"mf",TRUE,Trigger)</f>
        <v>42338</v>
      </c>
      <c r="F23" s="158"/>
      <c r="G23" s="158"/>
      <c r="H23" s="158"/>
      <c r="I23" s="158"/>
      <c r="J23" s="122">
        <f>_xll.qlDayCounterYearFraction(DayCounter,D23,E23,,,Trigger)</f>
        <v>0.42777777777777776</v>
      </c>
      <c r="K23" s="161">
        <f>_xll.qlYieldTSDiscount(Discounting,D23,,AllTriggers)</f>
        <v>1.0000122223438277</v>
      </c>
      <c r="L23" s="161">
        <f>_xll.qlYieldTSDiscount(Discounting,E23,,AllTriggers)</f>
        <v>1.0005452179850998</v>
      </c>
      <c r="M23" s="171">
        <f t="shared" ref="M23:M30" si="10">(K23/L23-1)/J23</f>
        <v>-1.2452848850240197E-3</v>
      </c>
      <c r="N23" s="134">
        <f t="shared" ref="N23:N30" si="11">((1+M23*J23)*EXP($W$13*J23)-1)/J23</f>
        <v>1.6297553770896422E-3</v>
      </c>
      <c r="O23" s="134">
        <f t="shared" ref="O23:O30" si="12">((1+J23*M23)*EXP($W$10*J23+0.5*$W$9*J23^2)-1)/J23</f>
        <v>1.185118914896686E-3</v>
      </c>
      <c r="P23" s="134">
        <f t="shared" ref="P23:P30" si="13">((1+J23*M23)*EXP($W$5*J23+0.5*$W$4*J23^2+1/3*$W$3*J23^3)-1)/J23</f>
        <v>9.1473851455080974E-4</v>
      </c>
      <c r="Q23" s="107"/>
      <c r="AF23" s="136">
        <f>_xll.qlCalendarAdvance(Calendar,AF22,"1d","mf",,Trigger)</f>
        <v>42212</v>
      </c>
      <c r="AG23" s="122">
        <f>_xll.qlDayCounterYearFraction(DayCounter,SettlementDate,AF23,,,Trigger)</f>
        <v>7.7777777777777779E-2</v>
      </c>
      <c r="AH23" s="134">
        <f t="shared" si="0"/>
        <v>2.8748042178996405E-3</v>
      </c>
      <c r="AI23" s="134">
        <f t="shared" si="1"/>
        <v>2.2250194731936049E-3</v>
      </c>
      <c r="AJ23" s="134">
        <f t="shared" si="2"/>
        <v>1.319975634221185E-3</v>
      </c>
    </row>
    <row r="24" spans="3:36" ht="12" customHeight="1" x14ac:dyDescent="0.2">
      <c r="C24" s="135" t="s">
        <v>40</v>
      </c>
      <c r="D24" s="120">
        <f t="shared" si="5"/>
        <v>42184</v>
      </c>
      <c r="E24" s="136">
        <f>_xll.qlCalendarAdvance(Calendar,SettlementDate,C24,"mf",TRUE,Trigger)</f>
        <v>42367</v>
      </c>
      <c r="F24" s="158"/>
      <c r="G24" s="158"/>
      <c r="H24" s="158"/>
      <c r="I24" s="158"/>
      <c r="J24" s="122">
        <f>_xll.qlDayCounterYearFraction(DayCounter,D24,E24,,,Trigger)</f>
        <v>0.5083333333333333</v>
      </c>
      <c r="K24" s="161">
        <f>_xll.qlYieldTSDiscount(Discounting,D24,,AllTriggers)</f>
        <v>1.0000122223438277</v>
      </c>
      <c r="L24" s="161">
        <f>_xll.qlYieldTSDiscount(Discounting,E24,,AllTriggers)</f>
        <v>1.0006521035538185</v>
      </c>
      <c r="M24" s="171">
        <f t="shared" si="10"/>
        <v>-1.257962386435871E-3</v>
      </c>
      <c r="N24" s="134">
        <f t="shared" si="11"/>
        <v>1.6171037369936997E-3</v>
      </c>
      <c r="O24" s="134">
        <f t="shared" si="12"/>
        <v>1.2332432393717516E-3</v>
      </c>
      <c r="P24" s="134">
        <f t="shared" si="13"/>
        <v>1.0912941109118949E-3</v>
      </c>
      <c r="AF24" s="136">
        <f>_xll.qlCalendarAdvance(Calendar,AF23,"1d","mf",,Trigger)</f>
        <v>42213</v>
      </c>
      <c r="AG24" s="122">
        <f>_xll.qlDayCounterYearFraction(DayCounter,SettlementDate,AF24,,,Trigger)</f>
        <v>8.0555555555555561E-2</v>
      </c>
      <c r="AH24" s="134">
        <f t="shared" si="0"/>
        <v>2.8748042178996405E-3</v>
      </c>
      <c r="AI24" s="134">
        <f t="shared" si="1"/>
        <v>2.2292116328368698E-3</v>
      </c>
      <c r="AJ24" s="134">
        <f t="shared" si="2"/>
        <v>1.341687772245654E-3</v>
      </c>
    </row>
    <row r="25" spans="3:36" ht="12" customHeight="1" x14ac:dyDescent="0.2">
      <c r="C25" s="135" t="s">
        <v>48</v>
      </c>
      <c r="D25" s="120">
        <f t="shared" si="5"/>
        <v>42184</v>
      </c>
      <c r="E25" s="136">
        <f>_xll.qlCalendarAdvance(Calendar,SettlementDate,C25,"mf",TRUE,Trigger)</f>
        <v>42398</v>
      </c>
      <c r="F25" s="158"/>
      <c r="G25" s="158"/>
      <c r="H25" s="158"/>
      <c r="I25" s="158"/>
      <c r="J25" s="122">
        <f>_xll.qlDayCounterYearFraction(DayCounter,D25,E25,,,Trigger)</f>
        <v>0.59444444444444444</v>
      </c>
      <c r="K25" s="161">
        <f>_xll.qlYieldTSDiscount(Discounting,D25,,AllTriggers)</f>
        <v>1.0000122223438277</v>
      </c>
      <c r="L25" s="161">
        <f>_xll.qlYieldTSDiscount(Discounting,E25,,AllTriggers)</f>
        <v>1.0007576737122468</v>
      </c>
      <c r="M25" s="171">
        <f t="shared" si="10"/>
        <v>-1.2530809129296071E-3</v>
      </c>
      <c r="N25" s="134">
        <f t="shared" si="11"/>
        <v>1.6220378626349815E-3</v>
      </c>
      <c r="O25" s="134">
        <f t="shared" si="12"/>
        <v>1.3031567258055383E-3</v>
      </c>
      <c r="P25" s="134">
        <f t="shared" si="13"/>
        <v>1.2664694214656403E-3</v>
      </c>
      <c r="AF25" s="136">
        <f>_xll.qlCalendarAdvance(Calendar,AF24,"1d","mf",,Trigger)</f>
        <v>42214</v>
      </c>
      <c r="AG25" s="122">
        <f>_xll.qlDayCounterYearFraction(DayCounter,SettlementDate,AF25,,,Trigger)</f>
        <v>8.3333333333333329E-2</v>
      </c>
      <c r="AH25" s="134">
        <f t="shared" si="0"/>
        <v>2.8748042178996405E-3</v>
      </c>
      <c r="AI25" s="134">
        <f t="shared" si="1"/>
        <v>2.2334037924801342E-3</v>
      </c>
      <c r="AJ25" s="134">
        <f t="shared" si="2"/>
        <v>1.3632965475658095E-3</v>
      </c>
    </row>
    <row r="26" spans="3:36" ht="12" customHeight="1" x14ac:dyDescent="0.2">
      <c r="C26" s="135" t="s">
        <v>49</v>
      </c>
      <c r="D26" s="120">
        <f t="shared" si="5"/>
        <v>42184</v>
      </c>
      <c r="E26" s="136">
        <f>_xll.qlCalendarAdvance(Calendar,SettlementDate,C26,"mf",TRUE,Trigger)</f>
        <v>42429</v>
      </c>
      <c r="F26" s="158"/>
      <c r="G26" s="158"/>
      <c r="H26" s="158"/>
      <c r="I26" s="158"/>
      <c r="J26" s="122">
        <f>_xll.qlDayCounterYearFraction(DayCounter,D26,E26,,,Trigger)</f>
        <v>0.68055555555555558</v>
      </c>
      <c r="K26" s="161">
        <f>_xll.qlYieldTSDiscount(Discounting,D26,,AllTriggers)</f>
        <v>1.0000122223438277</v>
      </c>
      <c r="L26" s="161">
        <f>_xll.qlYieldTSDiscount(Discounting,E26,,AllTriggers)</f>
        <v>1.0008708144350744</v>
      </c>
      <c r="M26" s="171">
        <f t="shared" si="10"/>
        <v>-1.2605070377813281E-3</v>
      </c>
      <c r="N26" s="134">
        <f t="shared" si="11"/>
        <v>1.6146426898293416E-3</v>
      </c>
      <c r="O26" s="134">
        <f t="shared" si="12"/>
        <v>1.3607602453201853E-3</v>
      </c>
      <c r="P26" s="134">
        <f t="shared" si="13"/>
        <v>1.3962296699642648E-3</v>
      </c>
      <c r="AF26" s="136">
        <f>_xll.qlCalendarAdvance(Calendar,AF25,"1d","mf",,Trigger)</f>
        <v>42215</v>
      </c>
      <c r="AG26" s="122">
        <f>_xll.qlDayCounterYearFraction(DayCounter,SettlementDate,AF26,,,Trigger)</f>
        <v>8.611111111111111E-2</v>
      </c>
      <c r="AH26" s="134">
        <f t="shared" si="0"/>
        <v>2.8748042178996405E-3</v>
      </c>
      <c r="AI26" s="134">
        <f t="shared" si="1"/>
        <v>2.237595952123399E-3</v>
      </c>
      <c r="AJ26" s="134">
        <f t="shared" si="2"/>
        <v>1.3848019601816509E-3</v>
      </c>
    </row>
    <row r="27" spans="3:36" ht="12" customHeight="1" x14ac:dyDescent="0.2">
      <c r="C27" s="135" t="s">
        <v>50</v>
      </c>
      <c r="D27" s="120">
        <f t="shared" si="5"/>
        <v>42184</v>
      </c>
      <c r="E27" s="136">
        <f>_xll.qlCalendarAdvance(Calendar,SettlementDate,C27,"mf",TRUE,Trigger)</f>
        <v>42458</v>
      </c>
      <c r="F27" s="158"/>
      <c r="G27" s="158"/>
      <c r="H27" s="158"/>
      <c r="I27" s="158"/>
      <c r="J27" s="122">
        <f>_xll.qlDayCounterYearFraction(DayCounter,D27,E27,,,Trigger)</f>
        <v>0.76111111111111107</v>
      </c>
      <c r="K27" s="161">
        <f>_xll.qlYieldTSDiscount(Discounting,D27,,AllTriggers)</f>
        <v>1.0000122223438277</v>
      </c>
      <c r="L27" s="161">
        <f>_xll.qlYieldTSDiscount(Discounting,E27,,AllTriggers)</f>
        <v>1.0009716395473647</v>
      </c>
      <c r="M27" s="171">
        <f t="shared" si="10"/>
        <v>-1.2593245411054005E-3</v>
      </c>
      <c r="N27" s="134">
        <f t="shared" si="11"/>
        <v>1.6158685969984484E-3</v>
      </c>
      <c r="O27" s="134">
        <f t="shared" si="12"/>
        <v>1.4228062573081906E-3</v>
      </c>
      <c r="P27" s="134">
        <f t="shared" si="13"/>
        <v>1.4957923930205776E-3</v>
      </c>
      <c r="AF27" s="136">
        <f>_xll.qlCalendarAdvance(Calendar,AF26,"1d","mf",,Trigger)</f>
        <v>42216</v>
      </c>
      <c r="AG27" s="122">
        <f>_xll.qlDayCounterYearFraction(DayCounter,SettlementDate,AF27,,,Trigger)</f>
        <v>8.8888888888888892E-2</v>
      </c>
      <c r="AH27" s="134">
        <f t="shared" si="0"/>
        <v>2.8748042178996405E-3</v>
      </c>
      <c r="AI27" s="134">
        <f t="shared" si="1"/>
        <v>2.2417881117666638E-3</v>
      </c>
      <c r="AJ27" s="134">
        <f t="shared" si="2"/>
        <v>1.4062040100931783E-3</v>
      </c>
    </row>
    <row r="28" spans="3:36" ht="12" customHeight="1" x14ac:dyDescent="0.2">
      <c r="C28" s="135" t="s">
        <v>51</v>
      </c>
      <c r="D28" s="120">
        <f t="shared" si="5"/>
        <v>42184</v>
      </c>
      <c r="E28" s="136">
        <f>_xll.qlCalendarAdvance(Calendar,SettlementDate,C28,"mf",TRUE,Trigger)</f>
        <v>42489</v>
      </c>
      <c r="F28" s="158"/>
      <c r="G28" s="158"/>
      <c r="H28" s="158"/>
      <c r="I28" s="158"/>
      <c r="J28" s="122">
        <f>_xll.qlDayCounterYearFraction(DayCounter,D28,E28,,,Trigger)</f>
        <v>0.84722222222222221</v>
      </c>
      <c r="K28" s="161">
        <f>_xll.qlYieldTSDiscount(Discounting,D28,,AllTriggers)</f>
        <v>1.0000122223438277</v>
      </c>
      <c r="L28" s="161">
        <f>_xll.qlYieldTSDiscount(Discounting,E28,,AllTriggers)</f>
        <v>1.0010799139715951</v>
      </c>
      <c r="M28" s="171">
        <f t="shared" si="10"/>
        <v>-1.2588667158395822E-3</v>
      </c>
      <c r="N28" s="134">
        <f t="shared" si="11"/>
        <v>1.6163714496115792E-3</v>
      </c>
      <c r="O28" s="134">
        <f t="shared" si="12"/>
        <v>1.4883424191156442E-3</v>
      </c>
      <c r="P28" s="134">
        <f t="shared" si="13"/>
        <v>1.5693629978605686E-3</v>
      </c>
      <c r="AF28" s="136">
        <f>_xll.qlCalendarAdvance(Calendar,AF27,"1d","mf",,Trigger)</f>
        <v>42219</v>
      </c>
      <c r="AG28" s="122">
        <f>_xll.qlDayCounterYearFraction(DayCounter,SettlementDate,AF28,,,Trigger)</f>
        <v>9.7222222222222224E-2</v>
      </c>
      <c r="AH28" s="134">
        <f t="shared" si="0"/>
        <v>2.8748042178996405E-3</v>
      </c>
      <c r="AI28" s="134">
        <f t="shared" si="1"/>
        <v>2.2543645906964579E-3</v>
      </c>
      <c r="AJ28" s="134">
        <f t="shared" si="2"/>
        <v>1.4697899836018775E-3</v>
      </c>
    </row>
    <row r="29" spans="3:36" ht="12" customHeight="1" x14ac:dyDescent="0.2">
      <c r="C29" s="135" t="s">
        <v>52</v>
      </c>
      <c r="D29" s="120">
        <f t="shared" si="5"/>
        <v>42184</v>
      </c>
      <c r="E29" s="136">
        <f>_xll.qlCalendarAdvance(Calendar,SettlementDate,C29,"mf",TRUE,Trigger)</f>
        <v>42520</v>
      </c>
      <c r="F29" s="158"/>
      <c r="G29" s="158"/>
      <c r="H29" s="158"/>
      <c r="I29" s="158"/>
      <c r="J29" s="122">
        <f>_xll.qlDayCounterYearFraction(DayCounter,D29,E29,,,Trigger)</f>
        <v>0.93333333333333335</v>
      </c>
      <c r="K29" s="161">
        <f>_xll.qlYieldTSDiscount(Discounting,D29,,AllTriggers)</f>
        <v>1.0000122223438277</v>
      </c>
      <c r="L29" s="161">
        <f>_xll.qlYieldTSDiscount(Discounting,E29,,AllTriggers)</f>
        <v>1.0011879331342177</v>
      </c>
      <c r="M29" s="171">
        <f t="shared" si="10"/>
        <v>-1.258195480460205E-3</v>
      </c>
      <c r="N29" s="134">
        <f t="shared" si="11"/>
        <v>1.6170884944411673E-3</v>
      </c>
      <c r="O29" s="134">
        <f t="shared" si="12"/>
        <v>1.5541130405285644E-3</v>
      </c>
      <c r="P29" s="134">
        <f t="shared" si="13"/>
        <v>1.6100113180629E-3</v>
      </c>
      <c r="AF29" s="136">
        <f>_xll.qlCalendarAdvance(Calendar,AF28,"1d","mf",,Trigger)</f>
        <v>42220</v>
      </c>
      <c r="AG29" s="122">
        <f>_xll.qlDayCounterYearFraction(DayCounter,SettlementDate,AF29,,,Trigger)</f>
        <v>0.1</v>
      </c>
      <c r="AH29" s="134">
        <f t="shared" si="0"/>
        <v>2.8748042178996405E-3</v>
      </c>
      <c r="AI29" s="134">
        <f t="shared" si="1"/>
        <v>2.2585567503397228E-3</v>
      </c>
      <c r="AJ29" s="134">
        <f t="shared" si="2"/>
        <v>1.4907785826961493E-3</v>
      </c>
    </row>
    <row r="30" spans="3:36" ht="12" customHeight="1" x14ac:dyDescent="0.2">
      <c r="C30" s="139" t="s">
        <v>53</v>
      </c>
      <c r="D30" s="125">
        <f t="shared" si="5"/>
        <v>42184</v>
      </c>
      <c r="E30" s="140">
        <f>_xll.qlCalendarAdvance(Calendar,SettlementDate,C30,"mf",TRUE,Trigger)</f>
        <v>42550</v>
      </c>
      <c r="F30" s="162"/>
      <c r="G30" s="162"/>
      <c r="H30" s="162"/>
      <c r="I30" s="162"/>
      <c r="J30" s="127">
        <f>_xll.qlDayCounterYearFraction(DayCounter,D30,E30,,,Trigger)</f>
        <v>1.0166666666666666</v>
      </c>
      <c r="K30" s="163">
        <f>_xll.qlYieldTSDiscount(Discounting,D30,,AllTriggers)</f>
        <v>1.0000122223438277</v>
      </c>
      <c r="L30" s="163">
        <f>_xll.qlYieldTSDiscount(Discounting,E30,,AllTriggers)</f>
        <v>1.0012901262055136</v>
      </c>
      <c r="M30" s="172">
        <f t="shared" si="10"/>
        <v>-1.2553350773716841E-3</v>
      </c>
      <c r="N30" s="143">
        <f t="shared" si="11"/>
        <v>1.6199999999999548E-3</v>
      </c>
      <c r="O30" s="143">
        <f t="shared" si="12"/>
        <v>1.6199999999999548E-3</v>
      </c>
      <c r="P30" s="143">
        <f t="shared" si="13"/>
        <v>1.6199999999999548E-3</v>
      </c>
      <c r="AF30" s="136">
        <f>_xll.qlCalendarAdvance(Calendar,AF29,"1d","mf",,Trigger)</f>
        <v>42221</v>
      </c>
      <c r="AG30" s="122">
        <f>_xll.qlDayCounterYearFraction(DayCounter,SettlementDate,AF30,,,Trigger)</f>
        <v>0.10277777777777777</v>
      </c>
      <c r="AH30" s="134">
        <f t="shared" si="0"/>
        <v>2.8748042178996405E-3</v>
      </c>
      <c r="AI30" s="134">
        <f t="shared" si="1"/>
        <v>2.2627489099829876E-3</v>
      </c>
      <c r="AJ30" s="134">
        <f t="shared" si="2"/>
        <v>1.5116638190861072E-3</v>
      </c>
    </row>
    <row r="31" spans="3:36" ht="12" customHeight="1" x14ac:dyDescent="0.2">
      <c r="AF31" s="136">
        <f>_xll.qlCalendarAdvance(Calendar,AF30,"1d","mf",,Trigger)</f>
        <v>42222</v>
      </c>
      <c r="AG31" s="122">
        <f>_xll.qlDayCounterYearFraction(DayCounter,SettlementDate,AF31,,,Trigger)</f>
        <v>0.10555555555555556</v>
      </c>
      <c r="AH31" s="134">
        <f t="shared" si="0"/>
        <v>2.8748042178996405E-3</v>
      </c>
      <c r="AI31" s="134">
        <f t="shared" si="1"/>
        <v>2.2669410696262524E-3</v>
      </c>
      <c r="AJ31" s="134">
        <f t="shared" si="2"/>
        <v>1.5324456927717513E-3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42223</v>
      </c>
      <c r="AG32" s="122">
        <f>_xll.qlDayCounterYearFraction(DayCounter,SettlementDate,AF32,,,Trigger)</f>
        <v>0.10833333333333334</v>
      </c>
      <c r="AH32" s="134">
        <f t="shared" si="0"/>
        <v>2.8748042178996405E-3</v>
      </c>
      <c r="AI32" s="134">
        <f t="shared" si="1"/>
        <v>2.2711332292695168E-3</v>
      </c>
      <c r="AJ32" s="134">
        <f t="shared" si="2"/>
        <v>1.5531242037530818E-3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42226</v>
      </c>
      <c r="AG33" s="122">
        <f>_xll.qlDayCounterYearFraction(DayCounter,SettlementDate,AF33,,,Trigger)</f>
        <v>0.11666666666666667</v>
      </c>
      <c r="AH33" s="134">
        <f t="shared" si="0"/>
        <v>2.8748042178996405E-3</v>
      </c>
      <c r="AI33" s="134">
        <f t="shared" si="1"/>
        <v>2.2837097081993113E-3</v>
      </c>
      <c r="AJ33" s="134">
        <f t="shared" si="2"/>
        <v>1.6145395604711891E-3</v>
      </c>
    </row>
    <row r="34" spans="3:36" ht="12" customHeight="1" x14ac:dyDescent="0.2">
      <c r="C34" s="134">
        <f>IF($C$33="FLAT",N15,IF($C$33="linear",O15,P15))</f>
        <v>9.4320073967146811E-4</v>
      </c>
      <c r="AF34" s="136">
        <f>_xll.qlCalendarAdvance(Calendar,AF33,"1d","mf",,Trigger)</f>
        <v>42227</v>
      </c>
      <c r="AG34" s="122">
        <f>_xll.qlDayCounterYearFraction(DayCounter,SettlementDate,AF34,,,Trigger)</f>
        <v>0.11944444444444445</v>
      </c>
      <c r="AH34" s="134">
        <f t="shared" si="0"/>
        <v>2.8748042178996405E-3</v>
      </c>
      <c r="AI34" s="134">
        <f t="shared" si="1"/>
        <v>2.2879018678425758E-3</v>
      </c>
      <c r="AJ34" s="134">
        <f t="shared" si="2"/>
        <v>1.6348046206352636E-3</v>
      </c>
    </row>
    <row r="35" spans="3:36" ht="12" customHeight="1" x14ac:dyDescent="0.2">
      <c r="C35" s="134">
        <f t="shared" ref="C35:C49" si="14">IF($C$33="FLAT",N16,IF($C$33="linear",O16,P16))</f>
        <v>1.0223099502366345E-3</v>
      </c>
      <c r="AF35" s="136">
        <f>_xll.qlCalendarAdvance(Calendar,AF34,"1d","mf",,Trigger)</f>
        <v>42228</v>
      </c>
      <c r="AG35" s="122">
        <f>_xll.qlDayCounterYearFraction(DayCounter,SettlementDate,AF35,,,Trigger)</f>
        <v>0.12222222222222222</v>
      </c>
      <c r="AH35" s="134">
        <f t="shared" si="0"/>
        <v>2.8748042178996405E-3</v>
      </c>
      <c r="AI35" s="134">
        <f t="shared" si="1"/>
        <v>2.2920940274858406E-3</v>
      </c>
      <c r="AJ35" s="134">
        <f t="shared" si="2"/>
        <v>1.6549663180950244E-3</v>
      </c>
    </row>
    <row r="36" spans="3:36" ht="12" customHeight="1" x14ac:dyDescent="0.2">
      <c r="C36" s="134">
        <f t="shared" si="14"/>
        <v>9.5697485141408938E-4</v>
      </c>
      <c r="AF36" s="136">
        <f>_xll.qlCalendarAdvance(Calendar,AF35,"1d","mf",,Trigger)</f>
        <v>42229</v>
      </c>
      <c r="AG36" s="122">
        <f>_xll.qlDayCounterYearFraction(DayCounter,SettlementDate,AF36,,,Trigger)</f>
        <v>0.125</v>
      </c>
      <c r="AH36" s="134">
        <f t="shared" si="0"/>
        <v>2.8748042178996405E-3</v>
      </c>
      <c r="AI36" s="134">
        <f t="shared" si="1"/>
        <v>2.2962861871291054E-3</v>
      </c>
      <c r="AJ36" s="134">
        <f t="shared" si="2"/>
        <v>1.6750246528504714E-3</v>
      </c>
    </row>
    <row r="37" spans="3:36" ht="12" customHeight="1" x14ac:dyDescent="0.2">
      <c r="C37" s="134">
        <f t="shared" si="14"/>
        <v>9.4163983490983373E-4</v>
      </c>
      <c r="AF37" s="136">
        <f>_xll.qlCalendarAdvance(Calendar,AF36,"1d","mf",,Trigger)</f>
        <v>42230</v>
      </c>
      <c r="AG37" s="122">
        <f>_xll.qlDayCounterYearFraction(DayCounter,SettlementDate,AF37,,,Trigger)</f>
        <v>0.12777777777777777</v>
      </c>
      <c r="AH37" s="134">
        <f t="shared" si="0"/>
        <v>2.8748042178996405E-3</v>
      </c>
      <c r="AI37" s="134">
        <f t="shared" si="1"/>
        <v>2.3004783467723703E-3</v>
      </c>
      <c r="AJ37" s="134">
        <f t="shared" si="2"/>
        <v>1.6949796249016043E-3</v>
      </c>
    </row>
    <row r="38" spans="3:36" x14ac:dyDescent="0.2">
      <c r="C38" s="134">
        <f t="shared" si="14"/>
        <v>9.404952092237906E-4</v>
      </c>
      <c r="AF38" s="136">
        <f>_xll.qlCalendarAdvance(Calendar,AF37,"1d","mf",,Trigger)</f>
        <v>42233</v>
      </c>
      <c r="AG38" s="122">
        <f>_xll.qlDayCounterYearFraction(DayCounter,SettlementDate,AF38,,,Trigger)</f>
        <v>0.1361111111111111</v>
      </c>
      <c r="AH38" s="134">
        <f t="shared" si="0"/>
        <v>2.8748042178996405E-3</v>
      </c>
      <c r="AI38" s="134">
        <f t="shared" si="1"/>
        <v>2.3130548257021643E-3</v>
      </c>
      <c r="AJ38" s="134">
        <f t="shared" si="2"/>
        <v>1.75422436482912E-3</v>
      </c>
    </row>
    <row r="39" spans="3:36" x14ac:dyDescent="0.2">
      <c r="C39" s="134">
        <f t="shared" si="14"/>
        <v>1.0096488203803489E-3</v>
      </c>
      <c r="AF39" s="136">
        <f>_xll.qlCalendarAdvance(Calendar,AF38,"1d","mf",,Trigger)</f>
        <v>42234</v>
      </c>
      <c r="AG39" s="122">
        <f>_xll.qlDayCounterYearFraction(DayCounter,SettlementDate,AF39,,,Trigger)</f>
        <v>0.1388888888888889</v>
      </c>
      <c r="AH39" s="134">
        <f t="shared" si="0"/>
        <v>2.8748042178996405E-3</v>
      </c>
      <c r="AI39" s="134">
        <f t="shared" si="1"/>
        <v>2.3172469853454292E-3</v>
      </c>
      <c r="AJ39" s="134">
        <f t="shared" si="2"/>
        <v>1.7737658860629978E-3</v>
      </c>
    </row>
    <row r="40" spans="3:36" x14ac:dyDescent="0.2">
      <c r="C40" s="134">
        <f t="shared" si="14"/>
        <v>1.0750715859594259E-3</v>
      </c>
      <c r="AF40" s="136">
        <f>_xll.qlCalendarAdvance(Calendar,AF39,"1d","mf",,Trigger)</f>
        <v>42235</v>
      </c>
      <c r="AG40" s="122">
        <f>_xll.qlDayCounterYearFraction(DayCounter,SettlementDate,AF40,,,Trigger)</f>
        <v>0.14166666666666666</v>
      </c>
      <c r="AH40" s="134">
        <f t="shared" si="0"/>
        <v>2.8748042178996405E-3</v>
      </c>
      <c r="AI40" s="134">
        <f t="shared" si="1"/>
        <v>2.321439144988694E-3</v>
      </c>
      <c r="AJ40" s="134">
        <f t="shared" si="2"/>
        <v>1.7932040445925613E-3</v>
      </c>
    </row>
    <row r="41" spans="3:36" x14ac:dyDescent="0.2">
      <c r="C41" s="134">
        <f t="shared" si="14"/>
        <v>1.1274793934557901E-3</v>
      </c>
      <c r="AF41" s="136">
        <f>_xll.qlCalendarAdvance(Calendar,AF40,"1d","mf",,Trigger)</f>
        <v>42236</v>
      </c>
      <c r="AG41" s="122">
        <f>_xll.qlDayCounterYearFraction(DayCounter,SettlementDate,AF41,,,Trigger)</f>
        <v>0.14444444444444443</v>
      </c>
      <c r="AH41" s="134">
        <f t="shared" si="0"/>
        <v>2.8748042178996405E-3</v>
      </c>
      <c r="AI41" s="134">
        <f t="shared" si="1"/>
        <v>2.3256313046319584E-3</v>
      </c>
      <c r="AJ41" s="134">
        <f t="shared" si="2"/>
        <v>1.8125388404178107E-3</v>
      </c>
    </row>
    <row r="42" spans="3:36" x14ac:dyDescent="0.2">
      <c r="C42" s="134">
        <f t="shared" si="14"/>
        <v>1.185118914896686E-3</v>
      </c>
      <c r="AF42" s="136">
        <f>_xll.qlCalendarAdvance(Calendar,AF41,"1d","mf",,Trigger)</f>
        <v>42237</v>
      </c>
      <c r="AG42" s="122">
        <f>_xll.qlDayCounterYearFraction(DayCounter,SettlementDate,AF42,,,Trigger)</f>
        <v>0.14722222222222223</v>
      </c>
      <c r="AH42" s="134">
        <f t="shared" si="0"/>
        <v>2.8748042178996405E-3</v>
      </c>
      <c r="AI42" s="134">
        <f t="shared" si="1"/>
        <v>2.3298234642752233E-3</v>
      </c>
      <c r="AJ42" s="134">
        <f t="shared" si="2"/>
        <v>1.8317702735387467E-3</v>
      </c>
    </row>
    <row r="43" spans="3:36" ht="11.25" customHeight="1" x14ac:dyDescent="0.2">
      <c r="C43" s="134">
        <f t="shared" si="14"/>
        <v>1.2332432393717516E-3</v>
      </c>
      <c r="AF43" s="136">
        <f>_xll.qlCalendarAdvance(Calendar,AF42,"1d","mf",,Trigger)</f>
        <v>42240</v>
      </c>
      <c r="AG43" s="122">
        <f>_xll.qlDayCounterYearFraction(DayCounter,SettlementDate,AF43,,,Trigger)</f>
        <v>0.15555555555555556</v>
      </c>
      <c r="AH43" s="134">
        <f t="shared" si="0"/>
        <v>2.8748042178996405E-3</v>
      </c>
      <c r="AI43" s="134">
        <f t="shared" si="1"/>
        <v>2.3423999432050178E-3</v>
      </c>
      <c r="AJ43" s="134">
        <f t="shared" si="2"/>
        <v>1.8888443966756706E-3</v>
      </c>
    </row>
    <row r="44" spans="3:36" x14ac:dyDescent="0.2">
      <c r="C44" s="134">
        <f t="shared" si="14"/>
        <v>1.3031567258055383E-3</v>
      </c>
      <c r="AF44" s="136">
        <f>_xll.qlCalendarAdvance(Calendar,AF43,"1d","mf",,Trigger)</f>
        <v>42241</v>
      </c>
      <c r="AG44" s="122">
        <f>_xll.qlDayCounterYearFraction(DayCounter,SettlementDate,AF44,,,Trigger)</f>
        <v>0.15833333333333333</v>
      </c>
      <c r="AH44" s="134">
        <f t="shared" si="0"/>
        <v>2.8748042178996405E-3</v>
      </c>
      <c r="AI44" s="134">
        <f t="shared" si="1"/>
        <v>2.3465921028482822E-3</v>
      </c>
      <c r="AJ44" s="134">
        <f t="shared" si="2"/>
        <v>1.9076623789793506E-3</v>
      </c>
    </row>
    <row r="45" spans="3:36" x14ac:dyDescent="0.2">
      <c r="C45" s="134">
        <f t="shared" si="14"/>
        <v>1.3607602453201853E-3</v>
      </c>
      <c r="AF45" s="136">
        <f>_xll.qlCalendarAdvance(Calendar,AF44,"1d","mf",,Trigger)</f>
        <v>42242</v>
      </c>
      <c r="AG45" s="122">
        <f>_xll.qlDayCounterYearFraction(DayCounter,SettlementDate,AF45,,,Trigger)</f>
        <v>0.16111111111111112</v>
      </c>
      <c r="AH45" s="134">
        <f t="shared" si="0"/>
        <v>2.8748042178996405E-3</v>
      </c>
      <c r="AI45" s="134">
        <f t="shared" si="1"/>
        <v>2.350784262491547E-3</v>
      </c>
      <c r="AJ45" s="134">
        <f t="shared" si="2"/>
        <v>1.9263769985787169E-3</v>
      </c>
    </row>
    <row r="46" spans="3:36" x14ac:dyDescent="0.2">
      <c r="C46" s="134">
        <f t="shared" si="14"/>
        <v>1.4228062573081906E-3</v>
      </c>
      <c r="AF46" s="136">
        <f>_xll.qlCalendarAdvance(Calendar,AF45,"1d","mf",,Trigger)</f>
        <v>42243</v>
      </c>
      <c r="AG46" s="122">
        <f>_xll.qlDayCounterYearFraction(DayCounter,SettlementDate,AF46,,,Trigger)</f>
        <v>0.16388888888888889</v>
      </c>
      <c r="AH46" s="134">
        <f t="shared" si="0"/>
        <v>2.8748042178996405E-3</v>
      </c>
      <c r="AI46" s="134">
        <f t="shared" si="1"/>
        <v>2.3549764221348119E-3</v>
      </c>
      <c r="AJ46" s="134">
        <f t="shared" si="2"/>
        <v>1.9449882554737695E-3</v>
      </c>
    </row>
    <row r="47" spans="3:36" x14ac:dyDescent="0.2">
      <c r="C47" s="134">
        <f t="shared" si="14"/>
        <v>1.4883424191156442E-3</v>
      </c>
      <c r="N47" s="107"/>
      <c r="O47" s="107"/>
      <c r="AF47" s="136">
        <f>_xll.qlCalendarAdvance(Calendar,AF46,"1d","mf",,Trigger)</f>
        <v>42244</v>
      </c>
      <c r="AG47" s="122">
        <f>_xll.qlDayCounterYearFraction(DayCounter,SettlementDate,AF47,,,Trigger)</f>
        <v>0.16666666666666666</v>
      </c>
      <c r="AH47" s="134">
        <f t="shared" si="0"/>
        <v>2.8748042178996405E-3</v>
      </c>
      <c r="AI47" s="134">
        <f t="shared" si="1"/>
        <v>2.3591685817780767E-3</v>
      </c>
      <c r="AJ47" s="134">
        <f t="shared" si="2"/>
        <v>1.9634961496645081E-3</v>
      </c>
    </row>
    <row r="48" spans="3:36" x14ac:dyDescent="0.2">
      <c r="C48" s="134">
        <f t="shared" si="14"/>
        <v>1.5541130405285644E-3</v>
      </c>
      <c r="AF48" s="136">
        <f>_xll.qlCalendarAdvance(Calendar,AF47,"1d","mf",,Trigger)</f>
        <v>42247</v>
      </c>
      <c r="AG48" s="122">
        <f>_xll.qlDayCounterYearFraction(DayCounter,SettlementDate,AF48,,,Trigger)</f>
        <v>0.17499999999999999</v>
      </c>
      <c r="AH48" s="134">
        <f t="shared" si="0"/>
        <v>2.8748042178996405E-3</v>
      </c>
      <c r="AI48" s="134">
        <f t="shared" si="1"/>
        <v>2.3717450607078708E-3</v>
      </c>
      <c r="AJ48" s="134">
        <f t="shared" si="2"/>
        <v>2.0183996560108404E-3</v>
      </c>
    </row>
    <row r="49" spans="3:36" x14ac:dyDescent="0.2">
      <c r="C49" s="143">
        <f t="shared" si="14"/>
        <v>1.6199999999999548E-3</v>
      </c>
      <c r="AF49" s="136">
        <f>_xll.qlCalendarAdvance(Calendar,AF48,"1d","mf",,Trigger)</f>
        <v>42248</v>
      </c>
      <c r="AG49" s="122">
        <f>_xll.qlDayCounterYearFraction(DayCounter,SettlementDate,AF49,,,Trigger)</f>
        <v>0.17777777777777778</v>
      </c>
      <c r="AH49" s="134">
        <f t="shared" si="0"/>
        <v>2.8748042178996405E-3</v>
      </c>
      <c r="AI49" s="134">
        <f t="shared" si="1"/>
        <v>2.3759372203511356E-3</v>
      </c>
      <c r="AJ49" s="134">
        <f t="shared" si="2"/>
        <v>2.0364940993843235E-3</v>
      </c>
    </row>
    <row r="50" spans="3:36" x14ac:dyDescent="0.2">
      <c r="AF50" s="136">
        <f>_xll.qlCalendarAdvance(Calendar,AF49,"1d","mf",,Trigger)</f>
        <v>42249</v>
      </c>
      <c r="AG50" s="122">
        <f>_xll.qlDayCounterYearFraction(DayCounter,SettlementDate,AF50,,,Trigger)</f>
        <v>0.18055555555555555</v>
      </c>
      <c r="AH50" s="134">
        <f t="shared" si="0"/>
        <v>2.8748042178996405E-3</v>
      </c>
      <c r="AI50" s="134">
        <f t="shared" si="1"/>
        <v>2.3801293799944005E-3</v>
      </c>
      <c r="AJ50" s="134">
        <f t="shared" si="2"/>
        <v>2.0544851800534925E-3</v>
      </c>
    </row>
    <row r="51" spans="3:36" x14ac:dyDescent="0.2">
      <c r="AF51" s="136">
        <f>_xll.qlCalendarAdvance(Calendar,AF50,"1d","mf",,Trigger)</f>
        <v>42250</v>
      </c>
      <c r="AG51" s="122">
        <f>_xll.qlDayCounterYearFraction(DayCounter,SettlementDate,AF51,,,Trigger)</f>
        <v>0.18333333333333332</v>
      </c>
      <c r="AH51" s="134">
        <f t="shared" si="0"/>
        <v>2.8748042178996405E-3</v>
      </c>
      <c r="AI51" s="134">
        <f t="shared" si="1"/>
        <v>2.3843215396376649E-3</v>
      </c>
      <c r="AJ51" s="134">
        <f t="shared" si="2"/>
        <v>2.0723728980183475E-3</v>
      </c>
    </row>
    <row r="52" spans="3:36" x14ac:dyDescent="0.2">
      <c r="AF52" s="136">
        <f>_xll.qlCalendarAdvance(Calendar,AF51,"1d","mf",,Trigger)</f>
        <v>42251</v>
      </c>
      <c r="AG52" s="122">
        <f>_xll.qlDayCounterYearFraction(DayCounter,SettlementDate,AF52,,,Trigger)</f>
        <v>0.18611111111111112</v>
      </c>
      <c r="AH52" s="134">
        <f t="shared" si="0"/>
        <v>2.8748042178996405E-3</v>
      </c>
      <c r="AI52" s="134">
        <f t="shared" si="1"/>
        <v>2.3885136992809297E-3</v>
      </c>
      <c r="AJ52" s="134">
        <f t="shared" si="2"/>
        <v>2.0901572532788892E-3</v>
      </c>
    </row>
    <row r="53" spans="3:36" x14ac:dyDescent="0.2">
      <c r="AF53" s="136">
        <f>_xll.qlCalendarAdvance(Calendar,AF52,"1d","mf",,Trigger)</f>
        <v>42254</v>
      </c>
      <c r="AG53" s="122">
        <f>_xll.qlDayCounterYearFraction(DayCounter,SettlementDate,AF53,,,Trigger)</f>
        <v>0.19444444444444445</v>
      </c>
      <c r="AH53" s="134">
        <f t="shared" si="0"/>
        <v>2.8748042178996405E-3</v>
      </c>
      <c r="AI53" s="134">
        <f t="shared" si="1"/>
        <v>2.4010901782107238E-3</v>
      </c>
      <c r="AJ53" s="134">
        <f t="shared" si="2"/>
        <v>2.1428901428346301E-3</v>
      </c>
    </row>
    <row r="54" spans="3:36" x14ac:dyDescent="0.2">
      <c r="AF54" s="136">
        <f>_xll.qlCalendarAdvance(Calendar,AF53,"1d","mf",,Trigger)</f>
        <v>42255</v>
      </c>
      <c r="AG54" s="122">
        <f>_xll.qlDayCounterYearFraction(DayCounter,SettlementDate,AF54,,,Trigger)</f>
        <v>0.19722222222222222</v>
      </c>
      <c r="AH54" s="134">
        <f t="shared" si="0"/>
        <v>2.8748042178996405E-3</v>
      </c>
      <c r="AI54" s="134">
        <f t="shared" si="1"/>
        <v>2.4052823378539886E-3</v>
      </c>
      <c r="AJ54" s="134">
        <f t="shared" si="2"/>
        <v>2.1602610472779156E-3</v>
      </c>
    </row>
    <row r="55" spans="3:36" x14ac:dyDescent="0.2">
      <c r="AF55" s="136">
        <f>_xll.qlCalendarAdvance(Calendar,AF54,"1d","mf",,Trigger)</f>
        <v>42256</v>
      </c>
      <c r="AG55" s="122">
        <f>_xll.qlDayCounterYearFraction(DayCounter,SettlementDate,AF55,,,Trigger)</f>
        <v>0.2</v>
      </c>
      <c r="AH55" s="134">
        <f t="shared" si="0"/>
        <v>2.8748042178996405E-3</v>
      </c>
      <c r="AI55" s="134">
        <f t="shared" si="1"/>
        <v>2.4094744974972535E-3</v>
      </c>
      <c r="AJ55" s="134">
        <f t="shared" si="2"/>
        <v>2.1775285890168875E-3</v>
      </c>
    </row>
    <row r="56" spans="3:36" x14ac:dyDescent="0.2">
      <c r="AF56" s="136">
        <f>_xll.qlCalendarAdvance(Calendar,AF55,"1d","mf",,Trigger)</f>
        <v>42257</v>
      </c>
      <c r="AG56" s="122">
        <f>_xll.qlDayCounterYearFraction(DayCounter,SettlementDate,AF56,,,Trigger)</f>
        <v>0.20277777777777778</v>
      </c>
      <c r="AH56" s="134">
        <f t="shared" si="0"/>
        <v>2.8748042178996405E-3</v>
      </c>
      <c r="AI56" s="134">
        <f t="shared" si="1"/>
        <v>2.4136666571405183E-3</v>
      </c>
      <c r="AJ56" s="134">
        <f t="shared" si="2"/>
        <v>2.1946927680515454E-3</v>
      </c>
    </row>
    <row r="57" spans="3:36" x14ac:dyDescent="0.2">
      <c r="AF57" s="136">
        <f>_xll.qlCalendarAdvance(Calendar,AF56,"1d","mf",,Trigger)</f>
        <v>42258</v>
      </c>
      <c r="AG57" s="122">
        <f>_xll.qlDayCounterYearFraction(DayCounter,SettlementDate,AF57,,,Trigger)</f>
        <v>0.20555555555555555</v>
      </c>
      <c r="AH57" s="134">
        <f t="shared" si="0"/>
        <v>2.8748042178996405E-3</v>
      </c>
      <c r="AI57" s="134">
        <f t="shared" si="1"/>
        <v>2.4178588167837831E-3</v>
      </c>
      <c r="AJ57" s="134">
        <f t="shared" si="2"/>
        <v>2.2117535843818896E-3</v>
      </c>
    </row>
    <row r="58" spans="3:36" x14ac:dyDescent="0.2">
      <c r="AF58" s="136">
        <f>_xll.qlCalendarAdvance(Calendar,AF57,"1d","mf",,Trigger)</f>
        <v>42261</v>
      </c>
      <c r="AG58" s="122">
        <f>_xll.qlDayCounterYearFraction(DayCounter,SettlementDate,AF58,,,Trigger)</f>
        <v>0.21388888888888888</v>
      </c>
      <c r="AH58" s="134">
        <f t="shared" si="0"/>
        <v>2.8748042178996405E-3</v>
      </c>
      <c r="AI58" s="134">
        <f t="shared" si="1"/>
        <v>2.4304352957135772E-3</v>
      </c>
      <c r="AJ58" s="134">
        <f t="shared" si="2"/>
        <v>2.2623158571470387E-3</v>
      </c>
    </row>
    <row r="59" spans="3:36" x14ac:dyDescent="0.2">
      <c r="AF59" s="136">
        <f>_xll.qlCalendarAdvance(Calendar,AF58,"1d","mf",,Trigger)</f>
        <v>42262</v>
      </c>
      <c r="AG59" s="122">
        <f>_xll.qlDayCounterYearFraction(DayCounter,SettlementDate,AF59,,,Trigger)</f>
        <v>0.21666666666666667</v>
      </c>
      <c r="AH59" s="134">
        <f t="shared" si="0"/>
        <v>2.8748042178996405E-3</v>
      </c>
      <c r="AI59" s="134">
        <f t="shared" si="1"/>
        <v>2.434627455356842E-3</v>
      </c>
      <c r="AJ59" s="134">
        <f t="shared" si="2"/>
        <v>2.2789632226601275E-3</v>
      </c>
    </row>
    <row r="60" spans="3:36" x14ac:dyDescent="0.2">
      <c r="AF60" s="136">
        <f>_xll.qlCalendarAdvance(Calendar,AF59,"1d","mf",,Trigger)</f>
        <v>42263</v>
      </c>
      <c r="AG60" s="122">
        <f>_xll.qlDayCounterYearFraction(DayCounter,SettlementDate,AF60,,,Trigger)</f>
        <v>0.21944444444444444</v>
      </c>
      <c r="AH60" s="134">
        <f t="shared" si="0"/>
        <v>2.8748042178996405E-3</v>
      </c>
      <c r="AI60" s="134">
        <f t="shared" si="1"/>
        <v>2.4388196150001065E-3</v>
      </c>
      <c r="AJ60" s="134">
        <f t="shared" si="2"/>
        <v>2.2955072254689018E-3</v>
      </c>
    </row>
    <row r="61" spans="3:36" x14ac:dyDescent="0.2">
      <c r="AF61" s="136">
        <f>_xll.qlCalendarAdvance(Calendar,AF60,"1d","mf",,Trigger)</f>
        <v>42264</v>
      </c>
      <c r="AG61" s="122">
        <f>_xll.qlDayCounterYearFraction(DayCounter,SettlementDate,AF61,,,Trigger)</f>
        <v>0.22222222222222221</v>
      </c>
      <c r="AH61" s="134">
        <f t="shared" si="0"/>
        <v>2.8748042178996405E-3</v>
      </c>
      <c r="AI61" s="134">
        <f t="shared" si="1"/>
        <v>2.4430117746433713E-3</v>
      </c>
      <c r="AJ61" s="134">
        <f t="shared" si="2"/>
        <v>2.3119478655733621E-3</v>
      </c>
    </row>
    <row r="62" spans="3:36" x14ac:dyDescent="0.2">
      <c r="AF62" s="136">
        <f>_xll.qlCalendarAdvance(Calendar,AF61,"1d","mf",,Trigger)</f>
        <v>42265</v>
      </c>
      <c r="AG62" s="122">
        <f>_xll.qlDayCounterYearFraction(DayCounter,SettlementDate,AF62,,,Trigger)</f>
        <v>0.22500000000000001</v>
      </c>
      <c r="AH62" s="134">
        <f t="shared" si="0"/>
        <v>2.8748042178996405E-3</v>
      </c>
      <c r="AI62" s="134">
        <f t="shared" si="1"/>
        <v>2.4472039342866361E-3</v>
      </c>
      <c r="AJ62" s="134">
        <f t="shared" si="2"/>
        <v>2.3282851429735096E-3</v>
      </c>
    </row>
    <row r="63" spans="3:36" x14ac:dyDescent="0.2">
      <c r="AF63" s="136">
        <f>_xll.qlCalendarAdvance(Calendar,AF62,"1d","mf",,Trigger)</f>
        <v>42268</v>
      </c>
      <c r="AG63" s="122">
        <f>_xll.qlDayCounterYearFraction(DayCounter,SettlementDate,AF63,,,Trigger)</f>
        <v>0.23333333333333334</v>
      </c>
      <c r="AH63" s="134">
        <f t="shared" si="0"/>
        <v>2.8748042178996405E-3</v>
      </c>
      <c r="AI63" s="134">
        <f t="shared" si="1"/>
        <v>2.4597804132164302E-3</v>
      </c>
      <c r="AJ63" s="134">
        <f t="shared" si="2"/>
        <v>2.3766767989480669E-3</v>
      </c>
    </row>
    <row r="64" spans="3:36" x14ac:dyDescent="0.2">
      <c r="AF64" s="136">
        <f>_xll.qlCalendarAdvance(Calendar,AF63,"1d","mf",,Trigger)</f>
        <v>42269</v>
      </c>
      <c r="AG64" s="122">
        <f>_xll.qlDayCounterYearFraction(DayCounter,SettlementDate,AF64,,,Trigger)</f>
        <v>0.2361111111111111</v>
      </c>
      <c r="AH64" s="134">
        <f t="shared" si="0"/>
        <v>2.8748042178996405E-3</v>
      </c>
      <c r="AI64" s="134">
        <f t="shared" si="1"/>
        <v>2.463972572859695E-3</v>
      </c>
      <c r="AJ64" s="134">
        <f t="shared" si="2"/>
        <v>2.3926006255309577E-3</v>
      </c>
    </row>
    <row r="65" spans="14:36" x14ac:dyDescent="0.2">
      <c r="AF65" s="136">
        <f>_xll.qlCalendarAdvance(Calendar,AF64,"1d","mf",,Trigger)</f>
        <v>42270</v>
      </c>
      <c r="AG65" s="122">
        <f>_xll.qlDayCounterYearFraction(DayCounter,SettlementDate,AF65,,,Trigger)</f>
        <v>0.2388888888888889</v>
      </c>
      <c r="AH65" s="134">
        <f t="shared" si="0"/>
        <v>2.8748042178996405E-3</v>
      </c>
      <c r="AI65" s="134">
        <f t="shared" si="1"/>
        <v>2.4681647325029599E-3</v>
      </c>
      <c r="AJ65" s="134">
        <f t="shared" si="2"/>
        <v>2.4084210894095353E-3</v>
      </c>
    </row>
    <row r="66" spans="14:36" x14ac:dyDescent="0.2">
      <c r="N66" s="107"/>
      <c r="AF66" s="136">
        <f>_xll.qlCalendarAdvance(Calendar,AF65,"1d","mf",,Trigger)</f>
        <v>42271</v>
      </c>
      <c r="AG66" s="122">
        <f>_xll.qlDayCounterYearFraction(DayCounter,SettlementDate,AF66,,,Trigger)</f>
        <v>0.24166666666666667</v>
      </c>
      <c r="AH66" s="134">
        <f t="shared" si="0"/>
        <v>2.8748042178996405E-3</v>
      </c>
      <c r="AI66" s="134">
        <f t="shared" si="1"/>
        <v>2.4723568921462247E-3</v>
      </c>
      <c r="AJ66" s="134">
        <f t="shared" si="2"/>
        <v>2.4241381905837989E-3</v>
      </c>
    </row>
    <row r="67" spans="14:36" x14ac:dyDescent="0.2">
      <c r="N67" s="107"/>
      <c r="AF67" s="136">
        <f>_xll.qlCalendarAdvance(Calendar,AF66,"1d","mf",,Trigger)</f>
        <v>42272</v>
      </c>
      <c r="AG67" s="122">
        <f>_xll.qlDayCounterYearFraction(DayCounter,SettlementDate,AF67,,,Trigger)</f>
        <v>0.24444444444444444</v>
      </c>
      <c r="AH67" s="134">
        <f t="shared" ref="AH67:AH130" si="15">$W$13</f>
        <v>2.8748042178996405E-3</v>
      </c>
      <c r="AI67" s="134">
        <f t="shared" ref="AI67:AI123" si="16">$W$10+$W$9*AG67</f>
        <v>2.4765490517894891E-3</v>
      </c>
      <c r="AJ67" s="134">
        <f t="shared" ref="AJ67:AJ123" si="17">($W$5+$W$4*AG67+$W$3*AG67^2)</f>
        <v>2.4397519290537484E-3</v>
      </c>
    </row>
    <row r="68" spans="14:36" x14ac:dyDescent="0.2">
      <c r="N68" s="107"/>
      <c r="AF68" s="136">
        <f>_xll.qlCalendarAdvance(Calendar,AF67,"1d","mf",,Trigger)</f>
        <v>42275</v>
      </c>
      <c r="AG68" s="122">
        <f>_xll.qlDayCounterYearFraction(DayCounter,SettlementDate,AF68,,,Trigger)</f>
        <v>0.25277777777777777</v>
      </c>
      <c r="AH68" s="134">
        <f t="shared" si="15"/>
        <v>2.8748042178996405E-3</v>
      </c>
      <c r="AI68" s="134">
        <f t="shared" si="16"/>
        <v>2.4891255307192836E-3</v>
      </c>
      <c r="AJ68" s="134">
        <f t="shared" si="17"/>
        <v>2.4859729682377143E-3</v>
      </c>
    </row>
    <row r="69" spans="14:36" x14ac:dyDescent="0.2">
      <c r="N69" s="107"/>
      <c r="AF69" s="136">
        <f>_xll.qlCalendarAdvance(Calendar,AF68,"1d","mf",,Trigger)</f>
        <v>42276</v>
      </c>
      <c r="AG69" s="122">
        <f>_xll.qlDayCounterYearFraction(DayCounter,SettlementDate,AF69,,,Trigger)</f>
        <v>0.25555555555555554</v>
      </c>
      <c r="AH69" s="134">
        <f t="shared" si="15"/>
        <v>2.8748042178996405E-3</v>
      </c>
      <c r="AI69" s="134">
        <f t="shared" si="16"/>
        <v>2.4933176903625485E-3</v>
      </c>
      <c r="AJ69" s="134">
        <f t="shared" si="17"/>
        <v>2.501173255890408E-3</v>
      </c>
    </row>
    <row r="70" spans="14:36" x14ac:dyDescent="0.2">
      <c r="N70" s="107"/>
      <c r="AF70" s="136">
        <f>_xll.qlCalendarAdvance(Calendar,AF69,"1d","mf",,Trigger)</f>
        <v>42277</v>
      </c>
      <c r="AG70" s="122">
        <f>_xll.qlDayCounterYearFraction(DayCounter,SettlementDate,AF70,,,Trigger)</f>
        <v>0.25833333333333336</v>
      </c>
      <c r="AH70" s="134">
        <f t="shared" si="15"/>
        <v>2.8748042178996405E-3</v>
      </c>
      <c r="AI70" s="134">
        <f t="shared" si="16"/>
        <v>2.4975098500058129E-3</v>
      </c>
      <c r="AJ70" s="134">
        <f t="shared" si="17"/>
        <v>2.5162701808387885E-3</v>
      </c>
    </row>
    <row r="71" spans="14:36" x14ac:dyDescent="0.2">
      <c r="N71" s="107"/>
      <c r="AF71" s="136">
        <f>_xll.qlCalendarAdvance(Calendar,AF70,"1d","mf",,Trigger)</f>
        <v>42278</v>
      </c>
      <c r="AG71" s="122">
        <f>_xll.qlDayCounterYearFraction(DayCounter,SettlementDate,AF71,,,Trigger)</f>
        <v>0.26111111111111113</v>
      </c>
      <c r="AH71" s="134">
        <f t="shared" si="15"/>
        <v>2.8748042178996405E-3</v>
      </c>
      <c r="AI71" s="134">
        <f t="shared" si="16"/>
        <v>2.5017020096490777E-3</v>
      </c>
      <c r="AJ71" s="134">
        <f t="shared" si="17"/>
        <v>2.5312637430828545E-3</v>
      </c>
    </row>
    <row r="72" spans="14:36" x14ac:dyDescent="0.2">
      <c r="N72" s="107"/>
      <c r="O72" s="107"/>
      <c r="AF72" s="136">
        <f>_xll.qlCalendarAdvance(Calendar,AF71,"1d","mf",,Trigger)</f>
        <v>42279</v>
      </c>
      <c r="AG72" s="122">
        <f>_xll.qlDayCounterYearFraction(DayCounter,SettlementDate,AF72,,,Trigger)</f>
        <v>0.2638888888888889</v>
      </c>
      <c r="AH72" s="134">
        <f t="shared" si="15"/>
        <v>2.8748042178996405E-3</v>
      </c>
      <c r="AI72" s="134">
        <f t="shared" si="16"/>
        <v>2.5058941692923426E-3</v>
      </c>
      <c r="AJ72" s="134">
        <f t="shared" si="17"/>
        <v>2.5461539426226074E-3</v>
      </c>
    </row>
    <row r="73" spans="14:36" x14ac:dyDescent="0.2">
      <c r="N73" s="107"/>
      <c r="O73" s="107"/>
      <c r="AF73" s="136">
        <f>_xll.qlCalendarAdvance(Calendar,AF72,"1d","mf",,Trigger)</f>
        <v>42282</v>
      </c>
      <c r="AG73" s="122">
        <f>_xll.qlDayCounterYearFraction(DayCounter,SettlementDate,AF73,,,Trigger)</f>
        <v>0.2722222222222222</v>
      </c>
      <c r="AH73" s="134">
        <f t="shared" si="15"/>
        <v>2.8748042178996405E-3</v>
      </c>
      <c r="AI73" s="134">
        <f t="shared" si="16"/>
        <v>2.5184706482221366E-3</v>
      </c>
      <c r="AJ73" s="134">
        <f t="shared" si="17"/>
        <v>2.5902043650159806E-3</v>
      </c>
    </row>
    <row r="74" spans="14:36" x14ac:dyDescent="0.2">
      <c r="N74" s="107"/>
      <c r="O74" s="107"/>
      <c r="AF74" s="136">
        <f>_xll.qlCalendarAdvance(Calendar,AF73,"1d","mf",,Trigger)</f>
        <v>42283</v>
      </c>
      <c r="AG74" s="122">
        <f>_xll.qlDayCounterYearFraction(DayCounter,SettlementDate,AF74,,,Trigger)</f>
        <v>0.27500000000000002</v>
      </c>
      <c r="AH74" s="134">
        <f t="shared" si="15"/>
        <v>2.8748042178996405E-3</v>
      </c>
      <c r="AI74" s="134">
        <f t="shared" si="16"/>
        <v>2.5226628078654015E-3</v>
      </c>
      <c r="AJ74" s="134">
        <f t="shared" si="17"/>
        <v>2.604681113738478E-3</v>
      </c>
    </row>
    <row r="75" spans="14:36" x14ac:dyDescent="0.2">
      <c r="N75" s="107"/>
      <c r="O75" s="107"/>
      <c r="AF75" s="136">
        <f>_xll.qlCalendarAdvance(Calendar,AF74,"1d","mf",,Trigger)</f>
        <v>42284</v>
      </c>
      <c r="AG75" s="122">
        <f>_xll.qlDayCounterYearFraction(DayCounter,SettlementDate,AF75,,,Trigger)</f>
        <v>0.27777777777777779</v>
      </c>
      <c r="AH75" s="134">
        <f t="shared" si="15"/>
        <v>2.8748042178996405E-3</v>
      </c>
      <c r="AI75" s="134">
        <f t="shared" si="16"/>
        <v>2.5268549675086663E-3</v>
      </c>
      <c r="AJ75" s="134">
        <f t="shared" si="17"/>
        <v>2.619054499756661E-3</v>
      </c>
    </row>
    <row r="76" spans="14:36" x14ac:dyDescent="0.2">
      <c r="N76" s="107"/>
      <c r="O76" s="107"/>
      <c r="AF76" s="136">
        <f>_xll.qlCalendarAdvance(Calendar,AF75,"1d","mf",,Trigger)</f>
        <v>42285</v>
      </c>
      <c r="AG76" s="122">
        <f>_xll.qlDayCounterYearFraction(DayCounter,SettlementDate,AF76,,,Trigger)</f>
        <v>0.28055555555555556</v>
      </c>
      <c r="AH76" s="134">
        <f t="shared" si="15"/>
        <v>2.8748042178996405E-3</v>
      </c>
      <c r="AI76" s="134">
        <f t="shared" si="16"/>
        <v>2.5310471271519312E-3</v>
      </c>
      <c r="AJ76" s="134">
        <f t="shared" si="17"/>
        <v>2.6333245230705299E-3</v>
      </c>
    </row>
    <row r="77" spans="14:36" x14ac:dyDescent="0.2">
      <c r="N77" s="107"/>
      <c r="O77" s="107"/>
      <c r="AF77" s="136">
        <f>_xll.qlCalendarAdvance(Calendar,AF76,"1d","mf",,Trigger)</f>
        <v>42286</v>
      </c>
      <c r="AG77" s="122">
        <f>_xll.qlDayCounterYearFraction(DayCounter,SettlementDate,AF77,,,Trigger)</f>
        <v>0.28333333333333333</v>
      </c>
      <c r="AH77" s="134">
        <f t="shared" si="15"/>
        <v>2.8748042178996405E-3</v>
      </c>
      <c r="AI77" s="134">
        <f t="shared" si="16"/>
        <v>2.5352392867951956E-3</v>
      </c>
      <c r="AJ77" s="134">
        <f t="shared" si="17"/>
        <v>2.6474911836800851E-3</v>
      </c>
    </row>
    <row r="78" spans="14:36" x14ac:dyDescent="0.2">
      <c r="N78" s="107"/>
      <c r="O78" s="107"/>
      <c r="AF78" s="136">
        <f>_xll.qlCalendarAdvance(Calendar,AF77,"1d","mf",,Trigger)</f>
        <v>42289</v>
      </c>
      <c r="AG78" s="122">
        <f>_xll.qlDayCounterYearFraction(DayCounter,SettlementDate,AF78,,,Trigger)</f>
        <v>0.29166666666666669</v>
      </c>
      <c r="AH78" s="134">
        <f t="shared" si="15"/>
        <v>2.8748042178996405E-3</v>
      </c>
      <c r="AI78" s="134">
        <f t="shared" si="16"/>
        <v>2.5478157657249901E-3</v>
      </c>
      <c r="AJ78" s="134">
        <f t="shared" si="17"/>
        <v>2.6893709892828674E-3</v>
      </c>
    </row>
    <row r="79" spans="14:36" x14ac:dyDescent="0.2">
      <c r="N79" s="107"/>
      <c r="O79" s="107"/>
      <c r="AF79" s="136">
        <f>_xll.qlCalendarAdvance(Calendar,AF78,"1d","mf",,Trigger)</f>
        <v>42290</v>
      </c>
      <c r="AG79" s="122">
        <f>_xll.qlDayCounterYearFraction(DayCounter,SettlementDate,AF79,,,Trigger)</f>
        <v>0.29444444444444445</v>
      </c>
      <c r="AH79" s="134">
        <f t="shared" si="15"/>
        <v>2.8748042178996405E-3</v>
      </c>
      <c r="AI79" s="134">
        <f t="shared" si="16"/>
        <v>2.5520079253682545E-3</v>
      </c>
      <c r="AJ79" s="134">
        <f t="shared" si="17"/>
        <v>2.7031241990751668E-3</v>
      </c>
    </row>
    <row r="80" spans="14:36" x14ac:dyDescent="0.2">
      <c r="N80" s="107"/>
      <c r="O80" s="107"/>
      <c r="AF80" s="136">
        <f>_xll.qlCalendarAdvance(Calendar,AF79,"1d","mf",,Trigger)</f>
        <v>42291</v>
      </c>
      <c r="AG80" s="122">
        <f>_xll.qlDayCounterYearFraction(DayCounter,SettlementDate,AF80,,,Trigger)</f>
        <v>0.29722222222222222</v>
      </c>
      <c r="AH80" s="134">
        <f t="shared" si="15"/>
        <v>2.8748042178996405E-3</v>
      </c>
      <c r="AI80" s="134">
        <f t="shared" si="16"/>
        <v>2.5562000850115193E-3</v>
      </c>
      <c r="AJ80" s="134">
        <f t="shared" si="17"/>
        <v>2.7167740461631522E-3</v>
      </c>
    </row>
    <row r="81" spans="14:36" x14ac:dyDescent="0.2">
      <c r="N81" s="107"/>
      <c r="O81" s="107"/>
      <c r="AF81" s="136">
        <f>_xll.qlCalendarAdvance(Calendar,AF80,"1d","mf",,Trigger)</f>
        <v>42292</v>
      </c>
      <c r="AG81" s="122">
        <f>_xll.qlDayCounterYearFraction(DayCounter,SettlementDate,AF81,,,Trigger)</f>
        <v>0.3</v>
      </c>
      <c r="AH81" s="134">
        <f t="shared" si="15"/>
        <v>2.8748042178996405E-3</v>
      </c>
      <c r="AI81" s="134">
        <f t="shared" si="16"/>
        <v>2.5603922446547842E-3</v>
      </c>
      <c r="AJ81" s="134">
        <f t="shared" si="17"/>
        <v>2.7303205305468244E-3</v>
      </c>
    </row>
    <row r="82" spans="14:36" x14ac:dyDescent="0.2">
      <c r="N82" s="107"/>
      <c r="O82" s="107"/>
      <c r="AF82" s="136">
        <f>_xll.qlCalendarAdvance(Calendar,AF81,"1d","mf",,Trigger)</f>
        <v>42293</v>
      </c>
      <c r="AG82" s="122">
        <f>_xll.qlDayCounterYearFraction(DayCounter,SettlementDate,AF82,,,Trigger)</f>
        <v>0.30277777777777776</v>
      </c>
      <c r="AH82" s="134">
        <f t="shared" si="15"/>
        <v>2.8748042178996405E-3</v>
      </c>
      <c r="AI82" s="134">
        <f t="shared" si="16"/>
        <v>2.564584404298049E-3</v>
      </c>
      <c r="AJ82" s="134">
        <f t="shared" si="17"/>
        <v>2.7437636522261825E-3</v>
      </c>
    </row>
    <row r="83" spans="14:36" x14ac:dyDescent="0.2">
      <c r="N83" s="107"/>
      <c r="O83" s="107"/>
      <c r="AF83" s="136">
        <f>_xll.qlCalendarAdvance(Calendar,AF82,"1d","mf",,Trigger)</f>
        <v>42296</v>
      </c>
      <c r="AG83" s="122">
        <f>_xll.qlDayCounterYearFraction(DayCounter,SettlementDate,AF83,,,Trigger)</f>
        <v>0.31111111111111112</v>
      </c>
      <c r="AH83" s="134">
        <f t="shared" si="15"/>
        <v>2.8748042178996405E-3</v>
      </c>
      <c r="AI83" s="134">
        <f t="shared" si="16"/>
        <v>2.5771608832278431E-3</v>
      </c>
      <c r="AJ83" s="134">
        <f t="shared" si="17"/>
        <v>2.783472841038373E-3</v>
      </c>
    </row>
    <row r="84" spans="14:36" x14ac:dyDescent="0.2">
      <c r="N84" s="107"/>
      <c r="O84" s="107"/>
      <c r="AF84" s="136">
        <f>_xll.qlCalendarAdvance(Calendar,AF83,"1d","mf",,Trigger)</f>
        <v>42297</v>
      </c>
      <c r="AG84" s="122">
        <f>_xll.qlDayCounterYearFraction(DayCounter,SettlementDate,AF84,,,Trigger)</f>
        <v>0.31388888888888888</v>
      </c>
      <c r="AH84" s="134">
        <f t="shared" si="15"/>
        <v>2.8748042178996405E-3</v>
      </c>
      <c r="AI84" s="134">
        <f t="shared" si="16"/>
        <v>2.5813530428711079E-3</v>
      </c>
      <c r="AJ84" s="134">
        <f t="shared" si="17"/>
        <v>2.7965025119004753E-3</v>
      </c>
    </row>
    <row r="85" spans="14:36" x14ac:dyDescent="0.2">
      <c r="N85" s="107"/>
      <c r="O85" s="107"/>
      <c r="AF85" s="136">
        <f>_xll.qlCalendarAdvance(Calendar,AF84,"1d","mf",,Trigger)</f>
        <v>42298</v>
      </c>
      <c r="AG85" s="122">
        <f>_xll.qlDayCounterYearFraction(DayCounter,SettlementDate,AF85,,,Trigger)</f>
        <v>0.31666666666666665</v>
      </c>
      <c r="AH85" s="134">
        <f t="shared" si="15"/>
        <v>2.8748042178996405E-3</v>
      </c>
      <c r="AI85" s="134">
        <f t="shared" si="16"/>
        <v>2.5855452025143727E-3</v>
      </c>
      <c r="AJ85" s="134">
        <f t="shared" si="17"/>
        <v>2.8094288200582636E-3</v>
      </c>
    </row>
    <row r="86" spans="14:36" x14ac:dyDescent="0.2">
      <c r="N86" s="107"/>
      <c r="O86" s="107"/>
      <c r="AF86" s="136">
        <f>_xll.qlCalendarAdvance(Calendar,AF85,"1d","mf",,Trigger)</f>
        <v>42299</v>
      </c>
      <c r="AG86" s="122">
        <f>_xll.qlDayCounterYearFraction(DayCounter,SettlementDate,AF86,,,Trigger)</f>
        <v>0.31944444444444442</v>
      </c>
      <c r="AH86" s="134">
        <f t="shared" si="15"/>
        <v>2.8748042178996405E-3</v>
      </c>
      <c r="AI86" s="134">
        <f t="shared" si="16"/>
        <v>2.5897373621576372E-3</v>
      </c>
      <c r="AJ86" s="134">
        <f t="shared" si="17"/>
        <v>2.8222517655117386E-3</v>
      </c>
    </row>
    <row r="87" spans="14:36" x14ac:dyDescent="0.2">
      <c r="N87" s="107"/>
      <c r="O87" s="107"/>
      <c r="AF87" s="136">
        <f>_xll.qlCalendarAdvance(Calendar,AF86,"1d","mf",,Trigger)</f>
        <v>42300</v>
      </c>
      <c r="AG87" s="122">
        <f>_xll.qlDayCounterYearFraction(DayCounter,SettlementDate,AF87,,,Trigger)</f>
        <v>0.32222222222222224</v>
      </c>
      <c r="AH87" s="134">
        <f t="shared" si="15"/>
        <v>2.8748042178996405E-3</v>
      </c>
      <c r="AI87" s="134">
        <f t="shared" si="16"/>
        <v>2.593929521800902E-3</v>
      </c>
      <c r="AJ87" s="134">
        <f t="shared" si="17"/>
        <v>2.8349713482608992E-3</v>
      </c>
    </row>
    <row r="88" spans="14:36" x14ac:dyDescent="0.2">
      <c r="N88" s="107"/>
      <c r="O88" s="107"/>
      <c r="AF88" s="136">
        <f>_xll.qlCalendarAdvance(Calendar,AF87,"1d","mf",,Trigger)</f>
        <v>42303</v>
      </c>
      <c r="AG88" s="122">
        <f>_xll.qlDayCounterYearFraction(DayCounter,SettlementDate,AF88,,,Trigger)</f>
        <v>0.33055555555555555</v>
      </c>
      <c r="AH88" s="134">
        <f t="shared" si="15"/>
        <v>2.8748042178996405E-3</v>
      </c>
      <c r="AI88" s="134">
        <f t="shared" si="16"/>
        <v>2.6065060007306965E-3</v>
      </c>
      <c r="AJ88" s="134">
        <f t="shared" si="17"/>
        <v>2.8725099202824979E-3</v>
      </c>
    </row>
    <row r="89" spans="14:36" x14ac:dyDescent="0.2">
      <c r="N89" s="107"/>
      <c r="O89" s="107"/>
      <c r="AF89" s="136">
        <f>_xll.qlCalendarAdvance(Calendar,AF88,"1d","mf",,Trigger)</f>
        <v>42304</v>
      </c>
      <c r="AG89" s="122">
        <f>_xll.qlDayCounterYearFraction(DayCounter,SettlementDate,AF89,,,Trigger)</f>
        <v>0.33333333333333331</v>
      </c>
      <c r="AH89" s="134">
        <f t="shared" si="15"/>
        <v>2.8748042178996405E-3</v>
      </c>
      <c r="AI89" s="134">
        <f t="shared" si="16"/>
        <v>2.6106981603739609E-3</v>
      </c>
      <c r="AJ89" s="134">
        <f t="shared" si="17"/>
        <v>2.8848160522144031E-3</v>
      </c>
    </row>
    <row r="90" spans="14:36" x14ac:dyDescent="0.2">
      <c r="N90" s="107"/>
      <c r="O90" s="107"/>
      <c r="AF90" s="136">
        <f>_xll.qlCalendarAdvance(Calendar,AF89,"1d","mf",,Trigger)</f>
        <v>42305</v>
      </c>
      <c r="AG90" s="122">
        <f>_xll.qlDayCounterYearFraction(DayCounter,SettlementDate,AF90,,,Trigger)</f>
        <v>0.33611111111111114</v>
      </c>
      <c r="AH90" s="134">
        <f t="shared" si="15"/>
        <v>2.8748042178996405E-3</v>
      </c>
      <c r="AI90" s="134">
        <f t="shared" si="16"/>
        <v>2.6148903200172257E-3</v>
      </c>
      <c r="AJ90" s="134">
        <f t="shared" si="17"/>
        <v>2.8970188214419946E-3</v>
      </c>
    </row>
    <row r="91" spans="14:36" x14ac:dyDescent="0.2">
      <c r="N91" s="107"/>
      <c r="O91" s="107"/>
      <c r="AF91" s="136">
        <f>_xll.qlCalendarAdvance(Calendar,AF90,"1d","mf",,Trigger)</f>
        <v>42306</v>
      </c>
      <c r="AG91" s="122">
        <f>_xll.qlDayCounterYearFraction(DayCounter,SettlementDate,AF91,,,Trigger)</f>
        <v>0.33888888888888891</v>
      </c>
      <c r="AH91" s="134">
        <f t="shared" si="15"/>
        <v>2.8748042178996405E-3</v>
      </c>
      <c r="AI91" s="134">
        <f t="shared" si="16"/>
        <v>2.6190824796604906E-3</v>
      </c>
      <c r="AJ91" s="134">
        <f t="shared" si="17"/>
        <v>2.9091182279652721E-3</v>
      </c>
    </row>
    <row r="92" spans="14:36" x14ac:dyDescent="0.2">
      <c r="N92" s="107"/>
      <c r="O92" s="107"/>
      <c r="AF92" s="136">
        <f>_xll.qlCalendarAdvance(Calendar,AF91,"1d","mf",,Trigger)</f>
        <v>42307</v>
      </c>
      <c r="AG92" s="122">
        <f>_xll.qlDayCounterYearFraction(DayCounter,SettlementDate,AF92,,,Trigger)</f>
        <v>0.34166666666666667</v>
      </c>
      <c r="AH92" s="134">
        <f t="shared" si="15"/>
        <v>2.8748042178996405E-3</v>
      </c>
      <c r="AI92" s="134">
        <f t="shared" si="16"/>
        <v>2.6232746393037554E-3</v>
      </c>
      <c r="AJ92" s="134">
        <f t="shared" si="17"/>
        <v>2.9211142717842356E-3</v>
      </c>
    </row>
    <row r="93" spans="14:36" x14ac:dyDescent="0.2">
      <c r="N93" s="107"/>
      <c r="O93" s="107"/>
      <c r="AF93" s="136">
        <f>_xll.qlCalendarAdvance(Calendar,AF92,"1d","mf",,Trigger)</f>
        <v>42310</v>
      </c>
      <c r="AG93" s="122">
        <f>_xll.qlDayCounterYearFraction(DayCounter,SettlementDate,AF93,,,Trigger)</f>
        <v>0.35</v>
      </c>
      <c r="AH93" s="134">
        <f t="shared" si="15"/>
        <v>2.8748042178996405E-3</v>
      </c>
      <c r="AI93" s="134">
        <f t="shared" si="16"/>
        <v>2.6358511182335495E-3</v>
      </c>
      <c r="AJ93" s="134">
        <f t="shared" si="17"/>
        <v>2.9564822270152424E-3</v>
      </c>
    </row>
    <row r="94" spans="14:36" x14ac:dyDescent="0.2">
      <c r="N94" s="107"/>
      <c r="O94" s="107"/>
      <c r="AF94" s="136">
        <f>_xll.qlCalendarAdvance(Calendar,AF93,"1d","mf",,Trigger)</f>
        <v>42311</v>
      </c>
      <c r="AG94" s="122">
        <f>_xll.qlDayCounterYearFraction(DayCounter,SettlementDate,AF94,,,Trigger)</f>
        <v>0.3527777777777778</v>
      </c>
      <c r="AH94" s="134">
        <f t="shared" si="15"/>
        <v>2.8748042178996405E-3</v>
      </c>
      <c r="AI94" s="134">
        <f t="shared" si="16"/>
        <v>2.6400432778768143E-3</v>
      </c>
      <c r="AJ94" s="134">
        <f t="shared" si="17"/>
        <v>2.9680648200169509E-3</v>
      </c>
    </row>
    <row r="95" spans="14:36" x14ac:dyDescent="0.2">
      <c r="N95" s="107"/>
      <c r="O95" s="107"/>
      <c r="AF95" s="136">
        <f>_xll.qlCalendarAdvance(Calendar,AF94,"1d","mf",,Trigger)</f>
        <v>42312</v>
      </c>
      <c r="AG95" s="122">
        <f>_xll.qlDayCounterYearFraction(DayCounter,SettlementDate,AF95,,,Trigger)</f>
        <v>0.35555555555555557</v>
      </c>
      <c r="AH95" s="134">
        <f t="shared" si="15"/>
        <v>2.8748042178996405E-3</v>
      </c>
      <c r="AI95" s="134">
        <f t="shared" si="16"/>
        <v>2.6442354375200792E-3</v>
      </c>
      <c r="AJ95" s="134">
        <f t="shared" si="17"/>
        <v>2.9795440503143445E-3</v>
      </c>
    </row>
    <row r="96" spans="14:36" x14ac:dyDescent="0.2">
      <c r="N96" s="107"/>
      <c r="O96" s="107"/>
      <c r="AF96" s="136">
        <f>_xll.qlCalendarAdvance(Calendar,AF95,"1d","mf",,Trigger)</f>
        <v>42313</v>
      </c>
      <c r="AG96" s="122">
        <f>_xll.qlDayCounterYearFraction(DayCounter,SettlementDate,AF96,,,Trigger)</f>
        <v>0.35833333333333334</v>
      </c>
      <c r="AH96" s="134">
        <f t="shared" si="15"/>
        <v>2.8748042178996405E-3</v>
      </c>
      <c r="AI96" s="134">
        <f t="shared" si="16"/>
        <v>2.6484275971633436E-3</v>
      </c>
      <c r="AJ96" s="134">
        <f t="shared" si="17"/>
        <v>2.9909199179074249E-3</v>
      </c>
    </row>
    <row r="97" spans="14:36" x14ac:dyDescent="0.2">
      <c r="N97" s="107"/>
      <c r="O97" s="107"/>
      <c r="AF97" s="136">
        <f>_xll.qlCalendarAdvance(Calendar,AF96,"1d","mf",,Trigger)</f>
        <v>42314</v>
      </c>
      <c r="AG97" s="122">
        <f>_xll.qlDayCounterYearFraction(DayCounter,SettlementDate,AF97,,,Trigger)</f>
        <v>0.3611111111111111</v>
      </c>
      <c r="AH97" s="134">
        <f t="shared" si="15"/>
        <v>2.8748042178996405E-3</v>
      </c>
      <c r="AI97" s="134">
        <f t="shared" si="16"/>
        <v>2.6526197568066084E-3</v>
      </c>
      <c r="AJ97" s="134">
        <f t="shared" si="17"/>
        <v>3.0021924227961907E-3</v>
      </c>
    </row>
    <row r="98" spans="14:36" x14ac:dyDescent="0.2">
      <c r="N98" s="107"/>
      <c r="O98" s="107"/>
      <c r="AF98" s="136">
        <f>_xll.qlCalendarAdvance(Calendar,AF97,"1d","mf",,Trigger)</f>
        <v>42317</v>
      </c>
      <c r="AG98" s="122">
        <f>_xll.qlDayCounterYearFraction(DayCounter,SettlementDate,AF98,,,Trigger)</f>
        <v>0.36944444444444446</v>
      </c>
      <c r="AH98" s="134">
        <f t="shared" si="15"/>
        <v>2.8748042178996405E-3</v>
      </c>
      <c r="AI98" s="134">
        <f t="shared" si="16"/>
        <v>2.6651962357364025E-3</v>
      </c>
      <c r="AJ98" s="134">
        <f t="shared" si="17"/>
        <v>3.0353897612366062E-3</v>
      </c>
    </row>
    <row r="99" spans="14:36" x14ac:dyDescent="0.2">
      <c r="N99" s="107"/>
      <c r="O99" s="107"/>
      <c r="AF99" s="136">
        <f>_xll.qlCalendarAdvance(Calendar,AF98,"1d","mf",,Trigger)</f>
        <v>42318</v>
      </c>
      <c r="AG99" s="122">
        <f>_xll.qlDayCounterYearFraction(DayCounter,SettlementDate,AF99,,,Trigger)</f>
        <v>0.37222222222222223</v>
      </c>
      <c r="AH99" s="134">
        <f t="shared" si="15"/>
        <v>2.8748042178996405E-3</v>
      </c>
      <c r="AI99" s="134">
        <f t="shared" si="16"/>
        <v>2.6693883953796673E-3</v>
      </c>
      <c r="AJ99" s="134">
        <f t="shared" si="17"/>
        <v>3.0462488153081171E-3</v>
      </c>
    </row>
    <row r="100" spans="14:36" x14ac:dyDescent="0.2">
      <c r="N100" s="107"/>
      <c r="O100" s="107"/>
      <c r="AF100" s="136">
        <f>_xll.qlCalendarAdvance(Calendar,AF99,"1d","mf",,Trigger)</f>
        <v>42319</v>
      </c>
      <c r="AG100" s="122">
        <f>_xll.qlDayCounterYearFraction(DayCounter,SettlementDate,AF100,,,Trigger)</f>
        <v>0.375</v>
      </c>
      <c r="AH100" s="134">
        <f t="shared" si="15"/>
        <v>2.8748042178996405E-3</v>
      </c>
      <c r="AI100" s="134">
        <f t="shared" si="16"/>
        <v>2.6735805550229322E-3</v>
      </c>
      <c r="AJ100" s="134">
        <f t="shared" si="17"/>
        <v>3.057004506675314E-3</v>
      </c>
    </row>
    <row r="101" spans="14:36" x14ac:dyDescent="0.2">
      <c r="N101" s="107"/>
      <c r="O101" s="107"/>
      <c r="AF101" s="136">
        <f>_xll.qlCalendarAdvance(Calendar,AF100,"1d","mf",,Trigger)</f>
        <v>42320</v>
      </c>
      <c r="AG101" s="122">
        <f>_xll.qlDayCounterYearFraction(DayCounter,SettlementDate,AF101,,,Trigger)</f>
        <v>0.37777777777777777</v>
      </c>
      <c r="AH101" s="134">
        <f t="shared" si="15"/>
        <v>2.8748042178996405E-3</v>
      </c>
      <c r="AI101" s="134">
        <f t="shared" si="16"/>
        <v>2.677772714666197E-3</v>
      </c>
      <c r="AJ101" s="134">
        <f t="shared" si="17"/>
        <v>3.0676568353381973E-3</v>
      </c>
    </row>
    <row r="102" spans="14:36" x14ac:dyDescent="0.2">
      <c r="N102" s="107"/>
      <c r="O102" s="107"/>
      <c r="AF102" s="136">
        <f>_xll.qlCalendarAdvance(Calendar,AF101,"1d","mf",,Trigger)</f>
        <v>42321</v>
      </c>
      <c r="AG102" s="122">
        <f>_xll.qlDayCounterYearFraction(DayCounter,SettlementDate,AF102,,,Trigger)</f>
        <v>0.38055555555555554</v>
      </c>
      <c r="AH102" s="134">
        <f t="shared" si="15"/>
        <v>2.8748042178996405E-3</v>
      </c>
      <c r="AI102" s="134">
        <f t="shared" si="16"/>
        <v>2.6819648743094619E-3</v>
      </c>
      <c r="AJ102" s="134">
        <f t="shared" si="17"/>
        <v>3.0782058012967664E-3</v>
      </c>
    </row>
    <row r="103" spans="14:36" x14ac:dyDescent="0.2">
      <c r="N103" s="107"/>
      <c r="O103" s="107"/>
      <c r="AF103" s="136">
        <f>_xll.qlCalendarAdvance(Calendar,AF102,"1d","mf",,Trigger)</f>
        <v>42324</v>
      </c>
      <c r="AG103" s="122">
        <f>_xll.qlDayCounterYearFraction(DayCounter,SettlementDate,AF103,,,Trigger)</f>
        <v>0.3888888888888889</v>
      </c>
      <c r="AH103" s="134">
        <f t="shared" si="15"/>
        <v>2.8748042178996405E-3</v>
      </c>
      <c r="AI103" s="134">
        <f t="shared" si="16"/>
        <v>2.6945413532392559E-3</v>
      </c>
      <c r="AJ103" s="134">
        <f t="shared" si="17"/>
        <v>3.1092325229465905E-3</v>
      </c>
    </row>
    <row r="104" spans="14:36" x14ac:dyDescent="0.2">
      <c r="N104" s="107"/>
      <c r="O104" s="107"/>
      <c r="AF104" s="136">
        <f>_xll.qlCalendarAdvance(Calendar,AF103,"1d","mf",,Trigger)</f>
        <v>42325</v>
      </c>
      <c r="AG104" s="122">
        <f>_xll.qlDayCounterYearFraction(DayCounter,SettlementDate,AF104,,,Trigger)</f>
        <v>0.39166666666666666</v>
      </c>
      <c r="AH104" s="134">
        <f t="shared" si="15"/>
        <v>2.8748042178996405E-3</v>
      </c>
      <c r="AI104" s="134">
        <f t="shared" si="16"/>
        <v>2.6987335128825208E-3</v>
      </c>
      <c r="AJ104" s="134">
        <f t="shared" si="17"/>
        <v>3.119368038087903E-3</v>
      </c>
    </row>
    <row r="105" spans="14:36" x14ac:dyDescent="0.2">
      <c r="N105" s="107"/>
      <c r="O105" s="107"/>
      <c r="AF105" s="136">
        <f>_xll.qlCalendarAdvance(Calendar,AF104,"1d","mf",,Trigger)</f>
        <v>42326</v>
      </c>
      <c r="AG105" s="122">
        <f>_xll.qlDayCounterYearFraction(DayCounter,SettlementDate,AF105,,,Trigger)</f>
        <v>0.39444444444444443</v>
      </c>
      <c r="AH105" s="134">
        <f t="shared" si="15"/>
        <v>2.8748042178996405E-3</v>
      </c>
      <c r="AI105" s="134">
        <f t="shared" si="16"/>
        <v>2.7029256725257852E-3</v>
      </c>
      <c r="AJ105" s="134">
        <f t="shared" si="17"/>
        <v>3.1294001905249032E-3</v>
      </c>
    </row>
    <row r="106" spans="14:36" x14ac:dyDescent="0.2">
      <c r="N106" s="107"/>
      <c r="O106" s="107"/>
      <c r="AF106" s="136">
        <f>_xll.qlCalendarAdvance(Calendar,AF105,"1d","mf",,Trigger)</f>
        <v>42327</v>
      </c>
      <c r="AG106" s="122">
        <f>_xll.qlDayCounterYearFraction(DayCounter,SettlementDate,AF106,,,Trigger)</f>
        <v>0.3972222222222222</v>
      </c>
      <c r="AH106" s="134">
        <f t="shared" si="15"/>
        <v>2.8748042178996405E-3</v>
      </c>
      <c r="AI106" s="134">
        <f t="shared" si="16"/>
        <v>2.70711783216905E-3</v>
      </c>
      <c r="AJ106" s="134">
        <f t="shared" si="17"/>
        <v>3.139328980257588E-3</v>
      </c>
    </row>
    <row r="107" spans="14:36" x14ac:dyDescent="0.2">
      <c r="N107" s="107"/>
      <c r="O107" s="107"/>
      <c r="AF107" s="136">
        <f>_xll.qlCalendarAdvance(Calendar,AF106,"1d","mf",,Trigger)</f>
        <v>42328</v>
      </c>
      <c r="AG107" s="122">
        <f>_xll.qlDayCounterYearFraction(DayCounter,SettlementDate,AF107,,,Trigger)</f>
        <v>0.4</v>
      </c>
      <c r="AH107" s="134">
        <f t="shared" si="15"/>
        <v>2.8748042178996405E-3</v>
      </c>
      <c r="AI107" s="134">
        <f t="shared" si="16"/>
        <v>2.7113099918123149E-3</v>
      </c>
      <c r="AJ107" s="134">
        <f t="shared" si="17"/>
        <v>3.1491544072859605E-3</v>
      </c>
    </row>
    <row r="108" spans="14:36" x14ac:dyDescent="0.2">
      <c r="N108" s="107"/>
      <c r="O108" s="107"/>
      <c r="AF108" s="136">
        <f>_xll.qlCalendarAdvance(Calendar,AF107,"1d","mf",,Trigger)</f>
        <v>42331</v>
      </c>
      <c r="AG108" s="122">
        <f>_xll.qlDayCounterYearFraction(DayCounter,SettlementDate,AF108,,,Trigger)</f>
        <v>0.40833333333333333</v>
      </c>
      <c r="AH108" s="134">
        <f t="shared" si="15"/>
        <v>2.8748042178996405E-3</v>
      </c>
      <c r="AI108" s="134">
        <f t="shared" si="16"/>
        <v>2.7238864707421089E-3</v>
      </c>
      <c r="AJ108" s="134">
        <f t="shared" si="17"/>
        <v>3.1780105121451919E-3</v>
      </c>
    </row>
    <row r="109" spans="14:36" x14ac:dyDescent="0.2">
      <c r="N109" s="107"/>
      <c r="O109" s="107"/>
      <c r="AF109" s="136">
        <f>_xll.qlCalendarAdvance(Calendar,AF108,"1d","mf",,Trigger)</f>
        <v>42332</v>
      </c>
      <c r="AG109" s="122">
        <f>_xll.qlDayCounterYearFraction(DayCounter,SettlementDate,AF109,,,Trigger)</f>
        <v>0.41111111111111109</v>
      </c>
      <c r="AH109" s="134">
        <f t="shared" si="15"/>
        <v>2.8748042178996405E-3</v>
      </c>
      <c r="AI109" s="134">
        <f t="shared" si="16"/>
        <v>2.7280786303853738E-3</v>
      </c>
      <c r="AJ109" s="134">
        <f t="shared" si="17"/>
        <v>3.1874224883563086E-3</v>
      </c>
    </row>
    <row r="110" spans="14:36" x14ac:dyDescent="0.2">
      <c r="N110" s="107"/>
      <c r="O110" s="107"/>
      <c r="AF110" s="136">
        <f>_xll.qlCalendarAdvance(Calendar,AF109,"1d","mf",,Trigger)</f>
        <v>42333</v>
      </c>
      <c r="AG110" s="122">
        <f>_xll.qlDayCounterYearFraction(DayCounter,SettlementDate,AF110,,,Trigger)</f>
        <v>0.41388888888888886</v>
      </c>
      <c r="AH110" s="134">
        <f t="shared" si="15"/>
        <v>2.8748042178996405E-3</v>
      </c>
      <c r="AI110" s="134">
        <f t="shared" si="16"/>
        <v>2.7322707900286386E-3</v>
      </c>
      <c r="AJ110" s="134">
        <f t="shared" si="17"/>
        <v>3.1967311018631112E-3</v>
      </c>
    </row>
    <row r="111" spans="14:36" x14ac:dyDescent="0.2">
      <c r="N111" s="107"/>
      <c r="O111" s="107"/>
      <c r="AF111" s="136">
        <f>_xll.qlCalendarAdvance(Calendar,AF110,"1d","mf",,Trigger)</f>
        <v>42334</v>
      </c>
      <c r="AG111" s="122">
        <f>_xll.qlDayCounterYearFraction(DayCounter,SettlementDate,AF111,,,Trigger)</f>
        <v>0.41666666666666669</v>
      </c>
      <c r="AH111" s="134">
        <f t="shared" si="15"/>
        <v>2.8748042178996405E-3</v>
      </c>
      <c r="AI111" s="134">
        <f t="shared" si="16"/>
        <v>2.7364629496719035E-3</v>
      </c>
      <c r="AJ111" s="134">
        <f t="shared" si="17"/>
        <v>3.2059363526655994E-3</v>
      </c>
    </row>
    <row r="112" spans="14:36" x14ac:dyDescent="0.2">
      <c r="N112" s="107"/>
      <c r="O112" s="107"/>
      <c r="AF112" s="136">
        <f>_xll.qlCalendarAdvance(Calendar,AF111,"1d","mf",,Trigger)</f>
        <v>42335</v>
      </c>
      <c r="AG112" s="122">
        <f>_xll.qlDayCounterYearFraction(DayCounter,SettlementDate,AF112,,,Trigger)</f>
        <v>0.41944444444444445</v>
      </c>
      <c r="AH112" s="134">
        <f t="shared" si="15"/>
        <v>2.8748042178996405E-3</v>
      </c>
      <c r="AI112" s="134">
        <f t="shared" si="16"/>
        <v>2.7406551093151679E-3</v>
      </c>
      <c r="AJ112" s="134">
        <f t="shared" si="17"/>
        <v>3.2150382407637743E-3</v>
      </c>
    </row>
    <row r="113" spans="14:36" x14ac:dyDescent="0.2">
      <c r="N113" s="107"/>
      <c r="O113" s="107"/>
      <c r="AF113" s="136">
        <f>_xll.qlCalendarAdvance(Calendar,AF112,"1d","mf",,Trigger)</f>
        <v>42338</v>
      </c>
      <c r="AG113" s="122">
        <f>_xll.qlDayCounterYearFraction(DayCounter,SettlementDate,AF113,,,Trigger)</f>
        <v>0.42777777777777776</v>
      </c>
      <c r="AH113" s="134">
        <f t="shared" si="15"/>
        <v>2.8748042178996405E-3</v>
      </c>
      <c r="AI113" s="134">
        <f t="shared" si="16"/>
        <v>2.7532315882449624E-3</v>
      </c>
      <c r="AJ113" s="134">
        <f t="shared" si="17"/>
        <v>3.2417237288324152E-3</v>
      </c>
    </row>
    <row r="114" spans="14:36" x14ac:dyDescent="0.2">
      <c r="N114" s="107"/>
      <c r="O114" s="107"/>
      <c r="AF114" s="136">
        <f>_xll.qlCalendarAdvance(Calendar,AF113,"1d","mf",,Trigger)</f>
        <v>42339</v>
      </c>
      <c r="AG114" s="122">
        <f>_xll.qlDayCounterYearFraction(DayCounter,SettlementDate,AF114,,,Trigger)</f>
        <v>0.43055555555555558</v>
      </c>
      <c r="AH114" s="134">
        <f t="shared" si="15"/>
        <v>2.8748042178996405E-3</v>
      </c>
      <c r="AI114" s="134">
        <f t="shared" si="16"/>
        <v>2.7574237478882272E-3</v>
      </c>
      <c r="AJ114" s="134">
        <f t="shared" si="17"/>
        <v>3.2504121661133339E-3</v>
      </c>
    </row>
    <row r="115" spans="14:36" x14ac:dyDescent="0.2">
      <c r="N115" s="107"/>
      <c r="O115" s="107"/>
      <c r="AF115" s="136">
        <f>_xll.qlCalendarAdvance(Calendar,AF114,"1d","mf",,Trigger)</f>
        <v>42340</v>
      </c>
      <c r="AG115" s="122">
        <f>_xll.qlDayCounterYearFraction(DayCounter,SettlementDate,AF115,,,Trigger)</f>
        <v>0.43333333333333335</v>
      </c>
      <c r="AH115" s="134">
        <f t="shared" si="15"/>
        <v>2.8748042178996405E-3</v>
      </c>
      <c r="AI115" s="134">
        <f t="shared" si="16"/>
        <v>2.761615907531492E-3</v>
      </c>
      <c r="AJ115" s="134">
        <f t="shared" si="17"/>
        <v>3.2589972406899394E-3</v>
      </c>
    </row>
    <row r="116" spans="14:36" x14ac:dyDescent="0.2">
      <c r="N116" s="107"/>
      <c r="O116" s="107"/>
      <c r="AF116" s="136">
        <f>_xll.qlCalendarAdvance(Calendar,AF115,"1d","mf",,Trigger)</f>
        <v>42341</v>
      </c>
      <c r="AG116" s="122">
        <f>_xll.qlDayCounterYearFraction(DayCounter,SettlementDate,AF116,,,Trigger)</f>
        <v>0.43611111111111112</v>
      </c>
      <c r="AH116" s="134">
        <f t="shared" si="15"/>
        <v>2.8748042178996405E-3</v>
      </c>
      <c r="AI116" s="134">
        <f t="shared" si="16"/>
        <v>2.7658080671747565E-3</v>
      </c>
      <c r="AJ116" s="134">
        <f t="shared" si="17"/>
        <v>3.2674789525622295E-3</v>
      </c>
    </row>
    <row r="117" spans="14:36" x14ac:dyDescent="0.2">
      <c r="N117" s="107"/>
      <c r="O117" s="107"/>
      <c r="AF117" s="136">
        <f>_xll.qlCalendarAdvance(Calendar,AF116,"1d","mf",,Trigger)</f>
        <v>42342</v>
      </c>
      <c r="AG117" s="122">
        <f>_xll.qlDayCounterYearFraction(DayCounter,SettlementDate,AF117,,,Trigger)</f>
        <v>0.43888888888888888</v>
      </c>
      <c r="AH117" s="134">
        <f t="shared" si="15"/>
        <v>2.8748042178996405E-3</v>
      </c>
      <c r="AI117" s="134">
        <f t="shared" si="16"/>
        <v>2.7700002268180213E-3</v>
      </c>
      <c r="AJ117" s="134">
        <f t="shared" si="17"/>
        <v>3.2758573017302073E-3</v>
      </c>
    </row>
    <row r="118" spans="14:36" x14ac:dyDescent="0.2">
      <c r="N118" s="107"/>
      <c r="O118" s="107"/>
      <c r="AF118" s="136">
        <f>_xll.qlCalendarAdvance(Calendar,AF117,"1d","mf",,Trigger)</f>
        <v>42345</v>
      </c>
      <c r="AG118" s="122">
        <f>_xll.qlDayCounterYearFraction(DayCounter,SettlementDate,AF118,,,Trigger)</f>
        <v>0.44722222222222224</v>
      </c>
      <c r="AH118" s="134">
        <f t="shared" si="15"/>
        <v>2.8748042178996405E-3</v>
      </c>
      <c r="AI118" s="134">
        <f t="shared" si="16"/>
        <v>2.7825767057478154E-3</v>
      </c>
      <c r="AJ118" s="134">
        <f t="shared" si="17"/>
        <v>3.3003721730082564E-3</v>
      </c>
    </row>
    <row r="119" spans="14:36" x14ac:dyDescent="0.2">
      <c r="N119" s="108"/>
      <c r="O119" s="107"/>
      <c r="AF119" s="136">
        <f>_xll.qlCalendarAdvance(Calendar,AF118,"1d","mf",,Trigger)</f>
        <v>42346</v>
      </c>
      <c r="AG119" s="122">
        <f>_xll.qlDayCounterYearFraction(DayCounter,SettlementDate,AF119,,,Trigger)</f>
        <v>0.45</v>
      </c>
      <c r="AH119" s="134">
        <f t="shared" si="15"/>
        <v>2.8748042178996405E-3</v>
      </c>
      <c r="AI119" s="134">
        <f t="shared" si="16"/>
        <v>2.7867688653910802E-3</v>
      </c>
      <c r="AJ119" s="134">
        <f t="shared" si="17"/>
        <v>3.3083370713589784E-3</v>
      </c>
    </row>
    <row r="120" spans="14:36" x14ac:dyDescent="0.2">
      <c r="N120" s="108"/>
      <c r="O120" s="107"/>
      <c r="AF120" s="136">
        <f>_xll.qlCalendarAdvance(Calendar,AF119,"1d","mf",,Trigger)</f>
        <v>42347</v>
      </c>
      <c r="AG120" s="122">
        <f>_xll.qlDayCounterYearFraction(DayCounter,SettlementDate,AF120,,,Trigger)</f>
        <v>0.45277777777777778</v>
      </c>
      <c r="AH120" s="134">
        <f t="shared" si="15"/>
        <v>2.8748042178996405E-3</v>
      </c>
      <c r="AI120" s="134">
        <f t="shared" si="16"/>
        <v>2.790961025034345E-3</v>
      </c>
      <c r="AJ120" s="134">
        <f t="shared" si="17"/>
        <v>3.3161986070053854E-3</v>
      </c>
    </row>
    <row r="121" spans="14:36" x14ac:dyDescent="0.2">
      <c r="N121" s="108"/>
      <c r="O121" s="107"/>
      <c r="AF121" s="136">
        <f>_xll.qlCalendarAdvance(Calendar,AF120,"1d","mf",,Trigger)</f>
        <v>42348</v>
      </c>
      <c r="AG121" s="122">
        <f>_xll.qlDayCounterYearFraction(DayCounter,SettlementDate,AF121,,,Trigger)</f>
        <v>0.45555555555555555</v>
      </c>
      <c r="AH121" s="134">
        <f t="shared" si="15"/>
        <v>2.8748042178996405E-3</v>
      </c>
      <c r="AI121" s="134">
        <f t="shared" si="16"/>
        <v>2.7951531846776099E-3</v>
      </c>
      <c r="AJ121" s="134">
        <f t="shared" si="17"/>
        <v>3.3239567799474797E-3</v>
      </c>
    </row>
    <row r="122" spans="14:36" x14ac:dyDescent="0.2">
      <c r="N122" s="108"/>
      <c r="O122" s="107"/>
      <c r="AF122" s="136">
        <f>_xll.qlCalendarAdvance(Calendar,AF121,"1d","mf",,Trigger)</f>
        <v>42349</v>
      </c>
      <c r="AG122" s="122">
        <f>_xll.qlDayCounterYearFraction(DayCounter,SettlementDate,AF122,,,Trigger)</f>
        <v>0.45833333333333331</v>
      </c>
      <c r="AH122" s="134">
        <f t="shared" si="15"/>
        <v>2.8748042178996405E-3</v>
      </c>
      <c r="AI122" s="134">
        <f t="shared" si="16"/>
        <v>2.7993453443208743E-3</v>
      </c>
      <c r="AJ122" s="134">
        <f t="shared" si="17"/>
        <v>3.33161159018526E-3</v>
      </c>
    </row>
    <row r="123" spans="14:36" x14ac:dyDescent="0.2">
      <c r="N123" s="108"/>
      <c r="O123" s="107"/>
      <c r="AF123" s="136">
        <f>_xll.qlCalendarAdvance(Calendar,AF122,"1d","mf",,Trigger)</f>
        <v>42352</v>
      </c>
      <c r="AG123" s="122">
        <f>_xll.qlDayCounterYearFraction(DayCounter,SettlementDate,AF123,,,Trigger)</f>
        <v>0.46666666666666667</v>
      </c>
      <c r="AH123" s="134">
        <f t="shared" si="15"/>
        <v>2.8748042178996405E-3</v>
      </c>
      <c r="AI123" s="134">
        <f t="shared" si="16"/>
        <v>2.8119218232506688E-3</v>
      </c>
      <c r="AJ123" s="134">
        <f t="shared" si="17"/>
        <v>3.3539558446727172E-3</v>
      </c>
    </row>
    <row r="124" spans="14:36" x14ac:dyDescent="0.2">
      <c r="N124" s="108"/>
      <c r="O124" s="107"/>
      <c r="AF124" s="136">
        <f>_xll.qlCalendarAdvance(Calendar,AF123,"1d","mf",,Trigger)</f>
        <v>42353</v>
      </c>
      <c r="AG124" s="122">
        <f>_xll.qlDayCounterYearFraction(DayCounter,SettlementDate,AF124,,,Trigger)</f>
        <v>0.46944444444444444</v>
      </c>
      <c r="AH124" s="134">
        <f t="shared" si="15"/>
        <v>2.8748042178996405E-3</v>
      </c>
      <c r="AI124" s="134">
        <f>$W$10+$W$9*AG124</f>
        <v>2.8161139828939332E-3</v>
      </c>
      <c r="AJ124" s="134">
        <f>($W$5+$W$4*AG124+$W$3*AG124^2)</f>
        <v>3.3611972040932412E-3</v>
      </c>
    </row>
    <row r="125" spans="14:36" x14ac:dyDescent="0.2">
      <c r="N125" s="108"/>
      <c r="O125" s="108"/>
      <c r="AF125" s="136">
        <f>_xll.qlCalendarAdvance(Calendar,AF124,"1d","mf",,Trigger)</f>
        <v>42354</v>
      </c>
      <c r="AG125" s="122">
        <f>_xll.qlDayCounterYearFraction(DayCounter,SettlementDate,AF125,,,Trigger)</f>
        <v>0.47222222222222221</v>
      </c>
      <c r="AH125" s="134">
        <f t="shared" si="15"/>
        <v>2.8748042178996405E-3</v>
      </c>
      <c r="AI125" s="134">
        <f t="shared" ref="AI125:AI188" si="18">$W$10+$W$9*AG125</f>
        <v>2.820306142537198E-3</v>
      </c>
      <c r="AJ125" s="134">
        <f t="shared" ref="AJ125:AJ188" si="19">($W$5+$W$4*AG125+$W$3*AG125^2)</f>
        <v>3.368335200809452E-3</v>
      </c>
    </row>
    <row r="126" spans="14:36" x14ac:dyDescent="0.2">
      <c r="N126" s="108"/>
      <c r="O126" s="108"/>
      <c r="AF126" s="136">
        <f>_xll.qlCalendarAdvance(Calendar,AF125,"1d","mf",,Trigger)</f>
        <v>42355</v>
      </c>
      <c r="AG126" s="122">
        <f>_xll.qlDayCounterYearFraction(DayCounter,SettlementDate,AF126,,,Trigger)</f>
        <v>0.47499999999999998</v>
      </c>
      <c r="AH126" s="134">
        <f t="shared" si="15"/>
        <v>2.8748042178996405E-3</v>
      </c>
      <c r="AI126" s="134">
        <f t="shared" si="18"/>
        <v>2.8244983021804629E-3</v>
      </c>
      <c r="AJ126" s="134">
        <f t="shared" si="19"/>
        <v>3.3753698348213488E-3</v>
      </c>
    </row>
    <row r="127" spans="14:36" x14ac:dyDescent="0.2">
      <c r="N127" s="108"/>
      <c r="O127" s="108"/>
      <c r="AF127" s="136">
        <f>_xll.qlCalendarAdvance(Calendar,AF126,"1d","mf",,Trigger)</f>
        <v>42356</v>
      </c>
      <c r="AG127" s="122">
        <f>_xll.qlDayCounterYearFraction(DayCounter,SettlementDate,AF127,,,Trigger)</f>
        <v>0.4777777777777778</v>
      </c>
      <c r="AH127" s="134">
        <f t="shared" si="15"/>
        <v>2.8748042178996405E-3</v>
      </c>
      <c r="AI127" s="134">
        <f t="shared" si="18"/>
        <v>2.8286904618237277E-3</v>
      </c>
      <c r="AJ127" s="134">
        <f t="shared" si="19"/>
        <v>3.3823011061289319E-3</v>
      </c>
    </row>
    <row r="128" spans="14:36" x14ac:dyDescent="0.2">
      <c r="N128" s="108"/>
      <c r="O128" s="108"/>
      <c r="AF128" s="136">
        <f>_xll.qlCalendarAdvance(Calendar,AF127,"1d","mf",,Trigger)</f>
        <v>42359</v>
      </c>
      <c r="AG128" s="122">
        <f>_xll.qlDayCounterYearFraction(DayCounter,SettlementDate,AF128,,,Trigger)</f>
        <v>0.4861111111111111</v>
      </c>
      <c r="AH128" s="134">
        <f t="shared" si="15"/>
        <v>2.8748042178996405E-3</v>
      </c>
      <c r="AI128" s="134">
        <f t="shared" si="18"/>
        <v>2.8412669407535218E-3</v>
      </c>
      <c r="AJ128" s="134">
        <f t="shared" si="19"/>
        <v>3.4024747438257978E-3</v>
      </c>
    </row>
    <row r="129" spans="14:36" x14ac:dyDescent="0.2">
      <c r="N129" s="108"/>
      <c r="O129" s="108"/>
      <c r="AF129" s="136">
        <f>_xll.qlCalendarAdvance(Calendar,AF128,"1d","mf",,Trigger)</f>
        <v>42360</v>
      </c>
      <c r="AG129" s="122">
        <f>_xll.qlDayCounterYearFraction(DayCounter,SettlementDate,AF129,,,Trigger)</f>
        <v>0.48888888888888887</v>
      </c>
      <c r="AH129" s="134">
        <f t="shared" si="15"/>
        <v>2.8748042178996405E-3</v>
      </c>
      <c r="AI129" s="134">
        <f t="shared" si="18"/>
        <v>2.8454591003967866E-3</v>
      </c>
      <c r="AJ129" s="134">
        <f t="shared" si="19"/>
        <v>3.4089925643161242E-3</v>
      </c>
    </row>
    <row r="130" spans="14:36" x14ac:dyDescent="0.2">
      <c r="N130" s="108"/>
      <c r="O130" s="108"/>
      <c r="AF130" s="136">
        <f>_xll.qlCalendarAdvance(Calendar,AF129,"1d","mf",,Trigger)</f>
        <v>42361</v>
      </c>
      <c r="AG130" s="122">
        <f>_xll.qlDayCounterYearFraction(DayCounter,SettlementDate,AF130,,,Trigger)</f>
        <v>0.49166666666666664</v>
      </c>
      <c r="AH130" s="134">
        <f t="shared" si="15"/>
        <v>2.8748042178996405E-3</v>
      </c>
      <c r="AI130" s="134">
        <f t="shared" si="18"/>
        <v>2.849651260040051E-3</v>
      </c>
      <c r="AJ130" s="134">
        <f t="shared" si="19"/>
        <v>3.4154070221021375E-3</v>
      </c>
    </row>
    <row r="131" spans="14:36" x14ac:dyDescent="0.2">
      <c r="N131" s="108"/>
      <c r="O131" s="108"/>
      <c r="AF131" s="136">
        <f>_xll.qlCalendarAdvance(Calendar,AF130,"1d","mf",,Trigger)</f>
        <v>42362</v>
      </c>
      <c r="AG131" s="122">
        <f>_xll.qlDayCounterYearFraction(DayCounter,SettlementDate,AF131,,,Trigger)</f>
        <v>0.49444444444444446</v>
      </c>
      <c r="AH131" s="134">
        <f t="shared" ref="AH131:AH194" si="20">$W$13</f>
        <v>2.8748042178996405E-3</v>
      </c>
      <c r="AI131" s="134">
        <f t="shared" si="18"/>
        <v>2.8538434196833159E-3</v>
      </c>
      <c r="AJ131" s="134">
        <f t="shared" si="19"/>
        <v>3.4217181171838371E-3</v>
      </c>
    </row>
    <row r="132" spans="14:36" x14ac:dyDescent="0.2">
      <c r="N132" s="108"/>
      <c r="O132" s="108"/>
      <c r="AF132" s="136">
        <f>_xll.qlCalendarAdvance(Calendar,AF131,"1d","mf",,Trigger)</f>
        <v>42366</v>
      </c>
      <c r="AG132" s="122">
        <f>_xll.qlDayCounterYearFraction(DayCounter,SettlementDate,AF132,,,Trigger)</f>
        <v>0.50555555555555554</v>
      </c>
      <c r="AH132" s="134">
        <f t="shared" si="20"/>
        <v>2.8748042178996405E-3</v>
      </c>
      <c r="AI132" s="134">
        <f t="shared" si="18"/>
        <v>2.8706120582563752E-3</v>
      </c>
      <c r="AJ132" s="134">
        <f t="shared" si="19"/>
        <v>3.4459288704674976E-3</v>
      </c>
    </row>
    <row r="133" spans="14:36" x14ac:dyDescent="0.2">
      <c r="N133" s="108"/>
      <c r="O133" s="108"/>
      <c r="AF133" s="136">
        <f>_xll.qlCalendarAdvance(Calendar,AF132,"1d","mf",,Trigger)</f>
        <v>42367</v>
      </c>
      <c r="AG133" s="122">
        <f>_xll.qlDayCounterYearFraction(DayCounter,SettlementDate,AF133,,,Trigger)</f>
        <v>0.5083333333333333</v>
      </c>
      <c r="AH133" s="134">
        <f t="shared" si="20"/>
        <v>2.8748042178996405E-3</v>
      </c>
      <c r="AI133" s="134">
        <f t="shared" si="18"/>
        <v>2.8748042178996396E-3</v>
      </c>
      <c r="AJ133" s="134">
        <f t="shared" si="19"/>
        <v>3.4517231520276269E-3</v>
      </c>
    </row>
    <row r="134" spans="14:36" x14ac:dyDescent="0.2">
      <c r="N134" s="108"/>
      <c r="O134" s="108"/>
      <c r="AF134" s="136">
        <f>_xll.qlCalendarAdvance(Calendar,AF133,"1d","mf",,Trigger)</f>
        <v>42368</v>
      </c>
      <c r="AG134" s="122">
        <f>_xll.qlDayCounterYearFraction(DayCounter,SettlementDate,AF134,,,Trigger)</f>
        <v>0.51111111111111107</v>
      </c>
      <c r="AH134" s="134">
        <f t="shared" si="20"/>
        <v>2.8748042178996405E-3</v>
      </c>
      <c r="AI134" s="134">
        <f t="shared" si="18"/>
        <v>2.8789963775429045E-3</v>
      </c>
      <c r="AJ134" s="134">
        <f t="shared" si="19"/>
        <v>3.457414070883443E-3</v>
      </c>
    </row>
    <row r="135" spans="14:36" x14ac:dyDescent="0.2">
      <c r="O135" s="108"/>
      <c r="AF135" s="136">
        <f>_xll.qlCalendarAdvance(Calendar,AF134,"1d","mf",,Trigger)</f>
        <v>42369</v>
      </c>
      <c r="AG135" s="122">
        <f>_xll.qlDayCounterYearFraction(DayCounter,SettlementDate,AF135,,,Trigger)</f>
        <v>0.51388888888888884</v>
      </c>
      <c r="AH135" s="134">
        <f t="shared" si="20"/>
        <v>2.8748042178996405E-3</v>
      </c>
      <c r="AI135" s="134">
        <f t="shared" si="18"/>
        <v>2.8831885371861693E-3</v>
      </c>
      <c r="AJ135" s="134">
        <f t="shared" si="19"/>
        <v>3.4630016270349459E-3</v>
      </c>
    </row>
    <row r="136" spans="14:36" x14ac:dyDescent="0.2">
      <c r="O136" s="108"/>
      <c r="AF136" s="136">
        <f>_xll.qlCalendarAdvance(Calendar,AF135,"1d","mf",,Trigger)</f>
        <v>42373</v>
      </c>
      <c r="AG136" s="122">
        <f>_xll.qlDayCounterYearFraction(DayCounter,SettlementDate,AF136,,,Trigger)</f>
        <v>0.52500000000000002</v>
      </c>
      <c r="AH136" s="134">
        <f t="shared" si="20"/>
        <v>2.8748042178996405E-3</v>
      </c>
      <c r="AI136" s="134">
        <f t="shared" si="18"/>
        <v>2.8999571757592282E-3</v>
      </c>
      <c r="AJ136" s="134">
        <f t="shared" si="19"/>
        <v>3.4843182245978162E-3</v>
      </c>
    </row>
    <row r="137" spans="14:36" x14ac:dyDescent="0.2">
      <c r="O137" s="108"/>
      <c r="AF137" s="136">
        <f>_xll.qlCalendarAdvance(Calendar,AF136,"1d","mf",,Trigger)</f>
        <v>42374</v>
      </c>
      <c r="AG137" s="122">
        <f>_xll.qlDayCounterYearFraction(DayCounter,SettlementDate,AF137,,,Trigger)</f>
        <v>0.52777777777777779</v>
      </c>
      <c r="AH137" s="134">
        <f t="shared" si="20"/>
        <v>2.8748042178996405E-3</v>
      </c>
      <c r="AI137" s="134">
        <f t="shared" si="18"/>
        <v>2.9041493354024931E-3</v>
      </c>
      <c r="AJ137" s="134">
        <f t="shared" si="19"/>
        <v>3.4893889672277488E-3</v>
      </c>
    </row>
    <row r="138" spans="14:36" x14ac:dyDescent="0.2">
      <c r="O138" s="108"/>
      <c r="AF138" s="136">
        <f>_xll.qlCalendarAdvance(Calendar,AF137,"1d","mf",,Trigger)</f>
        <v>42375</v>
      </c>
      <c r="AG138" s="122">
        <f>_xll.qlDayCounterYearFraction(DayCounter,SettlementDate,AF138,,,Trigger)</f>
        <v>0.53055555555555556</v>
      </c>
      <c r="AH138" s="134">
        <f t="shared" si="20"/>
        <v>2.8748042178996405E-3</v>
      </c>
      <c r="AI138" s="134">
        <f t="shared" si="18"/>
        <v>2.9083414950457579E-3</v>
      </c>
      <c r="AJ138" s="134">
        <f t="shared" si="19"/>
        <v>3.4943563471533682E-3</v>
      </c>
    </row>
    <row r="139" spans="14:36" x14ac:dyDescent="0.2">
      <c r="O139" s="108"/>
      <c r="AF139" s="136">
        <f>_xll.qlCalendarAdvance(Calendar,AF138,"1d","mf",,Trigger)</f>
        <v>42376</v>
      </c>
      <c r="AG139" s="122">
        <f>_xll.qlDayCounterYearFraction(DayCounter,SettlementDate,AF139,,,Trigger)</f>
        <v>0.53333333333333333</v>
      </c>
      <c r="AH139" s="134">
        <f t="shared" si="20"/>
        <v>2.8748042178996405E-3</v>
      </c>
      <c r="AI139" s="134">
        <f t="shared" si="18"/>
        <v>2.9125336546890223E-3</v>
      </c>
      <c r="AJ139" s="134">
        <f t="shared" si="19"/>
        <v>3.4992203643746727E-3</v>
      </c>
    </row>
    <row r="140" spans="14:36" x14ac:dyDescent="0.2">
      <c r="O140" s="108"/>
      <c r="AF140" s="136">
        <f>_xll.qlCalendarAdvance(Calendar,AF139,"1d","mf",,Trigger)</f>
        <v>42377</v>
      </c>
      <c r="AG140" s="122">
        <f>_xll.qlDayCounterYearFraction(DayCounter,SettlementDate,AF140,,,Trigger)</f>
        <v>0.53611111111111109</v>
      </c>
      <c r="AH140" s="134">
        <f t="shared" si="20"/>
        <v>2.8748042178996405E-3</v>
      </c>
      <c r="AI140" s="134">
        <f t="shared" si="18"/>
        <v>2.9167258143322872E-3</v>
      </c>
      <c r="AJ140" s="134">
        <f t="shared" si="19"/>
        <v>3.503981018891664E-3</v>
      </c>
    </row>
    <row r="141" spans="14:36" x14ac:dyDescent="0.2">
      <c r="AF141" s="136">
        <f>_xll.qlCalendarAdvance(Calendar,AF140,"1d","mf",,Trigger)</f>
        <v>42380</v>
      </c>
      <c r="AG141" s="122">
        <f>_xll.qlDayCounterYearFraction(DayCounter,SettlementDate,AF141,,,Trigger)</f>
        <v>0.5444444444444444</v>
      </c>
      <c r="AH141" s="134">
        <f t="shared" si="20"/>
        <v>2.8748042178996405E-3</v>
      </c>
      <c r="AI141" s="134">
        <f t="shared" si="18"/>
        <v>2.9293022932620812E-3</v>
      </c>
      <c r="AJ141" s="134">
        <f t="shared" si="19"/>
        <v>3.517642806216754E-3</v>
      </c>
    </row>
    <row r="142" spans="14:36" x14ac:dyDescent="0.2">
      <c r="AF142" s="136">
        <f>_xll.qlCalendarAdvance(Calendar,AF141,"1d","mf",,Trigger)</f>
        <v>42381</v>
      </c>
      <c r="AG142" s="122">
        <f>_xll.qlDayCounterYearFraction(DayCounter,SettlementDate,AF142,,,Trigger)</f>
        <v>0.54722222222222228</v>
      </c>
      <c r="AH142" s="134">
        <f t="shared" si="20"/>
        <v>2.8748042178996405E-3</v>
      </c>
      <c r="AI142" s="134">
        <f t="shared" si="18"/>
        <v>2.9334944529053461E-3</v>
      </c>
      <c r="AJ142" s="134">
        <f t="shared" si="19"/>
        <v>3.52199000991649E-3</v>
      </c>
    </row>
    <row r="143" spans="14:36" x14ac:dyDescent="0.2">
      <c r="AF143" s="136">
        <f>_xll.qlCalendarAdvance(Calendar,AF142,"1d","mf",,Trigger)</f>
        <v>42382</v>
      </c>
      <c r="AG143" s="122">
        <f>_xll.qlDayCounterYearFraction(DayCounter,SettlementDate,AF143,,,Trigger)</f>
        <v>0.55000000000000004</v>
      </c>
      <c r="AH143" s="134">
        <f t="shared" si="20"/>
        <v>2.8748042178996405E-3</v>
      </c>
      <c r="AI143" s="134">
        <f t="shared" si="18"/>
        <v>2.9376866125486109E-3</v>
      </c>
      <c r="AJ143" s="134">
        <f t="shared" si="19"/>
        <v>3.5262338509119118E-3</v>
      </c>
    </row>
    <row r="144" spans="14:36" x14ac:dyDescent="0.2">
      <c r="AF144" s="136">
        <f>_xll.qlCalendarAdvance(Calendar,AF143,"1d","mf",,Trigger)</f>
        <v>42383</v>
      </c>
      <c r="AG144" s="122">
        <f>_xll.qlDayCounterYearFraction(DayCounter,SettlementDate,AF144,,,Trigger)</f>
        <v>0.55277777777777781</v>
      </c>
      <c r="AH144" s="134">
        <f t="shared" si="20"/>
        <v>2.8748042178996405E-3</v>
      </c>
      <c r="AI144" s="134">
        <f t="shared" si="18"/>
        <v>2.9418787721918757E-3</v>
      </c>
      <c r="AJ144" s="134">
        <f t="shared" si="19"/>
        <v>3.5303743292030201E-3</v>
      </c>
    </row>
    <row r="145" spans="32:36" x14ac:dyDescent="0.2">
      <c r="AF145" s="136">
        <f>_xll.qlCalendarAdvance(Calendar,AF144,"1d","mf",,Trigger)</f>
        <v>42384</v>
      </c>
      <c r="AG145" s="122">
        <f>_xll.qlDayCounterYearFraction(DayCounter,SettlementDate,AF145,,,Trigger)</f>
        <v>0.55555555555555558</v>
      </c>
      <c r="AH145" s="134">
        <f t="shared" si="20"/>
        <v>2.8748042178996405E-3</v>
      </c>
      <c r="AI145" s="134">
        <f t="shared" si="18"/>
        <v>2.9460709318351406E-3</v>
      </c>
      <c r="AJ145" s="134">
        <f t="shared" si="19"/>
        <v>3.5344114447898142E-3</v>
      </c>
    </row>
    <row r="146" spans="32:36" x14ac:dyDescent="0.2">
      <c r="AF146" s="136">
        <f>_xll.qlCalendarAdvance(Calendar,AF145,"1d","mf",,Trigger)</f>
        <v>42387</v>
      </c>
      <c r="AG146" s="122">
        <f>_xll.qlDayCounterYearFraction(DayCounter,SettlementDate,AF146,,,Trigger)</f>
        <v>0.56388888888888888</v>
      </c>
      <c r="AH146" s="134">
        <f t="shared" si="20"/>
        <v>2.8748042178996405E-3</v>
      </c>
      <c r="AI146" s="134">
        <f t="shared" si="18"/>
        <v>2.9586474107649347E-3</v>
      </c>
      <c r="AJ146" s="134">
        <f t="shared" si="19"/>
        <v>3.5459026153243124E-3</v>
      </c>
    </row>
    <row r="147" spans="32:36" x14ac:dyDescent="0.2">
      <c r="AF147" s="136">
        <f>_xll.qlCalendarAdvance(Calendar,AF146,"1d","mf",,Trigger)</f>
        <v>42388</v>
      </c>
      <c r="AG147" s="122">
        <f>_xll.qlDayCounterYearFraction(DayCounter,SettlementDate,AF147,,,Trigger)</f>
        <v>0.56666666666666665</v>
      </c>
      <c r="AH147" s="134">
        <f t="shared" si="20"/>
        <v>2.8748042178996405E-3</v>
      </c>
      <c r="AI147" s="134">
        <f t="shared" si="18"/>
        <v>2.9628395704081991E-3</v>
      </c>
      <c r="AJ147" s="134">
        <f t="shared" si="19"/>
        <v>3.5495262800938512E-3</v>
      </c>
    </row>
    <row r="148" spans="32:36" x14ac:dyDescent="0.2">
      <c r="AF148" s="136">
        <f>_xll.qlCalendarAdvance(Calendar,AF147,"1d","mf",,Trigger)</f>
        <v>42389</v>
      </c>
      <c r="AG148" s="122">
        <f>_xll.qlDayCounterYearFraction(DayCounter,SettlementDate,AF148,,,Trigger)</f>
        <v>0.56944444444444442</v>
      </c>
      <c r="AH148" s="134">
        <f t="shared" si="20"/>
        <v>2.8748042178996405E-3</v>
      </c>
      <c r="AI148" s="134">
        <f t="shared" si="18"/>
        <v>2.9670317300514639E-3</v>
      </c>
      <c r="AJ148" s="134">
        <f t="shared" si="19"/>
        <v>3.5530465821590747E-3</v>
      </c>
    </row>
    <row r="149" spans="32:36" x14ac:dyDescent="0.2">
      <c r="AF149" s="136">
        <f>_xll.qlCalendarAdvance(Calendar,AF148,"1d","mf",,Trigger)</f>
        <v>42390</v>
      </c>
      <c r="AG149" s="122">
        <f>_xll.qlDayCounterYearFraction(DayCounter,SettlementDate,AF149,,,Trigger)</f>
        <v>0.57222222222222219</v>
      </c>
      <c r="AH149" s="134">
        <f t="shared" si="20"/>
        <v>2.8748042178996405E-3</v>
      </c>
      <c r="AI149" s="134">
        <f t="shared" si="18"/>
        <v>2.9712238896947287E-3</v>
      </c>
      <c r="AJ149" s="134">
        <f t="shared" si="19"/>
        <v>3.5564635215199858E-3</v>
      </c>
    </row>
    <row r="150" spans="32:36" x14ac:dyDescent="0.2">
      <c r="AF150" s="136">
        <f>_xll.qlCalendarAdvance(Calendar,AF149,"1d","mf",,Trigger)</f>
        <v>42391</v>
      </c>
      <c r="AG150" s="122">
        <f>_xll.qlDayCounterYearFraction(DayCounter,SettlementDate,AF150,,,Trigger)</f>
        <v>0.57499999999999996</v>
      </c>
      <c r="AH150" s="134">
        <f t="shared" si="20"/>
        <v>2.8748042178996405E-3</v>
      </c>
      <c r="AI150" s="134">
        <f t="shared" si="18"/>
        <v>2.9754160493379936E-3</v>
      </c>
      <c r="AJ150" s="134">
        <f t="shared" si="19"/>
        <v>3.5597770981765828E-3</v>
      </c>
    </row>
    <row r="151" spans="32:36" x14ac:dyDescent="0.2">
      <c r="AF151" s="136">
        <f>_xll.qlCalendarAdvance(Calendar,AF150,"1d","mf",,Trigger)</f>
        <v>42394</v>
      </c>
      <c r="AG151" s="122">
        <f>_xll.qlDayCounterYearFraction(DayCounter,SettlementDate,AF151,,,Trigger)</f>
        <v>0.58333333333333337</v>
      </c>
      <c r="AH151" s="134">
        <f t="shared" si="20"/>
        <v>2.8748042178996405E-3</v>
      </c>
      <c r="AI151" s="134">
        <f t="shared" si="18"/>
        <v>2.9879925282677881E-3</v>
      </c>
      <c r="AJ151" s="134">
        <f t="shared" si="19"/>
        <v>3.5690976519204892E-3</v>
      </c>
    </row>
    <row r="152" spans="32:36" x14ac:dyDescent="0.2">
      <c r="AF152" s="136">
        <f>_xll.qlCalendarAdvance(Calendar,AF151,"1d","mf",,Trigger)</f>
        <v>42395</v>
      </c>
      <c r="AG152" s="122">
        <f>_xll.qlDayCounterYearFraction(DayCounter,SettlementDate,AF152,,,Trigger)</f>
        <v>0.58611111111111114</v>
      </c>
      <c r="AH152" s="134">
        <f t="shared" si="20"/>
        <v>2.8748042178996405E-3</v>
      </c>
      <c r="AI152" s="134">
        <f t="shared" si="18"/>
        <v>2.9921846879110525E-3</v>
      </c>
      <c r="AJ152" s="134">
        <f t="shared" si="19"/>
        <v>3.5719977777598309E-3</v>
      </c>
    </row>
    <row r="153" spans="32:36" x14ac:dyDescent="0.2">
      <c r="AF153" s="136">
        <f>_xll.qlCalendarAdvance(Calendar,AF152,"1d","mf",,Trigger)</f>
        <v>42396</v>
      </c>
      <c r="AG153" s="122">
        <f>_xll.qlDayCounterYearFraction(DayCounter,SettlementDate,AF153,,,Trigger)</f>
        <v>0.58888888888888891</v>
      </c>
      <c r="AH153" s="134">
        <f t="shared" si="20"/>
        <v>2.8748042178996405E-3</v>
      </c>
      <c r="AI153" s="134">
        <f t="shared" si="18"/>
        <v>2.9963768475543173E-3</v>
      </c>
      <c r="AJ153" s="134">
        <f t="shared" si="19"/>
        <v>3.574794540894858E-3</v>
      </c>
    </row>
    <row r="154" spans="32:36" x14ac:dyDescent="0.2">
      <c r="AF154" s="136">
        <f>_xll.qlCalendarAdvance(Calendar,AF153,"1d","mf",,Trigger)</f>
        <v>42397</v>
      </c>
      <c r="AG154" s="122">
        <f>_xll.qlDayCounterYearFraction(DayCounter,SettlementDate,AF154,,,Trigger)</f>
        <v>0.59166666666666667</v>
      </c>
      <c r="AH154" s="134">
        <f t="shared" si="20"/>
        <v>2.8748042178996405E-3</v>
      </c>
      <c r="AI154" s="134">
        <f t="shared" si="18"/>
        <v>3.0005690071975822E-3</v>
      </c>
      <c r="AJ154" s="134">
        <f t="shared" si="19"/>
        <v>3.577487941325572E-3</v>
      </c>
    </row>
    <row r="155" spans="32:36" x14ac:dyDescent="0.2">
      <c r="AF155" s="136">
        <f>_xll.qlCalendarAdvance(Calendar,AF154,"1d","mf",,Trigger)</f>
        <v>42398</v>
      </c>
      <c r="AG155" s="122">
        <f>_xll.qlDayCounterYearFraction(DayCounter,SettlementDate,AF155,,,Trigger)</f>
        <v>0.59444444444444444</v>
      </c>
      <c r="AH155" s="134">
        <f t="shared" si="20"/>
        <v>2.8748042178996405E-3</v>
      </c>
      <c r="AI155" s="134">
        <f t="shared" si="18"/>
        <v>3.0047611668408466E-3</v>
      </c>
      <c r="AJ155" s="134">
        <f t="shared" si="19"/>
        <v>3.5800779790519707E-3</v>
      </c>
    </row>
    <row r="156" spans="32:36" x14ac:dyDescent="0.2">
      <c r="AF156" s="136">
        <f>_xll.qlCalendarAdvance(Calendar,AF155,"1d","mf",,Trigger)</f>
        <v>42401</v>
      </c>
      <c r="AG156" s="122">
        <f>_xll.qlDayCounterYearFraction(DayCounter,SettlementDate,AF156,,,Trigger)</f>
        <v>0.60277777777777775</v>
      </c>
      <c r="AH156" s="134">
        <f t="shared" si="20"/>
        <v>2.8748042178996405E-3</v>
      </c>
      <c r="AI156" s="134">
        <f t="shared" si="18"/>
        <v>3.0173376457706411E-3</v>
      </c>
      <c r="AJ156" s="134">
        <f t="shared" si="19"/>
        <v>3.5872279160052865E-3</v>
      </c>
    </row>
    <row r="157" spans="32:36" x14ac:dyDescent="0.2">
      <c r="AF157" s="136">
        <f>_xll.qlCalendarAdvance(Calendar,AF156,"1d","mf",,Trigger)</f>
        <v>42402</v>
      </c>
      <c r="AG157" s="122">
        <f>_xll.qlDayCounterYearFraction(DayCounter,SettlementDate,AF157,,,Trigger)</f>
        <v>0.60555555555555551</v>
      </c>
      <c r="AH157" s="134">
        <f t="shared" si="20"/>
        <v>2.8748042178996405E-3</v>
      </c>
      <c r="AI157" s="134">
        <f t="shared" si="18"/>
        <v>3.0215298054139059E-3</v>
      </c>
      <c r="AJ157" s="134">
        <f t="shared" si="19"/>
        <v>3.5894045029144306E-3</v>
      </c>
    </row>
    <row r="158" spans="32:36" x14ac:dyDescent="0.2">
      <c r="AF158" s="136">
        <f>_xll.qlCalendarAdvance(Calendar,AF157,"1d","mf",,Trigger)</f>
        <v>42403</v>
      </c>
      <c r="AG158" s="122">
        <f>_xll.qlDayCounterYearFraction(DayCounter,SettlementDate,AF158,,,Trigger)</f>
        <v>0.60833333333333328</v>
      </c>
      <c r="AH158" s="134">
        <f t="shared" si="20"/>
        <v>2.8748042178996405E-3</v>
      </c>
      <c r="AI158" s="134">
        <f t="shared" si="18"/>
        <v>3.0257219650571703E-3</v>
      </c>
      <c r="AJ158" s="134">
        <f t="shared" si="19"/>
        <v>3.5914777271192602E-3</v>
      </c>
    </row>
    <row r="159" spans="32:36" x14ac:dyDescent="0.2">
      <c r="AF159" s="136">
        <f>_xll.qlCalendarAdvance(Calendar,AF158,"1d","mf",,Trigger)</f>
        <v>42404</v>
      </c>
      <c r="AG159" s="122">
        <f>_xll.qlDayCounterYearFraction(DayCounter,SettlementDate,AF159,,,Trigger)</f>
        <v>0.61111111111111116</v>
      </c>
      <c r="AH159" s="134">
        <f t="shared" si="20"/>
        <v>2.8748042178996405E-3</v>
      </c>
      <c r="AI159" s="134">
        <f t="shared" si="18"/>
        <v>3.0299141247004352E-3</v>
      </c>
      <c r="AJ159" s="134">
        <f t="shared" si="19"/>
        <v>3.5934475886197767E-3</v>
      </c>
    </row>
    <row r="160" spans="32:36" x14ac:dyDescent="0.2">
      <c r="AF160" s="136">
        <f>_xll.qlCalendarAdvance(Calendar,AF159,"1d","mf",,Trigger)</f>
        <v>42405</v>
      </c>
      <c r="AG160" s="122">
        <f>_xll.qlDayCounterYearFraction(DayCounter,SettlementDate,AF160,,,Trigger)</f>
        <v>0.61388888888888893</v>
      </c>
      <c r="AH160" s="134">
        <f t="shared" si="20"/>
        <v>2.8748042178996405E-3</v>
      </c>
      <c r="AI160" s="134">
        <f t="shared" si="18"/>
        <v>3.0341062843437E-3</v>
      </c>
      <c r="AJ160" s="134">
        <f t="shared" si="19"/>
        <v>3.595314087415979E-3</v>
      </c>
    </row>
    <row r="161" spans="32:36" x14ac:dyDescent="0.2">
      <c r="AF161" s="136">
        <f>_xll.qlCalendarAdvance(Calendar,AF160,"1d","mf",,Trigger)</f>
        <v>42408</v>
      </c>
      <c r="AG161" s="122">
        <f>_xll.qlDayCounterYearFraction(DayCounter,SettlementDate,AF161,,,Trigger)</f>
        <v>0.62222222222222223</v>
      </c>
      <c r="AH161" s="134">
        <f t="shared" si="20"/>
        <v>2.8748042178996405E-3</v>
      </c>
      <c r="AI161" s="134">
        <f t="shared" si="18"/>
        <v>3.0466827632734941E-3</v>
      </c>
      <c r="AJ161" s="134">
        <f t="shared" si="19"/>
        <v>3.6002934075787022E-3</v>
      </c>
    </row>
    <row r="162" spans="32:36" x14ac:dyDescent="0.2">
      <c r="AF162" s="136">
        <f>_xll.qlCalendarAdvance(Calendar,AF161,"1d","mf",,Trigger)</f>
        <v>42409</v>
      </c>
      <c r="AG162" s="122">
        <f>_xll.qlDayCounterYearFraction(DayCounter,SettlementDate,AF162,,,Trigger)</f>
        <v>0.625</v>
      </c>
      <c r="AH162" s="134">
        <f t="shared" si="20"/>
        <v>2.8748042178996405E-3</v>
      </c>
      <c r="AI162" s="134">
        <f t="shared" si="18"/>
        <v>3.0508749229167589E-3</v>
      </c>
      <c r="AJ162" s="134">
        <f t="shared" si="19"/>
        <v>3.6017464555576492E-3</v>
      </c>
    </row>
    <row r="163" spans="32:36" x14ac:dyDescent="0.2">
      <c r="AF163" s="136">
        <f>_xll.qlCalendarAdvance(Calendar,AF162,"1d","mf",,Trigger)</f>
        <v>42410</v>
      </c>
      <c r="AG163" s="122">
        <f>_xll.qlDayCounterYearFraction(DayCounter,SettlementDate,AF163,,,Trigger)</f>
        <v>0.62777777777777777</v>
      </c>
      <c r="AH163" s="134">
        <f t="shared" si="20"/>
        <v>2.8748042178996405E-3</v>
      </c>
      <c r="AI163" s="134">
        <f t="shared" si="18"/>
        <v>3.0550670825600238E-3</v>
      </c>
      <c r="AJ163" s="134">
        <f t="shared" si="19"/>
        <v>3.6030961408322821E-3</v>
      </c>
    </row>
    <row r="164" spans="32:36" x14ac:dyDescent="0.2">
      <c r="AF164" s="136">
        <f>_xll.qlCalendarAdvance(Calendar,AF163,"1d","mf",,Trigger)</f>
        <v>42411</v>
      </c>
      <c r="AG164" s="122">
        <f>_xll.qlDayCounterYearFraction(DayCounter,SettlementDate,AF164,,,Trigger)</f>
        <v>0.63055555555555554</v>
      </c>
      <c r="AH164" s="134">
        <f t="shared" si="20"/>
        <v>2.8748042178996405E-3</v>
      </c>
      <c r="AI164" s="134">
        <f t="shared" si="18"/>
        <v>3.0592592422032886E-3</v>
      </c>
      <c r="AJ164" s="134">
        <f t="shared" si="19"/>
        <v>3.6043424634026014E-3</v>
      </c>
    </row>
    <row r="165" spans="32:36" x14ac:dyDescent="0.2">
      <c r="AF165" s="136">
        <f>_xll.qlCalendarAdvance(Calendar,AF164,"1d","mf",,Trigger)</f>
        <v>42412</v>
      </c>
      <c r="AG165" s="122">
        <f>_xll.qlDayCounterYearFraction(DayCounter,SettlementDate,AF165,,,Trigger)</f>
        <v>0.6333333333333333</v>
      </c>
      <c r="AH165" s="134">
        <f t="shared" si="20"/>
        <v>2.8748042178996405E-3</v>
      </c>
      <c r="AI165" s="134">
        <f t="shared" si="18"/>
        <v>3.063451401846553E-3</v>
      </c>
      <c r="AJ165" s="134">
        <f t="shared" si="19"/>
        <v>3.6054854232686058E-3</v>
      </c>
    </row>
    <row r="166" spans="32:36" x14ac:dyDescent="0.2">
      <c r="AF166" s="136">
        <f>_xll.qlCalendarAdvance(Calendar,AF165,"1d","mf",,Trigger)</f>
        <v>42415</v>
      </c>
      <c r="AG166" s="122">
        <f>_xll.qlDayCounterYearFraction(DayCounter,SettlementDate,AF166,,,Trigger)</f>
        <v>0.64166666666666672</v>
      </c>
      <c r="AH166" s="134">
        <f t="shared" si="20"/>
        <v>2.8748042178996405E-3</v>
      </c>
      <c r="AI166" s="134">
        <f t="shared" si="18"/>
        <v>3.0760278807763475E-3</v>
      </c>
      <c r="AJ166" s="134">
        <f t="shared" si="19"/>
        <v>3.608294126640738E-3</v>
      </c>
    </row>
    <row r="167" spans="32:36" x14ac:dyDescent="0.2">
      <c r="AF167" s="136">
        <f>_xll.qlCalendarAdvance(Calendar,AF166,"1d","mf",,Trigger)</f>
        <v>42416</v>
      </c>
      <c r="AG167" s="122">
        <f>_xll.qlDayCounterYearFraction(DayCounter,SettlementDate,AF167,,,Trigger)</f>
        <v>0.64444444444444449</v>
      </c>
      <c r="AH167" s="134">
        <f t="shared" si="20"/>
        <v>2.8748042178996405E-3</v>
      </c>
      <c r="AI167" s="134">
        <f t="shared" si="18"/>
        <v>3.0802200404196119E-3</v>
      </c>
      <c r="AJ167" s="134">
        <f t="shared" si="19"/>
        <v>3.609023635689487E-3</v>
      </c>
    </row>
    <row r="168" spans="32:36" x14ac:dyDescent="0.2">
      <c r="AF168" s="136">
        <f>_xll.qlCalendarAdvance(Calendar,AF167,"1d","mf",,Trigger)</f>
        <v>42417</v>
      </c>
      <c r="AG168" s="122">
        <f>_xll.qlDayCounterYearFraction(DayCounter,SettlementDate,AF168,,,Trigger)</f>
        <v>0.64722222222222225</v>
      </c>
      <c r="AH168" s="134">
        <f t="shared" si="20"/>
        <v>2.8748042178996405E-3</v>
      </c>
      <c r="AI168" s="134">
        <f t="shared" si="18"/>
        <v>3.0844122000628768E-3</v>
      </c>
      <c r="AJ168" s="134">
        <f t="shared" si="19"/>
        <v>3.6096497820339228E-3</v>
      </c>
    </row>
    <row r="169" spans="32:36" x14ac:dyDescent="0.2">
      <c r="AF169" s="136">
        <f>_xll.qlCalendarAdvance(Calendar,AF168,"1d","mf",,Trigger)</f>
        <v>42418</v>
      </c>
      <c r="AG169" s="122">
        <f>_xll.qlDayCounterYearFraction(DayCounter,SettlementDate,AF169,,,Trigger)</f>
        <v>0.65</v>
      </c>
      <c r="AH169" s="134">
        <f t="shared" si="20"/>
        <v>2.8748042178996405E-3</v>
      </c>
      <c r="AI169" s="134">
        <f t="shared" si="18"/>
        <v>3.0886043597061416E-3</v>
      </c>
      <c r="AJ169" s="134">
        <f t="shared" si="19"/>
        <v>3.6101725656740445E-3</v>
      </c>
    </row>
    <row r="170" spans="32:36" x14ac:dyDescent="0.2">
      <c r="AF170" s="136">
        <f>_xll.qlCalendarAdvance(Calendar,AF169,"1d","mf",,Trigger)</f>
        <v>42419</v>
      </c>
      <c r="AG170" s="122">
        <f>_xll.qlDayCounterYearFraction(DayCounter,SettlementDate,AF170,,,Trigger)</f>
        <v>0.65277777777777779</v>
      </c>
      <c r="AH170" s="134">
        <f t="shared" si="20"/>
        <v>2.8748042178996405E-3</v>
      </c>
      <c r="AI170" s="134">
        <f t="shared" si="18"/>
        <v>3.0927965193494064E-3</v>
      </c>
      <c r="AJ170" s="134">
        <f t="shared" si="19"/>
        <v>3.6105919866098531E-3</v>
      </c>
    </row>
    <row r="171" spans="32:36" x14ac:dyDescent="0.2">
      <c r="AF171" s="136">
        <f>_xll.qlCalendarAdvance(Calendar,AF170,"1d","mf",,Trigger)</f>
        <v>42422</v>
      </c>
      <c r="AG171" s="122">
        <f>_xll.qlDayCounterYearFraction(DayCounter,SettlementDate,AF171,,,Trigger)</f>
        <v>0.66111111111111109</v>
      </c>
      <c r="AH171" s="134">
        <f t="shared" si="20"/>
        <v>2.8748042178996405E-3</v>
      </c>
      <c r="AI171" s="134">
        <f t="shared" si="18"/>
        <v>3.1053729982792005E-3</v>
      </c>
      <c r="AJ171" s="134">
        <f t="shared" si="19"/>
        <v>3.6112300731913926E-3</v>
      </c>
    </row>
    <row r="172" spans="32:36" x14ac:dyDescent="0.2">
      <c r="AF172" s="136">
        <f>_xll.qlCalendarAdvance(Calendar,AF171,"1d","mf",,Trigger)</f>
        <v>42423</v>
      </c>
      <c r="AG172" s="122">
        <f>_xll.qlDayCounterYearFraction(DayCounter,SettlementDate,AF172,,,Trigger)</f>
        <v>0.66388888888888886</v>
      </c>
      <c r="AH172" s="134">
        <f t="shared" si="20"/>
        <v>2.8748042178996405E-3</v>
      </c>
      <c r="AI172" s="134">
        <f t="shared" si="18"/>
        <v>3.1095651579224654E-3</v>
      </c>
      <c r="AJ172" s="134">
        <f t="shared" si="19"/>
        <v>3.6112360433099453E-3</v>
      </c>
    </row>
    <row r="173" spans="32:36" x14ac:dyDescent="0.2">
      <c r="AF173" s="136">
        <f>_xll.qlCalendarAdvance(Calendar,AF172,"1d","mf",,Trigger)</f>
        <v>42424</v>
      </c>
      <c r="AG173" s="122">
        <f>_xll.qlDayCounterYearFraction(DayCounter,SettlementDate,AF173,,,Trigger)</f>
        <v>0.66666666666666663</v>
      </c>
      <c r="AH173" s="134">
        <f t="shared" si="20"/>
        <v>2.8748042178996405E-3</v>
      </c>
      <c r="AI173" s="134">
        <f t="shared" si="18"/>
        <v>3.1137573175657298E-3</v>
      </c>
      <c r="AJ173" s="134">
        <f t="shared" si="19"/>
        <v>3.6111386507241836E-3</v>
      </c>
    </row>
    <row r="174" spans="32:36" x14ac:dyDescent="0.2">
      <c r="AF174" s="136">
        <f>_xll.qlCalendarAdvance(Calendar,AF173,"1d","mf",,Trigger)</f>
        <v>42425</v>
      </c>
      <c r="AG174" s="122">
        <f>_xll.qlDayCounterYearFraction(DayCounter,SettlementDate,AF174,,,Trigger)</f>
        <v>0.6694444444444444</v>
      </c>
      <c r="AH174" s="134">
        <f t="shared" si="20"/>
        <v>2.8748042178996405E-3</v>
      </c>
      <c r="AI174" s="134">
        <f t="shared" si="18"/>
        <v>3.1179494772089946E-3</v>
      </c>
      <c r="AJ174" s="134">
        <f t="shared" si="19"/>
        <v>3.6109378954341078E-3</v>
      </c>
    </row>
    <row r="175" spans="32:36" x14ac:dyDescent="0.2">
      <c r="AF175" s="136">
        <f>_xll.qlCalendarAdvance(Calendar,AF174,"1d","mf",,Trigger)</f>
        <v>42426</v>
      </c>
      <c r="AG175" s="122">
        <f>_xll.qlDayCounterYearFraction(DayCounter,SettlementDate,AF175,,,Trigger)</f>
        <v>0.67222222222222228</v>
      </c>
      <c r="AH175" s="134">
        <f t="shared" si="20"/>
        <v>2.8748042178996405E-3</v>
      </c>
      <c r="AI175" s="134">
        <f t="shared" si="18"/>
        <v>3.1221416368522594E-3</v>
      </c>
      <c r="AJ175" s="134">
        <f t="shared" si="19"/>
        <v>3.6106337774397183E-3</v>
      </c>
    </row>
    <row r="176" spans="32:36" x14ac:dyDescent="0.2">
      <c r="AF176" s="136">
        <f>_xll.qlCalendarAdvance(Calendar,AF175,"1d","mf",,Trigger)</f>
        <v>42429</v>
      </c>
      <c r="AG176" s="122">
        <f>_xll.qlDayCounterYearFraction(DayCounter,SettlementDate,AF176,,,Trigger)</f>
        <v>0.68055555555555558</v>
      </c>
      <c r="AH176" s="134">
        <f t="shared" si="20"/>
        <v>2.8748042178996405E-3</v>
      </c>
      <c r="AI176" s="134">
        <f t="shared" si="18"/>
        <v>3.134718115782054E-3</v>
      </c>
      <c r="AJ176" s="134">
        <f t="shared" si="19"/>
        <v>3.6091012472306673E-3</v>
      </c>
    </row>
    <row r="177" spans="32:36" x14ac:dyDescent="0.2">
      <c r="AF177" s="136">
        <f>_xll.qlCalendarAdvance(Calendar,AF176,"1d","mf",,Trigger)</f>
        <v>42430</v>
      </c>
      <c r="AG177" s="122">
        <f>_xll.qlDayCounterYearFraction(DayCounter,SettlementDate,AF177,,,Trigger)</f>
        <v>0.68333333333333335</v>
      </c>
      <c r="AH177" s="134">
        <f t="shared" si="20"/>
        <v>2.8748042178996405E-3</v>
      </c>
      <c r="AI177" s="134">
        <f t="shared" si="18"/>
        <v>3.1389102754253188E-3</v>
      </c>
      <c r="AJ177" s="134">
        <f t="shared" si="19"/>
        <v>3.6083836784190221E-3</v>
      </c>
    </row>
    <row r="178" spans="32:36" x14ac:dyDescent="0.2">
      <c r="AF178" s="136">
        <f>_xll.qlCalendarAdvance(Calendar,AF177,"1d","mf",,Trigger)</f>
        <v>42431</v>
      </c>
      <c r="AG178" s="122">
        <f>_xll.qlDayCounterYearFraction(DayCounter,SettlementDate,AF178,,,Trigger)</f>
        <v>0.68611111111111112</v>
      </c>
      <c r="AH178" s="134">
        <f t="shared" si="20"/>
        <v>2.8748042178996405E-3</v>
      </c>
      <c r="AI178" s="134">
        <f t="shared" si="18"/>
        <v>3.1431024350685832E-3</v>
      </c>
      <c r="AJ178" s="134">
        <f t="shared" si="19"/>
        <v>3.6075627469030632E-3</v>
      </c>
    </row>
    <row r="179" spans="32:36" x14ac:dyDescent="0.2">
      <c r="AF179" s="136">
        <f>_xll.qlCalendarAdvance(Calendar,AF178,"1d","mf",,Trigger)</f>
        <v>42432</v>
      </c>
      <c r="AG179" s="122">
        <f>_xll.qlDayCounterYearFraction(DayCounter,SettlementDate,AF179,,,Trigger)</f>
        <v>0.68888888888888888</v>
      </c>
      <c r="AH179" s="134">
        <f t="shared" si="20"/>
        <v>2.8748042178996405E-3</v>
      </c>
      <c r="AI179" s="134">
        <f t="shared" si="18"/>
        <v>3.147294594711848E-3</v>
      </c>
      <c r="AJ179" s="134">
        <f t="shared" si="19"/>
        <v>3.6066384526827907E-3</v>
      </c>
    </row>
    <row r="180" spans="32:36" x14ac:dyDescent="0.2">
      <c r="AF180" s="136">
        <f>_xll.qlCalendarAdvance(Calendar,AF179,"1d","mf",,Trigger)</f>
        <v>42433</v>
      </c>
      <c r="AG180" s="122">
        <f>_xll.qlDayCounterYearFraction(DayCounter,SettlementDate,AF180,,,Trigger)</f>
        <v>0.69166666666666665</v>
      </c>
      <c r="AH180" s="134">
        <f t="shared" si="20"/>
        <v>2.8748042178996405E-3</v>
      </c>
      <c r="AI180" s="134">
        <f t="shared" si="18"/>
        <v>3.1514867543551124E-3</v>
      </c>
      <c r="AJ180" s="134">
        <f t="shared" si="19"/>
        <v>3.6056107957582045E-3</v>
      </c>
    </row>
    <row r="181" spans="32:36" x14ac:dyDescent="0.2">
      <c r="AF181" s="136">
        <f>_xll.qlCalendarAdvance(Calendar,AF180,"1d","mf",,Trigger)</f>
        <v>42436</v>
      </c>
      <c r="AG181" s="122">
        <f>_xll.qlDayCounterYearFraction(DayCounter,SettlementDate,AF181,,,Trigger)</f>
        <v>0.7</v>
      </c>
      <c r="AH181" s="134">
        <f t="shared" si="20"/>
        <v>2.8748042178996405E-3</v>
      </c>
      <c r="AI181" s="134">
        <f t="shared" si="18"/>
        <v>3.164063233284907E-3</v>
      </c>
      <c r="AJ181" s="134">
        <f t="shared" si="19"/>
        <v>3.6019076487585609E-3</v>
      </c>
    </row>
    <row r="182" spans="32:36" x14ac:dyDescent="0.2">
      <c r="AF182" s="136">
        <f>_xll.qlCalendarAdvance(Calendar,AF181,"1d","mf",,Trigger)</f>
        <v>42437</v>
      </c>
      <c r="AG182" s="122">
        <f>_xll.qlDayCounterYearFraction(DayCounter,SettlementDate,AF182,,,Trigger)</f>
        <v>0.70277777777777772</v>
      </c>
      <c r="AH182" s="134">
        <f t="shared" si="20"/>
        <v>2.8748042178996405E-3</v>
      </c>
      <c r="AI182" s="134">
        <f t="shared" si="18"/>
        <v>3.1682553929281718E-3</v>
      </c>
      <c r="AJ182" s="134">
        <f t="shared" si="19"/>
        <v>3.6004665410167189E-3</v>
      </c>
    </row>
    <row r="183" spans="32:36" x14ac:dyDescent="0.2">
      <c r="AF183" s="136">
        <f>_xll.qlCalendarAdvance(Calendar,AF182,"1d","mf",,Trigger)</f>
        <v>42438</v>
      </c>
      <c r="AG183" s="122">
        <f>_xll.qlDayCounterYearFraction(DayCounter,SettlementDate,AF183,,,Trigger)</f>
        <v>0.7055555555555556</v>
      </c>
      <c r="AH183" s="134">
        <f t="shared" si="20"/>
        <v>2.8748042178996405E-3</v>
      </c>
      <c r="AI183" s="134">
        <f t="shared" si="18"/>
        <v>3.1724475525714366E-3</v>
      </c>
      <c r="AJ183" s="134">
        <f t="shared" si="19"/>
        <v>3.5989220705705629E-3</v>
      </c>
    </row>
    <row r="184" spans="32:36" x14ac:dyDescent="0.2">
      <c r="AF184" s="136">
        <f>_xll.qlCalendarAdvance(Calendar,AF183,"1d","mf",,Trigger)</f>
        <v>42439</v>
      </c>
      <c r="AG184" s="122">
        <f>_xll.qlDayCounterYearFraction(DayCounter,SettlementDate,AF184,,,Trigger)</f>
        <v>0.70833333333333337</v>
      </c>
      <c r="AH184" s="134">
        <f t="shared" si="20"/>
        <v>2.8748042178996405E-3</v>
      </c>
      <c r="AI184" s="134">
        <f t="shared" si="18"/>
        <v>3.1766397122147015E-3</v>
      </c>
      <c r="AJ184" s="134">
        <f t="shared" si="19"/>
        <v>3.5972742374200924E-3</v>
      </c>
    </row>
    <row r="185" spans="32:36" x14ac:dyDescent="0.2">
      <c r="AF185" s="136">
        <f>_xll.qlCalendarAdvance(Calendar,AF184,"1d","mf",,Trigger)</f>
        <v>42440</v>
      </c>
      <c r="AG185" s="122">
        <f>_xll.qlDayCounterYearFraction(DayCounter,SettlementDate,AF185,,,Trigger)</f>
        <v>0.71111111111111114</v>
      </c>
      <c r="AH185" s="134">
        <f t="shared" si="20"/>
        <v>2.8748042178996405E-3</v>
      </c>
      <c r="AI185" s="134">
        <f t="shared" si="18"/>
        <v>3.1808318718579659E-3</v>
      </c>
      <c r="AJ185" s="134">
        <f t="shared" si="19"/>
        <v>3.5955230415653087E-3</v>
      </c>
    </row>
    <row r="186" spans="32:36" x14ac:dyDescent="0.2">
      <c r="AF186" s="136">
        <f>_xll.qlCalendarAdvance(Calendar,AF185,"1d","mf",,Trigger)</f>
        <v>42443</v>
      </c>
      <c r="AG186" s="122">
        <f>_xll.qlDayCounterYearFraction(DayCounter,SettlementDate,AF186,,,Trigger)</f>
        <v>0.71944444444444444</v>
      </c>
      <c r="AH186" s="134">
        <f t="shared" si="20"/>
        <v>2.8748042178996405E-3</v>
      </c>
      <c r="AI186" s="134">
        <f t="shared" si="18"/>
        <v>3.19340835078776E-3</v>
      </c>
      <c r="AJ186" s="134">
        <f t="shared" si="19"/>
        <v>3.5896492777750737E-3</v>
      </c>
    </row>
    <row r="187" spans="32:36" x14ac:dyDescent="0.2">
      <c r="AF187" s="136">
        <f>_xll.qlCalendarAdvance(Calendar,AF186,"1d","mf",,Trigger)</f>
        <v>42444</v>
      </c>
      <c r="AG187" s="122">
        <f>_xll.qlDayCounterYearFraction(DayCounter,SettlementDate,AF187,,,Trigger)</f>
        <v>0.72222222222222221</v>
      </c>
      <c r="AH187" s="134">
        <f t="shared" si="20"/>
        <v>2.8748042178996405E-3</v>
      </c>
      <c r="AI187" s="134">
        <f t="shared" si="18"/>
        <v>3.1976005104310248E-3</v>
      </c>
      <c r="AJ187" s="134">
        <f t="shared" si="19"/>
        <v>3.5874846311030341E-3</v>
      </c>
    </row>
    <row r="188" spans="32:36" x14ac:dyDescent="0.2">
      <c r="AF188" s="136">
        <f>_xll.qlCalendarAdvance(Calendar,AF187,"1d","mf",,Trigger)</f>
        <v>42445</v>
      </c>
      <c r="AG188" s="122">
        <f>_xll.qlDayCounterYearFraction(DayCounter,SettlementDate,AF188,,,Trigger)</f>
        <v>0.72499999999999998</v>
      </c>
      <c r="AH188" s="134">
        <f t="shared" si="20"/>
        <v>2.8748042178996405E-3</v>
      </c>
      <c r="AI188" s="134">
        <f t="shared" si="18"/>
        <v>3.2017926700742896E-3</v>
      </c>
      <c r="AJ188" s="134">
        <f t="shared" si="19"/>
        <v>3.585216621726681E-3</v>
      </c>
    </row>
    <row r="189" spans="32:36" x14ac:dyDescent="0.2">
      <c r="AF189" s="136">
        <f>_xll.qlCalendarAdvance(Calendar,AF188,"1d","mf",,Trigger)</f>
        <v>42446</v>
      </c>
      <c r="AG189" s="122">
        <f>_xll.qlDayCounterYearFraction(DayCounter,SettlementDate,AF189,,,Trigger)</f>
        <v>0.72777777777777775</v>
      </c>
      <c r="AH189" s="134">
        <f t="shared" si="20"/>
        <v>2.8748042178996405E-3</v>
      </c>
      <c r="AI189" s="134">
        <f t="shared" ref="AI189:AI252" si="21">$W$10+$W$9*AG189</f>
        <v>3.2059848297175545E-3</v>
      </c>
      <c r="AJ189" s="134">
        <f t="shared" ref="AJ189:AJ252" si="22">($W$5+$W$4*AG189+$W$3*AG189^2)</f>
        <v>3.5828452496460147E-3</v>
      </c>
    </row>
    <row r="190" spans="32:36" x14ac:dyDescent="0.2">
      <c r="AF190" s="136">
        <f>_xll.qlCalendarAdvance(Calendar,AF189,"1d","mf",,Trigger)</f>
        <v>42447</v>
      </c>
      <c r="AG190" s="122">
        <f>_xll.qlDayCounterYearFraction(DayCounter,SettlementDate,AF190,,,Trigger)</f>
        <v>0.73055555555555551</v>
      </c>
      <c r="AH190" s="134">
        <f t="shared" si="20"/>
        <v>2.8748042178996405E-3</v>
      </c>
      <c r="AI190" s="134">
        <f t="shared" si="21"/>
        <v>3.2101769893608193E-3</v>
      </c>
      <c r="AJ190" s="134">
        <f t="shared" si="22"/>
        <v>3.5803705148610334E-3</v>
      </c>
    </row>
    <row r="191" spans="32:36" x14ac:dyDescent="0.2">
      <c r="AF191" s="136">
        <f>_xll.qlCalendarAdvance(Calendar,AF190,"1d","mf",,Trigger)</f>
        <v>42450</v>
      </c>
      <c r="AG191" s="122">
        <f>_xll.qlDayCounterYearFraction(DayCounter,SettlementDate,AF191,,,Trigger)</f>
        <v>0.73888888888888893</v>
      </c>
      <c r="AH191" s="134">
        <f t="shared" si="20"/>
        <v>2.8748042178996405E-3</v>
      </c>
      <c r="AI191" s="134">
        <f t="shared" si="21"/>
        <v>3.2227534682906134E-3</v>
      </c>
      <c r="AJ191" s="134">
        <f t="shared" si="22"/>
        <v>3.5723261342802061E-3</v>
      </c>
    </row>
    <row r="192" spans="32:36" x14ac:dyDescent="0.2">
      <c r="AF192" s="136">
        <f>_xll.qlCalendarAdvance(Calendar,AF191,"1d","mf",,Trigger)</f>
        <v>42451</v>
      </c>
      <c r="AG192" s="122">
        <f>_xll.qlDayCounterYearFraction(DayCounter,SettlementDate,AF192,,,Trigger)</f>
        <v>0.7416666666666667</v>
      </c>
      <c r="AH192" s="134">
        <f t="shared" si="20"/>
        <v>2.8748042178996405E-3</v>
      </c>
      <c r="AI192" s="134">
        <f t="shared" si="21"/>
        <v>3.2269456279338782E-3</v>
      </c>
      <c r="AJ192" s="134">
        <f t="shared" si="22"/>
        <v>3.5694379486779699E-3</v>
      </c>
    </row>
    <row r="193" spans="32:36" x14ac:dyDescent="0.2">
      <c r="AF193" s="136">
        <f>_xll.qlCalendarAdvance(Calendar,AF192,"1d","mf",,Trigger)</f>
        <v>42452</v>
      </c>
      <c r="AG193" s="122">
        <f>_xll.qlDayCounterYearFraction(DayCounter,SettlementDate,AF193,,,Trigger)</f>
        <v>0.74444444444444446</v>
      </c>
      <c r="AH193" s="134">
        <f t="shared" si="20"/>
        <v>2.8748042178996405E-3</v>
      </c>
      <c r="AI193" s="134">
        <f t="shared" si="21"/>
        <v>3.2311377875771426E-3</v>
      </c>
      <c r="AJ193" s="134">
        <f t="shared" si="22"/>
        <v>3.5664464003714188E-3</v>
      </c>
    </row>
    <row r="194" spans="32:36" x14ac:dyDescent="0.2">
      <c r="AF194" s="136">
        <f>_xll.qlCalendarAdvance(Calendar,AF193,"1d","mf",,Trigger)</f>
        <v>42453</v>
      </c>
      <c r="AG194" s="122">
        <f>_xll.qlDayCounterYearFraction(DayCounter,SettlementDate,AF194,,,Trigger)</f>
        <v>0.74722222222222223</v>
      </c>
      <c r="AH194" s="134">
        <f t="shared" si="20"/>
        <v>2.8748042178996405E-3</v>
      </c>
      <c r="AI194" s="134">
        <f t="shared" si="21"/>
        <v>3.2353299472204075E-3</v>
      </c>
      <c r="AJ194" s="134">
        <f t="shared" si="22"/>
        <v>3.5633514893605544E-3</v>
      </c>
    </row>
    <row r="195" spans="32:36" x14ac:dyDescent="0.2">
      <c r="AF195" s="136">
        <f>_xll.qlCalendarAdvance(Calendar,AF194,"1d","mf",,Trigger)</f>
        <v>42458</v>
      </c>
      <c r="AG195" s="122">
        <f>_xll.qlDayCounterYearFraction(DayCounter,SettlementDate,AF195,,,Trigger)</f>
        <v>0.76111111111111107</v>
      </c>
      <c r="AH195" s="134">
        <f t="shared" ref="AH195:AH258" si="23">$W$13</f>
        <v>2.8748042178996405E-3</v>
      </c>
      <c r="AI195" s="134">
        <f t="shared" si="21"/>
        <v>3.2562907454367312E-3</v>
      </c>
      <c r="AJ195" s="134">
        <f t="shared" si="22"/>
        <v>3.546326493741524E-3</v>
      </c>
    </row>
    <row r="196" spans="32:36" x14ac:dyDescent="0.2">
      <c r="AF196" s="136">
        <f>_xll.qlCalendarAdvance(Calendar,AF195,"1d","mf",,Trigger)</f>
        <v>42459</v>
      </c>
      <c r="AG196" s="122">
        <f>_xll.qlDayCounterYearFraction(DayCounter,SettlementDate,AF196,,,Trigger)</f>
        <v>0.76388888888888884</v>
      </c>
      <c r="AH196" s="134">
        <f t="shared" si="23"/>
        <v>2.8748042178996405E-3</v>
      </c>
      <c r="AI196" s="134">
        <f t="shared" si="21"/>
        <v>3.2604829050799956E-3</v>
      </c>
      <c r="AJ196" s="134">
        <f t="shared" si="22"/>
        <v>3.5426114065047762E-3</v>
      </c>
    </row>
    <row r="197" spans="32:36" x14ac:dyDescent="0.2">
      <c r="AF197" s="136">
        <f>_xll.qlCalendarAdvance(Calendar,AF196,"1d","mf",,Trigger)</f>
        <v>42460</v>
      </c>
      <c r="AG197" s="122">
        <f>_xll.qlDayCounterYearFraction(DayCounter,SettlementDate,AF197,,,Trigger)</f>
        <v>0.76666666666666672</v>
      </c>
      <c r="AH197" s="134">
        <f t="shared" si="23"/>
        <v>2.8748042178996405E-3</v>
      </c>
      <c r="AI197" s="134">
        <f t="shared" si="21"/>
        <v>3.2646750647232609E-3</v>
      </c>
      <c r="AJ197" s="134">
        <f t="shared" si="22"/>
        <v>3.5387929565637152E-3</v>
      </c>
    </row>
    <row r="198" spans="32:36" x14ac:dyDescent="0.2">
      <c r="AF198" s="136">
        <f>_xll.qlCalendarAdvance(Calendar,AF197,"1d","mf",,Trigger)</f>
        <v>42461</v>
      </c>
      <c r="AG198" s="122">
        <f>_xll.qlDayCounterYearFraction(DayCounter,SettlementDate,AF198,,,Trigger)</f>
        <v>0.76944444444444449</v>
      </c>
      <c r="AH198" s="134">
        <f t="shared" si="23"/>
        <v>2.8748042178996405E-3</v>
      </c>
      <c r="AI198" s="134">
        <f t="shared" si="21"/>
        <v>3.2688672243665253E-3</v>
      </c>
      <c r="AJ198" s="134">
        <f t="shared" si="22"/>
        <v>3.5348711439183392E-3</v>
      </c>
    </row>
    <row r="199" spans="32:36" x14ac:dyDescent="0.2">
      <c r="AF199" s="136">
        <f>_xll.qlCalendarAdvance(Calendar,AF198,"1d","mf",,Trigger)</f>
        <v>42464</v>
      </c>
      <c r="AG199" s="122">
        <f>_xll.qlDayCounterYearFraction(DayCounter,SettlementDate,AF199,,,Trigger)</f>
        <v>0.77777777777777779</v>
      </c>
      <c r="AH199" s="134">
        <f t="shared" si="23"/>
        <v>2.8748042178996405E-3</v>
      </c>
      <c r="AI199" s="134">
        <f t="shared" si="21"/>
        <v>3.2814437032963198E-3</v>
      </c>
      <c r="AJ199" s="134">
        <f t="shared" si="22"/>
        <v>3.5224855297563296E-3</v>
      </c>
    </row>
    <row r="200" spans="32:36" x14ac:dyDescent="0.2">
      <c r="AF200" s="136">
        <f>_xll.qlCalendarAdvance(Calendar,AF199,"1d","mf",,Trigger)</f>
        <v>42465</v>
      </c>
      <c r="AG200" s="122">
        <f>_xll.qlDayCounterYearFraction(DayCounter,SettlementDate,AF200,,,Trigger)</f>
        <v>0.78055555555555556</v>
      </c>
      <c r="AH200" s="134">
        <f t="shared" si="23"/>
        <v>2.8748042178996405E-3</v>
      </c>
      <c r="AI200" s="134">
        <f t="shared" si="21"/>
        <v>3.2856358629395847E-3</v>
      </c>
      <c r="AJ200" s="134">
        <f t="shared" si="22"/>
        <v>3.5181502662936992E-3</v>
      </c>
    </row>
    <row r="201" spans="32:36" x14ac:dyDescent="0.2">
      <c r="AF201" s="136">
        <f>_xll.qlCalendarAdvance(Calendar,AF200,"1d","mf",,Trigger)</f>
        <v>42466</v>
      </c>
      <c r="AG201" s="122">
        <f>_xll.qlDayCounterYearFraction(DayCounter,SettlementDate,AF201,,,Trigger)</f>
        <v>0.78333333333333333</v>
      </c>
      <c r="AH201" s="134">
        <f t="shared" si="23"/>
        <v>2.8748042178996405E-3</v>
      </c>
      <c r="AI201" s="134">
        <f t="shared" si="21"/>
        <v>3.2898280225828495E-3</v>
      </c>
      <c r="AJ201" s="134">
        <f t="shared" si="22"/>
        <v>3.5137116401267529E-3</v>
      </c>
    </row>
    <row r="202" spans="32:36" x14ac:dyDescent="0.2">
      <c r="AF202" s="136">
        <f>_xll.qlCalendarAdvance(Calendar,AF201,"1d","mf",,Trigger)</f>
        <v>42467</v>
      </c>
      <c r="AG202" s="122">
        <f>_xll.qlDayCounterYearFraction(DayCounter,SettlementDate,AF202,,,Trigger)</f>
        <v>0.78611111111111109</v>
      </c>
      <c r="AH202" s="134">
        <f t="shared" si="23"/>
        <v>2.8748042178996405E-3</v>
      </c>
      <c r="AI202" s="134">
        <f t="shared" si="21"/>
        <v>3.2940201822261139E-3</v>
      </c>
      <c r="AJ202" s="134">
        <f t="shared" si="22"/>
        <v>3.5091696512554943E-3</v>
      </c>
    </row>
    <row r="203" spans="32:36" x14ac:dyDescent="0.2">
      <c r="AF203" s="136">
        <f>_xll.qlCalendarAdvance(Calendar,AF202,"1d","mf",,Trigger)</f>
        <v>42468</v>
      </c>
      <c r="AG203" s="122">
        <f>_xll.qlDayCounterYearFraction(DayCounter,SettlementDate,AF203,,,Trigger)</f>
        <v>0.78888888888888886</v>
      </c>
      <c r="AH203" s="134">
        <f t="shared" si="23"/>
        <v>2.8748042178996405E-3</v>
      </c>
      <c r="AI203" s="134">
        <f t="shared" si="21"/>
        <v>3.2982123418693787E-3</v>
      </c>
      <c r="AJ203" s="134">
        <f t="shared" si="22"/>
        <v>3.5045242996799226E-3</v>
      </c>
    </row>
    <row r="204" spans="32:36" x14ac:dyDescent="0.2">
      <c r="AF204" s="136">
        <f>_xll.qlCalendarAdvance(Calendar,AF203,"1d","mf",,Trigger)</f>
        <v>42471</v>
      </c>
      <c r="AG204" s="122">
        <f>_xll.qlDayCounterYearFraction(DayCounter,SettlementDate,AF204,,,Trigger)</f>
        <v>0.79722222222222228</v>
      </c>
      <c r="AH204" s="134">
        <f t="shared" si="23"/>
        <v>2.8748042178996405E-3</v>
      </c>
      <c r="AI204" s="134">
        <f t="shared" si="21"/>
        <v>3.3107888207991728E-3</v>
      </c>
      <c r="AJ204" s="134">
        <f t="shared" si="22"/>
        <v>3.4899680687273203E-3</v>
      </c>
    </row>
    <row r="205" spans="32:36" x14ac:dyDescent="0.2">
      <c r="AF205" s="136">
        <f>_xll.qlCalendarAdvance(Calendar,AF204,"1d","mf",,Trigger)</f>
        <v>42472</v>
      </c>
      <c r="AG205" s="122">
        <f>_xll.qlDayCounterYearFraction(DayCounter,SettlementDate,AF205,,,Trigger)</f>
        <v>0.8</v>
      </c>
      <c r="AH205" s="134">
        <f t="shared" si="23"/>
        <v>2.8748042178996405E-3</v>
      </c>
      <c r="AI205" s="134">
        <f t="shared" si="21"/>
        <v>3.3149809804424377E-3</v>
      </c>
      <c r="AJ205" s="134">
        <f t="shared" si="22"/>
        <v>3.4849092663344914E-3</v>
      </c>
    </row>
    <row r="206" spans="32:36" x14ac:dyDescent="0.2">
      <c r="AF206" s="136">
        <f>_xll.qlCalendarAdvance(Calendar,AF205,"1d","mf",,Trigger)</f>
        <v>42473</v>
      </c>
      <c r="AG206" s="122">
        <f>_xll.qlDayCounterYearFraction(DayCounter,SettlementDate,AF206,,,Trigger)</f>
        <v>0.80277777777777781</v>
      </c>
      <c r="AH206" s="134">
        <f t="shared" si="23"/>
        <v>2.8748042178996405E-3</v>
      </c>
      <c r="AI206" s="134">
        <f t="shared" si="21"/>
        <v>3.3191731400857025E-3</v>
      </c>
      <c r="AJ206" s="134">
        <f t="shared" si="22"/>
        <v>3.4797471012373493E-3</v>
      </c>
    </row>
    <row r="207" spans="32:36" x14ac:dyDescent="0.2">
      <c r="AF207" s="136">
        <f>_xll.qlCalendarAdvance(Calendar,AF206,"1d","mf",,Trigger)</f>
        <v>42474</v>
      </c>
      <c r="AG207" s="122">
        <f>_xll.qlDayCounterYearFraction(DayCounter,SettlementDate,AF207,,,Trigger)</f>
        <v>0.80555555555555558</v>
      </c>
      <c r="AH207" s="134">
        <f t="shared" si="23"/>
        <v>2.8748042178996405E-3</v>
      </c>
      <c r="AI207" s="134">
        <f t="shared" si="21"/>
        <v>3.3233652997289673E-3</v>
      </c>
      <c r="AJ207" s="134">
        <f t="shared" si="22"/>
        <v>3.474481573435894E-3</v>
      </c>
    </row>
    <row r="208" spans="32:36" x14ac:dyDescent="0.2">
      <c r="AF208" s="136">
        <f>_xll.qlCalendarAdvance(Calendar,AF207,"1d","mf",,Trigger)</f>
        <v>42475</v>
      </c>
      <c r="AG208" s="122">
        <f>_xll.qlDayCounterYearFraction(DayCounter,SettlementDate,AF208,,,Trigger)</f>
        <v>0.80833333333333335</v>
      </c>
      <c r="AH208" s="134">
        <f t="shared" si="23"/>
        <v>2.8748042178996405E-3</v>
      </c>
      <c r="AI208" s="134">
        <f t="shared" si="21"/>
        <v>3.3275574593722322E-3</v>
      </c>
      <c r="AJ208" s="134">
        <f t="shared" si="22"/>
        <v>3.4691126829301247E-3</v>
      </c>
    </row>
    <row r="209" spans="32:36" x14ac:dyDescent="0.2">
      <c r="AF209" s="136">
        <f>_xll.qlCalendarAdvance(Calendar,AF208,"1d","mf",,Trigger)</f>
        <v>42478</v>
      </c>
      <c r="AG209" s="122">
        <f>_xll.qlDayCounterYearFraction(DayCounter,SettlementDate,AF209,,,Trigger)</f>
        <v>0.81666666666666665</v>
      </c>
      <c r="AH209" s="134">
        <f t="shared" si="23"/>
        <v>2.8748042178996405E-3</v>
      </c>
      <c r="AI209" s="134">
        <f t="shared" si="21"/>
        <v>3.3401339383020258E-3</v>
      </c>
      <c r="AJ209" s="134">
        <f t="shared" si="22"/>
        <v>3.4523858351869297E-3</v>
      </c>
    </row>
    <row r="210" spans="32:36" x14ac:dyDescent="0.2">
      <c r="AF210" s="136">
        <f>_xll.qlCalendarAdvance(Calendar,AF209,"1d","mf",,Trigger)</f>
        <v>42479</v>
      </c>
      <c r="AG210" s="122">
        <f>_xll.qlDayCounterYearFraction(DayCounter,SettlementDate,AF210,,,Trigger)</f>
        <v>0.81944444444444442</v>
      </c>
      <c r="AH210" s="134">
        <f t="shared" si="23"/>
        <v>2.8748042178996405E-3</v>
      </c>
      <c r="AI210" s="134">
        <f t="shared" si="21"/>
        <v>3.3443260979452907E-3</v>
      </c>
      <c r="AJ210" s="134">
        <f t="shared" si="22"/>
        <v>3.446603493863905E-3</v>
      </c>
    </row>
    <row r="211" spans="32:36" x14ac:dyDescent="0.2">
      <c r="AF211" s="136">
        <f>_xll.qlCalendarAdvance(Calendar,AF210,"1d","mf",,Trigger)</f>
        <v>42480</v>
      </c>
      <c r="AG211" s="122">
        <f>_xll.qlDayCounterYearFraction(DayCounter,SettlementDate,AF211,,,Trigger)</f>
        <v>0.82222222222222219</v>
      </c>
      <c r="AH211" s="134">
        <f t="shared" si="23"/>
        <v>2.8748042178996405E-3</v>
      </c>
      <c r="AI211" s="134">
        <f t="shared" si="21"/>
        <v>3.3485182575885555E-3</v>
      </c>
      <c r="AJ211" s="134">
        <f t="shared" si="22"/>
        <v>3.4407177898365653E-3</v>
      </c>
    </row>
    <row r="212" spans="32:36" x14ac:dyDescent="0.2">
      <c r="AF212" s="136">
        <f>_xll.qlCalendarAdvance(Calendar,AF211,"1d","mf",,Trigger)</f>
        <v>42481</v>
      </c>
      <c r="AG212" s="122">
        <f>_xll.qlDayCounterYearFraction(DayCounter,SettlementDate,AF212,,,Trigger)</f>
        <v>0.82499999999999996</v>
      </c>
      <c r="AH212" s="134">
        <f t="shared" si="23"/>
        <v>2.8748042178996405E-3</v>
      </c>
      <c r="AI212" s="134">
        <f t="shared" si="21"/>
        <v>3.3527104172318203E-3</v>
      </c>
      <c r="AJ212" s="134">
        <f t="shared" si="22"/>
        <v>3.4347287231049125E-3</v>
      </c>
    </row>
    <row r="213" spans="32:36" x14ac:dyDescent="0.2">
      <c r="AF213" s="136">
        <f>_xll.qlCalendarAdvance(Calendar,AF212,"1d","mf",,Trigger)</f>
        <v>42482</v>
      </c>
      <c r="AG213" s="122">
        <f>_xll.qlDayCounterYearFraction(DayCounter,SettlementDate,AF213,,,Trigger)</f>
        <v>0.82777777777777772</v>
      </c>
      <c r="AH213" s="134">
        <f t="shared" si="23"/>
        <v>2.8748042178996405E-3</v>
      </c>
      <c r="AI213" s="134">
        <f t="shared" si="21"/>
        <v>3.3569025768750852E-3</v>
      </c>
      <c r="AJ213" s="134">
        <f t="shared" si="22"/>
        <v>3.4286362936689447E-3</v>
      </c>
    </row>
    <row r="214" spans="32:36" x14ac:dyDescent="0.2">
      <c r="AF214" s="136">
        <f>_xll.qlCalendarAdvance(Calendar,AF213,"1d","mf",,Trigger)</f>
        <v>42485</v>
      </c>
      <c r="AG214" s="122">
        <f>_xll.qlDayCounterYearFraction(DayCounter,SettlementDate,AF214,,,Trigger)</f>
        <v>0.83611111111111114</v>
      </c>
      <c r="AH214" s="134">
        <f t="shared" si="23"/>
        <v>2.8748042178996405E-3</v>
      </c>
      <c r="AI214" s="134">
        <f t="shared" si="21"/>
        <v>3.3694790558048793E-3</v>
      </c>
      <c r="AJ214" s="134">
        <f t="shared" si="22"/>
        <v>3.4097388291351597E-3</v>
      </c>
    </row>
    <row r="215" spans="32:36" x14ac:dyDescent="0.2">
      <c r="AF215" s="136">
        <f>_xll.qlCalendarAdvance(Calendar,AF214,"1d","mf",,Trigger)</f>
        <v>42486</v>
      </c>
      <c r="AG215" s="122">
        <f>_xll.qlDayCounterYearFraction(DayCounter,SettlementDate,AF215,,,Trigger)</f>
        <v>0.83888888888888891</v>
      </c>
      <c r="AH215" s="134">
        <f t="shared" si="23"/>
        <v>2.8748042178996405E-3</v>
      </c>
      <c r="AI215" s="134">
        <f t="shared" si="21"/>
        <v>3.3736712154481441E-3</v>
      </c>
      <c r="AJ215" s="134">
        <f t="shared" si="22"/>
        <v>3.4032329488819374E-3</v>
      </c>
    </row>
    <row r="216" spans="32:36" x14ac:dyDescent="0.2">
      <c r="AF216" s="136">
        <f>_xll.qlCalendarAdvance(Calendar,AF215,"1d","mf",,Trigger)</f>
        <v>42487</v>
      </c>
      <c r="AG216" s="122">
        <f>_xll.qlDayCounterYearFraction(DayCounter,SettlementDate,AF216,,,Trigger)</f>
        <v>0.84166666666666667</v>
      </c>
      <c r="AH216" s="134">
        <f t="shared" si="23"/>
        <v>2.8748042178996405E-3</v>
      </c>
      <c r="AI216" s="134">
        <f t="shared" si="21"/>
        <v>3.3778633750914085E-3</v>
      </c>
      <c r="AJ216" s="134">
        <f t="shared" si="22"/>
        <v>3.3966237059244002E-3</v>
      </c>
    </row>
    <row r="217" spans="32:36" x14ac:dyDescent="0.2">
      <c r="AF217" s="136">
        <f>_xll.qlCalendarAdvance(Calendar,AF216,"1d","mf",,Trigger)</f>
        <v>42488</v>
      </c>
      <c r="AG217" s="122">
        <f>_xll.qlDayCounterYearFraction(DayCounter,SettlementDate,AF217,,,Trigger)</f>
        <v>0.84444444444444444</v>
      </c>
      <c r="AH217" s="134">
        <f t="shared" si="23"/>
        <v>2.8748042178996405E-3</v>
      </c>
      <c r="AI217" s="134">
        <f t="shared" si="21"/>
        <v>3.3820555347346733E-3</v>
      </c>
      <c r="AJ217" s="134">
        <f t="shared" si="22"/>
        <v>3.3899111002625507E-3</v>
      </c>
    </row>
    <row r="218" spans="32:36" x14ac:dyDescent="0.2">
      <c r="AF218" s="136">
        <f>_xll.qlCalendarAdvance(Calendar,AF217,"1d","mf",,Trigger)</f>
        <v>42489</v>
      </c>
      <c r="AG218" s="122">
        <f>_xll.qlDayCounterYearFraction(DayCounter,SettlementDate,AF218,,,Trigger)</f>
        <v>0.84722222222222221</v>
      </c>
      <c r="AH218" s="134">
        <f t="shared" si="23"/>
        <v>2.8748042178996405E-3</v>
      </c>
      <c r="AI218" s="134">
        <f t="shared" si="21"/>
        <v>3.3862476943779382E-3</v>
      </c>
      <c r="AJ218" s="134">
        <f t="shared" si="22"/>
        <v>3.3830951318963845E-3</v>
      </c>
    </row>
    <row r="219" spans="32:36" x14ac:dyDescent="0.2">
      <c r="AF219" s="136">
        <f>_xll.qlCalendarAdvance(Calendar,AF218,"1d","mf",,Trigger)</f>
        <v>42492</v>
      </c>
      <c r="AG219" s="122">
        <f>_xll.qlDayCounterYearFraction(DayCounter,SettlementDate,AF219,,,Trigger)</f>
        <v>0.85555555555555551</v>
      </c>
      <c r="AH219" s="134">
        <f t="shared" si="23"/>
        <v>2.8748042178996405E-3</v>
      </c>
      <c r="AI219" s="134">
        <f t="shared" si="21"/>
        <v>3.3988241733077327E-3</v>
      </c>
      <c r="AJ219" s="134">
        <f t="shared" si="22"/>
        <v>3.3620270505720102E-3</v>
      </c>
    </row>
    <row r="220" spans="32:36" x14ac:dyDescent="0.2">
      <c r="AF220" s="136">
        <f>_xll.qlCalendarAdvance(Calendar,AF219,"1d","mf",,Trigger)</f>
        <v>42493</v>
      </c>
      <c r="AG220" s="122">
        <f>_xll.qlDayCounterYearFraction(DayCounter,SettlementDate,AF220,,,Trigger)</f>
        <v>0.85833333333333328</v>
      </c>
      <c r="AH220" s="134">
        <f t="shared" si="23"/>
        <v>2.8748042178996405E-3</v>
      </c>
      <c r="AI220" s="134">
        <f t="shared" si="21"/>
        <v>3.4030163329509971E-3</v>
      </c>
      <c r="AJ220" s="134">
        <f t="shared" si="22"/>
        <v>3.3547976313885886E-3</v>
      </c>
    </row>
    <row r="221" spans="32:36" x14ac:dyDescent="0.2">
      <c r="AF221" s="136">
        <f>_xll.qlCalendarAdvance(Calendar,AF220,"1d","mf",,Trigger)</f>
        <v>42494</v>
      </c>
      <c r="AG221" s="122">
        <f>_xll.qlDayCounterYearFraction(DayCounter,SettlementDate,AF221,,,Trigger)</f>
        <v>0.86111111111111116</v>
      </c>
      <c r="AH221" s="134">
        <f t="shared" si="23"/>
        <v>2.8748042178996405E-3</v>
      </c>
      <c r="AI221" s="134">
        <f t="shared" si="21"/>
        <v>3.4072084925942624E-3</v>
      </c>
      <c r="AJ221" s="134">
        <f t="shared" si="22"/>
        <v>3.3474648495008547E-3</v>
      </c>
    </row>
    <row r="222" spans="32:36" x14ac:dyDescent="0.2">
      <c r="AF222" s="136">
        <f>_xll.qlCalendarAdvance(Calendar,AF221,"1d","mf",,Trigger)</f>
        <v>42495</v>
      </c>
      <c r="AG222" s="122">
        <f>_xll.qlDayCounterYearFraction(DayCounter,SettlementDate,AF222,,,Trigger)</f>
        <v>0.86388888888888893</v>
      </c>
      <c r="AH222" s="134">
        <f t="shared" si="23"/>
        <v>2.8748042178996405E-3</v>
      </c>
      <c r="AI222" s="134">
        <f t="shared" si="21"/>
        <v>3.4114006522375268E-3</v>
      </c>
      <c r="AJ222" s="134">
        <f t="shared" si="22"/>
        <v>3.3400287049088059E-3</v>
      </c>
    </row>
    <row r="223" spans="32:36" x14ac:dyDescent="0.2">
      <c r="AF223" s="136">
        <f>_xll.qlCalendarAdvance(Calendar,AF222,"1d","mf",,Trigger)</f>
        <v>42496</v>
      </c>
      <c r="AG223" s="122">
        <f>_xll.qlDayCounterYearFraction(DayCounter,SettlementDate,AF223,,,Trigger)</f>
        <v>0.8666666666666667</v>
      </c>
      <c r="AH223" s="134">
        <f t="shared" si="23"/>
        <v>2.8748042178996405E-3</v>
      </c>
      <c r="AI223" s="134">
        <f t="shared" si="21"/>
        <v>3.4155928118807916E-3</v>
      </c>
      <c r="AJ223" s="134">
        <f t="shared" si="22"/>
        <v>3.3324891976124465E-3</v>
      </c>
    </row>
    <row r="224" spans="32:36" x14ac:dyDescent="0.2">
      <c r="AF224" s="136">
        <f>_xll.qlCalendarAdvance(Calendar,AF223,"1d","mf",,Trigger)</f>
        <v>42499</v>
      </c>
      <c r="AG224" s="122">
        <f>_xll.qlDayCounterYearFraction(DayCounter,SettlementDate,AF224,,,Trigger)</f>
        <v>0.875</v>
      </c>
      <c r="AH224" s="134">
        <f t="shared" si="23"/>
        <v>2.8748042178996405E-3</v>
      </c>
      <c r="AI224" s="134">
        <f t="shared" si="21"/>
        <v>3.4281692908105857E-3</v>
      </c>
      <c r="AJ224" s="134">
        <f t="shared" si="22"/>
        <v>3.3092504994974769E-3</v>
      </c>
    </row>
    <row r="225" spans="32:36" x14ac:dyDescent="0.2">
      <c r="AF225" s="136">
        <f>_xll.qlCalendarAdvance(Calendar,AF224,"1d","mf",,Trigger)</f>
        <v>42500</v>
      </c>
      <c r="AG225" s="122">
        <f>_xll.qlDayCounterYearFraction(DayCounter,SettlementDate,AF225,,,Trigger)</f>
        <v>0.87777777777777777</v>
      </c>
      <c r="AH225" s="134">
        <f t="shared" si="23"/>
        <v>2.8748042178996405E-3</v>
      </c>
      <c r="AI225" s="134">
        <f t="shared" si="21"/>
        <v>3.4323614504538505E-3</v>
      </c>
      <c r="AJ225" s="134">
        <f t="shared" si="22"/>
        <v>3.3012975413838595E-3</v>
      </c>
    </row>
    <row r="226" spans="32:36" x14ac:dyDescent="0.2">
      <c r="AF226" s="136">
        <f>_xll.qlCalendarAdvance(Calendar,AF225,"1d","mf",,Trigger)</f>
        <v>42501</v>
      </c>
      <c r="AG226" s="122">
        <f>_xll.qlDayCounterYearFraction(DayCounter,SettlementDate,AF226,,,Trigger)</f>
        <v>0.88055555555555554</v>
      </c>
      <c r="AH226" s="134">
        <f t="shared" si="23"/>
        <v>2.8748042178996405E-3</v>
      </c>
      <c r="AI226" s="134">
        <f t="shared" si="21"/>
        <v>3.4365536100971154E-3</v>
      </c>
      <c r="AJ226" s="134">
        <f t="shared" si="22"/>
        <v>3.2932412205659289E-3</v>
      </c>
    </row>
    <row r="227" spans="32:36" x14ac:dyDescent="0.2">
      <c r="AF227" s="136">
        <f>_xll.qlCalendarAdvance(Calendar,AF226,"1d","mf",,Trigger)</f>
        <v>42502</v>
      </c>
      <c r="AG227" s="122">
        <f>_xll.qlDayCounterYearFraction(DayCounter,SettlementDate,AF227,,,Trigger)</f>
        <v>0.8833333333333333</v>
      </c>
      <c r="AH227" s="134">
        <f t="shared" si="23"/>
        <v>2.8748042178996405E-3</v>
      </c>
      <c r="AI227" s="134">
        <f t="shared" si="21"/>
        <v>3.4407457697403798E-3</v>
      </c>
      <c r="AJ227" s="134">
        <f t="shared" si="22"/>
        <v>3.2850815370436843E-3</v>
      </c>
    </row>
    <row r="228" spans="32:36" x14ac:dyDescent="0.2">
      <c r="AF228" s="136">
        <f>_xll.qlCalendarAdvance(Calendar,AF227,"1d","mf",,Trigger)</f>
        <v>42503</v>
      </c>
      <c r="AG228" s="122">
        <f>_xll.qlDayCounterYearFraction(DayCounter,SettlementDate,AF228,,,Trigger)</f>
        <v>0.88611111111111107</v>
      </c>
      <c r="AH228" s="134">
        <f t="shared" si="23"/>
        <v>2.8748042178996405E-3</v>
      </c>
      <c r="AI228" s="134">
        <f t="shared" si="21"/>
        <v>3.4449379293836446E-3</v>
      </c>
      <c r="AJ228" s="134">
        <f t="shared" si="22"/>
        <v>3.2768184908171256E-3</v>
      </c>
    </row>
    <row r="229" spans="32:36" x14ac:dyDescent="0.2">
      <c r="AF229" s="136">
        <f>_xll.qlCalendarAdvance(Calendar,AF228,"1d","mf",,Trigger)</f>
        <v>42506</v>
      </c>
      <c r="AG229" s="122">
        <f>_xll.qlDayCounterYearFraction(DayCounter,SettlementDate,AF229,,,Trigger)</f>
        <v>0.89444444444444449</v>
      </c>
      <c r="AH229" s="134">
        <f t="shared" si="23"/>
        <v>2.8748042178996405E-3</v>
      </c>
      <c r="AI229" s="134">
        <f t="shared" si="21"/>
        <v>3.4575144083134387E-3</v>
      </c>
      <c r="AJ229" s="134">
        <f t="shared" si="22"/>
        <v>3.2514091759115651E-3</v>
      </c>
    </row>
    <row r="230" spans="32:36" x14ac:dyDescent="0.2">
      <c r="AF230" s="136">
        <f>_xll.qlCalendarAdvance(Calendar,AF229,"1d","mf",,Trigger)</f>
        <v>42507</v>
      </c>
      <c r="AG230" s="122">
        <f>_xll.qlDayCounterYearFraction(DayCounter,SettlementDate,AF230,,,Trigger)</f>
        <v>0.89722222222222225</v>
      </c>
      <c r="AH230" s="134">
        <f t="shared" si="23"/>
        <v>2.8748042178996405E-3</v>
      </c>
      <c r="AI230" s="134">
        <f t="shared" si="21"/>
        <v>3.4617065679567035E-3</v>
      </c>
      <c r="AJ230" s="134">
        <f t="shared" si="22"/>
        <v>3.2427326788677501E-3</v>
      </c>
    </row>
    <row r="231" spans="32:36" x14ac:dyDescent="0.2">
      <c r="AF231" s="136">
        <f>_xll.qlCalendarAdvance(Calendar,AF230,"1d","mf",,Trigger)</f>
        <v>42508</v>
      </c>
      <c r="AG231" s="122">
        <f>_xll.qlDayCounterYearFraction(DayCounter,SettlementDate,AF231,,,Trigger)</f>
        <v>0.9</v>
      </c>
      <c r="AH231" s="134">
        <f t="shared" si="23"/>
        <v>2.8748042178996405E-3</v>
      </c>
      <c r="AI231" s="134">
        <f t="shared" si="21"/>
        <v>3.4658987275999684E-3</v>
      </c>
      <c r="AJ231" s="134">
        <f t="shared" si="22"/>
        <v>3.2339528191196228E-3</v>
      </c>
    </row>
    <row r="232" spans="32:36" x14ac:dyDescent="0.2">
      <c r="AF232" s="136">
        <f>_xll.qlCalendarAdvance(Calendar,AF231,"1d","mf",,Trigger)</f>
        <v>42509</v>
      </c>
      <c r="AG232" s="122">
        <f>_xll.qlDayCounterYearFraction(DayCounter,SettlementDate,AF232,,,Trigger)</f>
        <v>0.90277777777777779</v>
      </c>
      <c r="AH232" s="134">
        <f t="shared" si="23"/>
        <v>2.8748042178996405E-3</v>
      </c>
      <c r="AI232" s="134">
        <f t="shared" si="21"/>
        <v>3.4700908872432332E-3</v>
      </c>
      <c r="AJ232" s="134">
        <f t="shared" si="22"/>
        <v>3.2250695966671789E-3</v>
      </c>
    </row>
    <row r="233" spans="32:36" x14ac:dyDescent="0.2">
      <c r="AF233" s="136">
        <f>_xll.qlCalendarAdvance(Calendar,AF232,"1d","mf",,Trigger)</f>
        <v>42510</v>
      </c>
      <c r="AG233" s="122">
        <f>_xll.qlDayCounterYearFraction(DayCounter,SettlementDate,AF233,,,Trigger)</f>
        <v>0.90555555555555556</v>
      </c>
      <c r="AH233" s="134">
        <f t="shared" si="23"/>
        <v>2.8748042178996405E-3</v>
      </c>
      <c r="AI233" s="134">
        <f t="shared" si="21"/>
        <v>3.474283046886498E-3</v>
      </c>
      <c r="AJ233" s="134">
        <f t="shared" si="22"/>
        <v>3.2160830115104226E-3</v>
      </c>
    </row>
    <row r="234" spans="32:36" x14ac:dyDescent="0.2">
      <c r="AF234" s="136">
        <f>_xll.qlCalendarAdvance(Calendar,AF233,"1d","mf",,Trigger)</f>
        <v>42513</v>
      </c>
      <c r="AG234" s="122">
        <f>_xll.qlDayCounterYearFraction(DayCounter,SettlementDate,AF234,,,Trigger)</f>
        <v>0.91388888888888886</v>
      </c>
      <c r="AH234" s="134">
        <f t="shared" si="23"/>
        <v>2.8748042178996405E-3</v>
      </c>
      <c r="AI234" s="134">
        <f t="shared" si="21"/>
        <v>3.4868595258162921E-3</v>
      </c>
      <c r="AJ234" s="134">
        <f t="shared" si="22"/>
        <v>3.188503079814272E-3</v>
      </c>
    </row>
    <row r="235" spans="32:36" x14ac:dyDescent="0.2">
      <c r="AF235" s="136">
        <f>_xll.qlCalendarAdvance(Calendar,AF234,"1d","mf",,Trigger)</f>
        <v>42514</v>
      </c>
      <c r="AG235" s="122">
        <f>_xll.qlDayCounterYearFraction(DayCounter,SettlementDate,AF235,,,Trigger)</f>
        <v>0.91666666666666663</v>
      </c>
      <c r="AH235" s="134">
        <f t="shared" si="23"/>
        <v>2.8748042178996405E-3</v>
      </c>
      <c r="AI235" s="134">
        <f t="shared" si="21"/>
        <v>3.4910516854595565E-3</v>
      </c>
      <c r="AJ235" s="134">
        <f t="shared" si="22"/>
        <v>3.1791030438402604E-3</v>
      </c>
    </row>
    <row r="236" spans="32:36" x14ac:dyDescent="0.2">
      <c r="AF236" s="136">
        <f>_xll.qlCalendarAdvance(Calendar,AF235,"1d","mf",,Trigger)</f>
        <v>42515</v>
      </c>
      <c r="AG236" s="122">
        <f>_xll.qlDayCounterYearFraction(DayCounter,SettlementDate,AF236,,,Trigger)</f>
        <v>0.9194444444444444</v>
      </c>
      <c r="AH236" s="134">
        <f t="shared" si="23"/>
        <v>2.8748042178996405E-3</v>
      </c>
      <c r="AI236" s="134">
        <f t="shared" si="21"/>
        <v>3.4952438451028214E-3</v>
      </c>
      <c r="AJ236" s="134">
        <f t="shared" si="22"/>
        <v>3.1695996451619355E-3</v>
      </c>
    </row>
    <row r="237" spans="32:36" x14ac:dyDescent="0.2">
      <c r="AF237" s="136">
        <f>_xll.qlCalendarAdvance(Calendar,AF236,"1d","mf",,Trigger)</f>
        <v>42516</v>
      </c>
      <c r="AG237" s="122">
        <f>_xll.qlDayCounterYearFraction(DayCounter,SettlementDate,AF237,,,Trigger)</f>
        <v>0.92222222222222228</v>
      </c>
      <c r="AH237" s="134">
        <f t="shared" si="23"/>
        <v>2.8748042178996405E-3</v>
      </c>
      <c r="AI237" s="134">
        <f t="shared" si="21"/>
        <v>3.4994360047460862E-3</v>
      </c>
      <c r="AJ237" s="134">
        <f t="shared" si="22"/>
        <v>3.1599928837792949E-3</v>
      </c>
    </row>
    <row r="238" spans="32:36" x14ac:dyDescent="0.2">
      <c r="AF238" s="136">
        <f>_xll.qlCalendarAdvance(Calendar,AF237,"1d","mf",,Trigger)</f>
        <v>42517</v>
      </c>
      <c r="AG238" s="122">
        <f>_xll.qlDayCounterYearFraction(DayCounter,SettlementDate,AF238,,,Trigger)</f>
        <v>0.92500000000000004</v>
      </c>
      <c r="AH238" s="134">
        <f t="shared" si="23"/>
        <v>2.8748042178996405E-3</v>
      </c>
      <c r="AI238" s="134">
        <f t="shared" si="21"/>
        <v>3.503628164389351E-3</v>
      </c>
      <c r="AJ238" s="134">
        <f t="shared" si="22"/>
        <v>3.1502827596923411E-3</v>
      </c>
    </row>
    <row r="239" spans="32:36" x14ac:dyDescent="0.2">
      <c r="AF239" s="136">
        <f>_xll.qlCalendarAdvance(Calendar,AF238,"1d","mf",,Trigger)</f>
        <v>42520</v>
      </c>
      <c r="AG239" s="122">
        <f>_xll.qlDayCounterYearFraction(DayCounter,SettlementDate,AF239,,,Trigger)</f>
        <v>0.93333333333333335</v>
      </c>
      <c r="AH239" s="134">
        <f t="shared" si="23"/>
        <v>2.8748042178996405E-3</v>
      </c>
      <c r="AI239" s="134">
        <f t="shared" si="21"/>
        <v>3.5162046433191456E-3</v>
      </c>
      <c r="AJ239" s="134">
        <f t="shared" si="22"/>
        <v>3.1205322112055987E-3</v>
      </c>
    </row>
    <row r="240" spans="32:36" x14ac:dyDescent="0.2">
      <c r="AF240" s="136">
        <f>_xll.qlCalendarAdvance(Calendar,AF239,"1d","mf",,Trigger)</f>
        <v>42521</v>
      </c>
      <c r="AG240" s="122">
        <f>_xll.qlDayCounterYearFraction(DayCounter,SettlementDate,AF240,,,Trigger)</f>
        <v>0.93611111111111112</v>
      </c>
      <c r="AH240" s="134">
        <f t="shared" si="23"/>
        <v>2.8748042178996405E-3</v>
      </c>
      <c r="AI240" s="134">
        <f t="shared" si="21"/>
        <v>3.52039680296241E-3</v>
      </c>
      <c r="AJ240" s="134">
        <f t="shared" si="22"/>
        <v>3.1104086363013903E-3</v>
      </c>
    </row>
    <row r="241" spans="32:36" x14ac:dyDescent="0.2">
      <c r="AF241" s="136">
        <f>_xll.qlCalendarAdvance(Calendar,AF240,"1d","mf",,Trigger)</f>
        <v>42522</v>
      </c>
      <c r="AG241" s="122">
        <f>_xll.qlDayCounterYearFraction(DayCounter,SettlementDate,AF241,,,Trigger)</f>
        <v>0.93888888888888888</v>
      </c>
      <c r="AH241" s="134">
        <f t="shared" si="23"/>
        <v>2.8748042178996405E-3</v>
      </c>
      <c r="AI241" s="134">
        <f t="shared" si="21"/>
        <v>3.5245889626056748E-3</v>
      </c>
      <c r="AJ241" s="134">
        <f t="shared" si="22"/>
        <v>3.1001816986928653E-3</v>
      </c>
    </row>
    <row r="242" spans="32:36" x14ac:dyDescent="0.2">
      <c r="AF242" s="136">
        <f>_xll.qlCalendarAdvance(Calendar,AF241,"1d","mf",,Trigger)</f>
        <v>42523</v>
      </c>
      <c r="AG242" s="122">
        <f>_xll.qlDayCounterYearFraction(DayCounter,SettlementDate,AF242,,,Trigger)</f>
        <v>0.94166666666666665</v>
      </c>
      <c r="AH242" s="134">
        <f t="shared" si="23"/>
        <v>2.8748042178996405E-3</v>
      </c>
      <c r="AI242" s="134">
        <f t="shared" si="21"/>
        <v>3.5287811222489392E-3</v>
      </c>
      <c r="AJ242" s="134">
        <f t="shared" si="22"/>
        <v>3.0898513983800297E-3</v>
      </c>
    </row>
    <row r="243" spans="32:36" x14ac:dyDescent="0.2">
      <c r="AF243" s="136">
        <f>_xll.qlCalendarAdvance(Calendar,AF242,"1d","mf",,Trigger)</f>
        <v>42524</v>
      </c>
      <c r="AG243" s="122">
        <f>_xll.qlDayCounterYearFraction(DayCounter,SettlementDate,AF243,,,Trigger)</f>
        <v>0.94444444444444442</v>
      </c>
      <c r="AH243" s="134">
        <f t="shared" si="23"/>
        <v>2.8748042178996405E-3</v>
      </c>
      <c r="AI243" s="134">
        <f t="shared" si="21"/>
        <v>3.532973281892204E-3</v>
      </c>
      <c r="AJ243" s="134">
        <f t="shared" si="22"/>
        <v>3.0794177353628792E-3</v>
      </c>
    </row>
    <row r="244" spans="32:36" x14ac:dyDescent="0.2">
      <c r="AF244" s="136">
        <f>_xll.qlCalendarAdvance(Calendar,AF243,"1d","mf",,Trigger)</f>
        <v>42527</v>
      </c>
      <c r="AG244" s="122">
        <f>_xll.qlDayCounterYearFraction(DayCounter,SettlementDate,AF244,,,Trigger)</f>
        <v>0.95277777777777772</v>
      </c>
      <c r="AH244" s="134">
        <f t="shared" si="23"/>
        <v>2.8748042178996405E-3</v>
      </c>
      <c r="AI244" s="134">
        <f t="shared" si="21"/>
        <v>3.5455497608219986E-3</v>
      </c>
      <c r="AJ244" s="134">
        <f t="shared" si="22"/>
        <v>3.047496570085545E-3</v>
      </c>
    </row>
    <row r="245" spans="32:36" x14ac:dyDescent="0.2">
      <c r="AF245" s="136">
        <f>_xll.qlCalendarAdvance(Calendar,AF244,"1d","mf",,Trigger)</f>
        <v>42528</v>
      </c>
      <c r="AG245" s="122">
        <f>_xll.qlDayCounterYearFraction(DayCounter,SettlementDate,AF245,,,Trigger)</f>
        <v>0.9555555555555556</v>
      </c>
      <c r="AH245" s="134">
        <f t="shared" si="23"/>
        <v>2.8748042178996405E-3</v>
      </c>
      <c r="AI245" s="134">
        <f t="shared" si="21"/>
        <v>3.5497419204652634E-3</v>
      </c>
      <c r="AJ245" s="134">
        <f t="shared" si="22"/>
        <v>3.0366494562511373E-3</v>
      </c>
    </row>
    <row r="246" spans="32:36" x14ac:dyDescent="0.2">
      <c r="AF246" s="136">
        <f>_xll.qlCalendarAdvance(Calendar,AF245,"1d","mf",,Trigger)</f>
        <v>42529</v>
      </c>
      <c r="AG246" s="122">
        <f>_xll.qlDayCounterYearFraction(DayCounter,SettlementDate,AF246,,,Trigger)</f>
        <v>0.95833333333333337</v>
      </c>
      <c r="AH246" s="134">
        <f t="shared" si="23"/>
        <v>2.8748042178996405E-3</v>
      </c>
      <c r="AI246" s="134">
        <f t="shared" si="21"/>
        <v>3.5539340801085282E-3</v>
      </c>
      <c r="AJ246" s="134">
        <f t="shared" si="22"/>
        <v>3.0256989797124174E-3</v>
      </c>
    </row>
    <row r="247" spans="32:36" x14ac:dyDescent="0.2">
      <c r="AF247" s="136">
        <f>_xll.qlCalendarAdvance(Calendar,AF246,"1d","mf",,Trigger)</f>
        <v>42530</v>
      </c>
      <c r="AG247" s="122">
        <f>_xll.qlDayCounterYearFraction(DayCounter,SettlementDate,AF247,,,Trigger)</f>
        <v>0.96111111111111114</v>
      </c>
      <c r="AH247" s="134">
        <f t="shared" si="23"/>
        <v>2.8748042178996405E-3</v>
      </c>
      <c r="AI247" s="134">
        <f t="shared" si="21"/>
        <v>3.5581262397517926E-3</v>
      </c>
      <c r="AJ247" s="134">
        <f t="shared" si="22"/>
        <v>3.0146451404693833E-3</v>
      </c>
    </row>
    <row r="248" spans="32:36" x14ac:dyDescent="0.2">
      <c r="AF248" s="136">
        <f>_xll.qlCalendarAdvance(Calendar,AF247,"1d","mf",,Trigger)</f>
        <v>42531</v>
      </c>
      <c r="AG248" s="122">
        <f>_xll.qlDayCounterYearFraction(DayCounter,SettlementDate,AF248,,,Trigger)</f>
        <v>0.96388888888888891</v>
      </c>
      <c r="AH248" s="134">
        <f t="shared" si="23"/>
        <v>2.8748042178996405E-3</v>
      </c>
      <c r="AI248" s="134">
        <f t="shared" si="21"/>
        <v>3.5623183993950575E-3</v>
      </c>
      <c r="AJ248" s="134">
        <f t="shared" si="22"/>
        <v>3.0034879385220361E-3</v>
      </c>
    </row>
    <row r="249" spans="32:36" x14ac:dyDescent="0.2">
      <c r="AF249" s="136">
        <f>_xll.qlCalendarAdvance(Calendar,AF248,"1d","mf",,Trigger)</f>
        <v>42534</v>
      </c>
      <c r="AG249" s="122">
        <f>_xll.qlDayCounterYearFraction(DayCounter,SettlementDate,AF249,,,Trigger)</f>
        <v>0.97222222222222221</v>
      </c>
      <c r="AH249" s="134">
        <f t="shared" si="23"/>
        <v>2.8748042178996405E-3</v>
      </c>
      <c r="AI249" s="134">
        <f t="shared" si="21"/>
        <v>3.5748948783248516E-3</v>
      </c>
      <c r="AJ249" s="134">
        <f t="shared" si="22"/>
        <v>2.9693961564541101E-3</v>
      </c>
    </row>
    <row r="250" spans="32:36" x14ac:dyDescent="0.2">
      <c r="AF250" s="136">
        <f>_xll.qlCalendarAdvance(Calendar,AF249,"1d","mf",,Trigger)</f>
        <v>42535</v>
      </c>
      <c r="AG250" s="122">
        <f>_xll.qlDayCounterYearFraction(DayCounter,SettlementDate,AF250,,,Trigger)</f>
        <v>0.97499999999999998</v>
      </c>
      <c r="AH250" s="134">
        <f t="shared" si="23"/>
        <v>2.8748042178996405E-3</v>
      </c>
      <c r="AI250" s="134">
        <f t="shared" si="21"/>
        <v>3.5790870379681164E-3</v>
      </c>
      <c r="AJ250" s="134">
        <f t="shared" si="22"/>
        <v>2.9578255036895049E-3</v>
      </c>
    </row>
    <row r="251" spans="32:36" x14ac:dyDescent="0.2">
      <c r="AF251" s="136">
        <f>_xll.qlCalendarAdvance(Calendar,AF250,"1d","mf",,Trigger)</f>
        <v>42536</v>
      </c>
      <c r="AG251" s="122">
        <f>_xll.qlDayCounterYearFraction(DayCounter,SettlementDate,AF251,,,Trigger)</f>
        <v>0.97777777777777775</v>
      </c>
      <c r="AH251" s="134">
        <f t="shared" si="23"/>
        <v>2.8748042178996405E-3</v>
      </c>
      <c r="AI251" s="134">
        <f t="shared" si="21"/>
        <v>3.5832791976113812E-3</v>
      </c>
      <c r="AJ251" s="134">
        <f t="shared" si="22"/>
        <v>2.9461514882205882E-3</v>
      </c>
    </row>
    <row r="252" spans="32:36" x14ac:dyDescent="0.2">
      <c r="AF252" s="136">
        <f>_xll.qlCalendarAdvance(Calendar,AF251,"1d","mf",,Trigger)</f>
        <v>42537</v>
      </c>
      <c r="AG252" s="122">
        <f>_xll.qlDayCounterYearFraction(DayCounter,SettlementDate,AF252,,,Trigger)</f>
        <v>0.98055555555555551</v>
      </c>
      <c r="AH252" s="134">
        <f t="shared" si="23"/>
        <v>2.8748042178996405E-3</v>
      </c>
      <c r="AI252" s="134">
        <f t="shared" si="21"/>
        <v>3.5874713572546461E-3</v>
      </c>
      <c r="AJ252" s="134">
        <f t="shared" si="22"/>
        <v>2.9343741100473567E-3</v>
      </c>
    </row>
    <row r="253" spans="32:36" x14ac:dyDescent="0.2">
      <c r="AF253" s="136">
        <f>_xll.qlCalendarAdvance(Calendar,AF252,"1d","mf",,Trigger)</f>
        <v>42538</v>
      </c>
      <c r="AG253" s="122">
        <f>_xll.qlDayCounterYearFraction(DayCounter,SettlementDate,AF253,,,Trigger)</f>
        <v>0.98333333333333328</v>
      </c>
      <c r="AH253" s="134">
        <f t="shared" si="23"/>
        <v>2.8748042178996405E-3</v>
      </c>
      <c r="AI253" s="134">
        <f t="shared" ref="AI253:AI259" si="24">$W$10+$W$9*AG253</f>
        <v>3.5916635168979105E-3</v>
      </c>
      <c r="AJ253" s="134">
        <f t="shared" ref="AJ253:AJ259" si="25">($W$5+$W$4*AG253+$W$3*AG253^2)</f>
        <v>2.9224933691698119E-3</v>
      </c>
    </row>
    <row r="254" spans="32:36" x14ac:dyDescent="0.2">
      <c r="AF254" s="136">
        <f>_xll.qlCalendarAdvance(Calendar,AF253,"1d","mf",,Trigger)</f>
        <v>42541</v>
      </c>
      <c r="AG254" s="122">
        <f>_xll.qlDayCounterYearFraction(DayCounter,SettlementDate,AF254,,,Trigger)</f>
        <v>0.9916666666666667</v>
      </c>
      <c r="AH254" s="134">
        <f t="shared" si="23"/>
        <v>2.8748042178996405E-3</v>
      </c>
      <c r="AI254" s="134">
        <f t="shared" si="24"/>
        <v>3.604239995827705E-3</v>
      </c>
      <c r="AJ254" s="134">
        <f t="shared" si="25"/>
        <v>2.8862309703112932E-3</v>
      </c>
    </row>
    <row r="255" spans="32:36" x14ac:dyDescent="0.2">
      <c r="AF255" s="136">
        <f>_xll.qlCalendarAdvance(Calendar,AF254,"1d","mf",,Trigger)</f>
        <v>42542</v>
      </c>
      <c r="AG255" s="122">
        <f>_xll.qlDayCounterYearFraction(DayCounter,SettlementDate,AF255,,,Trigger)</f>
        <v>0.99444444444444446</v>
      </c>
      <c r="AH255" s="134">
        <f t="shared" si="23"/>
        <v>2.8748042178996405E-3</v>
      </c>
      <c r="AI255" s="134">
        <f t="shared" si="24"/>
        <v>3.6084321554709694E-3</v>
      </c>
      <c r="AJ255" s="134">
        <f t="shared" si="25"/>
        <v>2.873936778616493E-3</v>
      </c>
    </row>
    <row r="256" spans="32:36" x14ac:dyDescent="0.2">
      <c r="AF256" s="136">
        <f>_xll.qlCalendarAdvance(Calendar,AF255,"1d","mf",,Trigger)</f>
        <v>42543</v>
      </c>
      <c r="AG256" s="122">
        <f>_xll.qlDayCounterYearFraction(DayCounter,SettlementDate,AF256,,,Trigger)</f>
        <v>0.99722222222222223</v>
      </c>
      <c r="AH256" s="134">
        <f t="shared" si="23"/>
        <v>2.8748042178996405E-3</v>
      </c>
      <c r="AI256" s="134">
        <f t="shared" si="24"/>
        <v>3.6126243151142342E-3</v>
      </c>
      <c r="AJ256" s="134">
        <f t="shared" si="25"/>
        <v>2.8615392242173779E-3</v>
      </c>
    </row>
    <row r="257" spans="32:36" x14ac:dyDescent="0.2">
      <c r="AF257" s="136">
        <f>_xll.qlCalendarAdvance(Calendar,AF256,"1d","mf",,Trigger)</f>
        <v>42544</v>
      </c>
      <c r="AG257" s="122">
        <f>_xll.qlDayCounterYearFraction(DayCounter,SettlementDate,AF257,,,Trigger)</f>
        <v>1</v>
      </c>
      <c r="AH257" s="134">
        <f t="shared" si="23"/>
        <v>2.8748042178996405E-3</v>
      </c>
      <c r="AI257" s="134">
        <f t="shared" si="24"/>
        <v>3.6168164747574991E-3</v>
      </c>
      <c r="AJ257" s="134">
        <f t="shared" si="25"/>
        <v>2.8490383071139505E-3</v>
      </c>
    </row>
    <row r="258" spans="32:36" x14ac:dyDescent="0.2">
      <c r="AF258" s="136">
        <f>_xll.qlCalendarAdvance(Calendar,AF257,"1d","mf",,Trigger)</f>
        <v>42545</v>
      </c>
      <c r="AG258" s="122">
        <f>_xll.qlDayCounterYearFraction(DayCounter,SettlementDate,AF258,,,Trigger)</f>
        <v>1.0027777777777778</v>
      </c>
      <c r="AH258" s="134">
        <f t="shared" si="23"/>
        <v>2.8748042178996405E-3</v>
      </c>
      <c r="AI258" s="134">
        <f t="shared" si="24"/>
        <v>3.6210086344007639E-3</v>
      </c>
      <c r="AJ258" s="134">
        <f t="shared" si="25"/>
        <v>2.8364340273062082E-3</v>
      </c>
    </row>
    <row r="259" spans="32:36" x14ac:dyDescent="0.2">
      <c r="AF259" s="140">
        <f>_xll.qlCalendarAdvance(Calendar,AF258,"1d","mf",,Trigger)</f>
        <v>42548</v>
      </c>
      <c r="AG259" s="127">
        <f>_xll.qlDayCounterYearFraction(DayCounter,SettlementDate,AF259,,,Trigger)</f>
        <v>1.0111111111111111</v>
      </c>
      <c r="AH259" s="143">
        <f t="shared" ref="AH259" si="26">$W$13</f>
        <v>2.8748042178996405E-3</v>
      </c>
      <c r="AI259" s="143">
        <f t="shared" si="24"/>
        <v>3.633585113330558E-3</v>
      </c>
      <c r="AJ259" s="143">
        <f t="shared" si="25"/>
        <v>2.7980010116570994E-3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/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4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EURSND_SYNTH1M_Quote#0002</v>
      </c>
      <c r="E3" s="236" t="str">
        <f>_xll.ohRangeRetrieveError(D3)</f>
        <v/>
      </c>
      <c r="F3" s="14"/>
      <c r="G3" s="217" t="s">
        <v>58</v>
      </c>
      <c r="H3" s="218">
        <f>'1MSynthDepo'!C23</f>
        <v>-5.459441030053469E-4</v>
      </c>
      <c r="I3" s="15" t="s">
        <v>59</v>
      </c>
      <c r="J3" s="213">
        <v>-5.459441030053469E-4</v>
      </c>
      <c r="K3" s="14"/>
      <c r="L3" s="205">
        <f t="array" ref="L3:L40">QuoteStatic</f>
        <v>-5.459441030053469E-4</v>
      </c>
      <c r="M3" s="206">
        <f>_xll.qlSimpleQuoteSetValue(D3,ROUND($L3,6),EvaluationDate)</f>
        <v>7.9999999999999776E-6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EURSWD_SYNTH1M_Quote#0002</v>
      </c>
      <c r="E4" s="237" t="str">
        <f>_xll.ohRangeRetrieveError(D4)</f>
        <v/>
      </c>
      <c r="F4" s="14"/>
      <c r="G4" s="217" t="s">
        <v>60</v>
      </c>
      <c r="H4" s="218">
        <f>'1MSynthDepo'!C24</f>
        <v>-4.9240886421473922E-4</v>
      </c>
      <c r="I4" s="15" t="s">
        <v>59</v>
      </c>
      <c r="J4" s="213">
        <v>-4.9240886421473922E-4</v>
      </c>
      <c r="K4" s="14"/>
      <c r="L4" s="205">
        <v>-4.9240886421473922E-4</v>
      </c>
      <c r="M4" s="206">
        <f>_xll.qlSimpleQuoteSetValue(D4,ROUND($L4,6),EvaluationDate)</f>
        <v>5.999999999999929E-6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EUR2WD_SYNTH1M_Quote#0002</v>
      </c>
      <c r="E5" s="237" t="str">
        <f>_xll.ohRangeRetrieveError(D5)</f>
        <v/>
      </c>
      <c r="F5" s="14"/>
      <c r="G5" s="217" t="s">
        <v>61</v>
      </c>
      <c r="H5" s="218">
        <f>'1MSynthDepo'!C25</f>
        <v>-5.8590534400160266E-4</v>
      </c>
      <c r="I5" s="15" t="s">
        <v>59</v>
      </c>
      <c r="J5" s="213">
        <v>-5.8590534400160266E-4</v>
      </c>
      <c r="K5" s="14"/>
      <c r="L5" s="205">
        <v>-5.8590534400160266E-4</v>
      </c>
      <c r="M5" s="206">
        <f>_xll.qlSimpleQuoteSetValue(D5,ROUND($L5,6),EvaluationDate)</f>
        <v>2.9999999999999645E-6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EUR3WD_SYNTH1M_Quote#0002</v>
      </c>
      <c r="E6" s="237" t="str">
        <f>_xll.ohRangeRetrieveError(D6)</f>
        <v/>
      </c>
      <c r="F6" s="14"/>
      <c r="G6" s="219" t="s">
        <v>62</v>
      </c>
      <c r="H6" s="218">
        <f>'1MSynthDepo'!C26</f>
        <v>-6.2760308177470638E-4</v>
      </c>
      <c r="I6" s="15" t="s">
        <v>59</v>
      </c>
      <c r="J6" s="214">
        <v>-6.2760308177470638E-4</v>
      </c>
      <c r="K6" s="14"/>
      <c r="L6" s="207">
        <v>-6.2760308177470638E-4</v>
      </c>
      <c r="M6" s="208">
        <f>_xll.qlSimpleQuoteSetValue(D6,ROUND($L6,6),EvaluationDate)</f>
        <v>1.0000000000000243E-6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EUR1MD_SYNTH1M_Quote#0002</v>
      </c>
      <c r="E7" s="238" t="str">
        <f>_xll.ohRangeRetrieveError(D7)</f>
        <v/>
      </c>
      <c r="F7" s="14"/>
      <c r="G7" s="220" t="s">
        <v>63</v>
      </c>
      <c r="H7" s="221">
        <f>'1MSynthDepo'!C27</f>
        <v>-6.6000000000032699E-4</v>
      </c>
      <c r="I7" s="15" t="s">
        <v>59</v>
      </c>
      <c r="J7" s="215">
        <v>-6.6000000000032699E-4</v>
      </c>
      <c r="K7" s="14"/>
      <c r="L7" s="209">
        <v>-6.6000000000032699E-4</v>
      </c>
      <c r="M7" s="210">
        <f>_xll.qlSimpleQuoteSetValue(D7,ROUND($L7,6),EvaluationDate)</f>
        <v>0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EURSND_SYNTH3M_Quote#0002</v>
      </c>
      <c r="E8" s="236"/>
      <c r="F8" s="16"/>
      <c r="G8" s="222" t="s">
        <v>58</v>
      </c>
      <c r="H8" s="223">
        <f>'3MSynthDepo'!C25</f>
        <v>-1.2976550993748504E-4</v>
      </c>
      <c r="I8" s="17"/>
      <c r="J8" s="213">
        <v>-1.2976550993748504E-4</v>
      </c>
      <c r="K8" s="16"/>
      <c r="L8" s="205">
        <v>-1.2976550993748504E-4</v>
      </c>
      <c r="M8" s="206">
        <f>_xll.qlSimpleQuoteSetValue(D8,ROUND($L8,6),EvaluationDate)</f>
        <v>-9.9999999999999856E-6</v>
      </c>
      <c r="N8" s="195">
        <f>_xll.ohTrigger(M8:M14)</f>
        <v>4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EURSWD_SYNTH3M_Quote#0002</v>
      </c>
      <c r="E9" s="237"/>
      <c r="F9" s="16"/>
      <c r="G9" s="224" t="s">
        <v>60</v>
      </c>
      <c r="H9" s="218">
        <f>'3MSynthDepo'!C26</f>
        <v>-5.459851119787069E-5</v>
      </c>
      <c r="I9" s="17"/>
      <c r="J9" s="213">
        <v>-5.459851119787069E-5</v>
      </c>
      <c r="K9" s="16"/>
      <c r="L9" s="205">
        <v>-5.459851119787069E-5</v>
      </c>
      <c r="M9" s="206">
        <f>_xll.qlSimpleQuoteSetValue(D9,ROUND($L9,6),EvaluationDate)</f>
        <v>-9.9999999999999991E-6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EUR2WD_SYNTH3M_Quote#0002</v>
      </c>
      <c r="E10" s="237"/>
      <c r="F10" s="16"/>
      <c r="G10" s="224" t="s">
        <v>61</v>
      </c>
      <c r="H10" s="218">
        <f>'3MSynthDepo'!C27</f>
        <v>-1.2458366966061618E-4</v>
      </c>
      <c r="I10" s="17"/>
      <c r="J10" s="213">
        <v>-1.2458366966061618E-4</v>
      </c>
      <c r="K10" s="16"/>
      <c r="L10" s="205">
        <v>-1.2458366966061618E-4</v>
      </c>
      <c r="M10" s="206">
        <f>_xll.qlSimpleQuoteSetValue(D10,ROUND($L10,6),EvaluationDate)</f>
        <v>-9.0000000000000019E-6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EUR3WD_SYNTH3M_Quote#0002</v>
      </c>
      <c r="E11" s="237"/>
      <c r="F11" s="16"/>
      <c r="G11" s="225" t="s">
        <v>62</v>
      </c>
      <c r="H11" s="226">
        <f>'3MSynthDepo'!C28</f>
        <v>-1.446271055392602E-4</v>
      </c>
      <c r="I11" s="17"/>
      <c r="J11" s="214">
        <v>-1.446271055392602E-4</v>
      </c>
      <c r="K11" s="16"/>
      <c r="L11" s="207">
        <v>-1.446271055392602E-4</v>
      </c>
      <c r="M11" s="208">
        <f>_xll.qlSimpleQuoteSetValue(D11,ROUND($L11,6),EvaluationDate)</f>
        <v>-9.0000000000000019E-6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EUR1MD_SYNTH3M_Quote#0002</v>
      </c>
      <c r="E12" s="237"/>
      <c r="F12" s="16"/>
      <c r="G12" s="224" t="s">
        <v>63</v>
      </c>
      <c r="H12" s="218">
        <f>'3MSynthDepo'!C29</f>
        <v>-1.5191130188307866E-4</v>
      </c>
      <c r="I12" s="17"/>
      <c r="J12" s="213">
        <v>-1.5191130188307866E-4</v>
      </c>
      <c r="K12" s="16"/>
      <c r="L12" s="205">
        <v>-1.5191130188307866E-4</v>
      </c>
      <c r="M12" s="206">
        <f>_xll.qlSimpleQuoteSetValue(D12,ROUND($L12,6),EvaluationDate)</f>
        <v>-8.0000000000000047E-6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EUR2MD_SYNTH3M_Quote#0002</v>
      </c>
      <c r="E13" s="237"/>
      <c r="F13" s="16"/>
      <c r="G13" s="224" t="s">
        <v>64</v>
      </c>
      <c r="H13" s="218">
        <f>'3MSynthDepo'!C30</f>
        <v>-1.0610284750419856E-4</v>
      </c>
      <c r="I13" s="17"/>
      <c r="J13" s="213">
        <v>-1.0610284750419856E-4</v>
      </c>
      <c r="K13" s="16"/>
      <c r="L13" s="205">
        <v>-1.0610284750419856E-4</v>
      </c>
      <c r="M13" s="206">
        <f>_xll.qlSimpleQuoteSetValue(D13,ROUND($L13,6),EvaluationDate)</f>
        <v>-5.9999999999999968E-6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EUR3MD_SYNTH3M_Quote#0002</v>
      </c>
      <c r="E14" s="238"/>
      <c r="F14" s="16"/>
      <c r="G14" s="225" t="s">
        <v>65</v>
      </c>
      <c r="H14" s="226">
        <f>'3MSynthDepo'!C31</f>
        <v>-6.227240377137231E-5</v>
      </c>
      <c r="I14" s="17"/>
      <c r="J14" s="214">
        <v>-6.227240377137231E-5</v>
      </c>
      <c r="K14" s="16"/>
      <c r="L14" s="207">
        <v>-6.227240377137231E-5</v>
      </c>
      <c r="M14" s="208">
        <f>_xll.qlSimpleQuoteSetValue(D14,ROUND($L14,6),EvaluationDate)</f>
        <v>-1.2E-5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EURSND_SYNTH6M_Quote#0002</v>
      </c>
      <c r="E15" s="236" t="str">
        <f>_xll.ohRangeRetrieveError(D15)</f>
        <v/>
      </c>
      <c r="F15" s="16"/>
      <c r="G15" s="222" t="s">
        <v>58</v>
      </c>
      <c r="H15" s="223">
        <f>'6MSynthDepo'!C28</f>
        <v>4.1959946341485477E-4</v>
      </c>
      <c r="I15" s="17"/>
      <c r="J15" s="213">
        <v>4.1959946341485477E-4</v>
      </c>
      <c r="K15" s="16"/>
      <c r="L15" s="205">
        <v>4.1959946341485477E-4</v>
      </c>
      <c r="M15" s="206">
        <f>_xll.qlSimpleQuoteSetValue(D15,ROUND($L15,6),EvaluationDate)</f>
        <v>-1.2999999999999991E-5</v>
      </c>
      <c r="N15" s="197">
        <f>_xll.ohTrigger(M15:M24)</f>
        <v>4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EURSWD_SYNTH6M_Quote#0002</v>
      </c>
      <c r="E16" s="237" t="str">
        <f>_xll.ohRangeRetrieveError(D16)</f>
        <v/>
      </c>
      <c r="F16" s="16"/>
      <c r="G16" s="224" t="s">
        <v>60</v>
      </c>
      <c r="H16" s="218">
        <f>'6MSynthDepo'!C29</f>
        <v>4.9282045119066907E-4</v>
      </c>
      <c r="I16" s="17"/>
      <c r="J16" s="213">
        <v>4.9282045119066907E-4</v>
      </c>
      <c r="K16" s="16"/>
      <c r="L16" s="205">
        <v>4.9282045119066907E-4</v>
      </c>
      <c r="M16" s="206">
        <f>_xll.qlSimpleQuoteSetValue(D16,ROUND($L16,6),EvaluationDate)</f>
        <v>-1.3000000000000099E-5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EUR2WD_SYNTH6M_Quote#0002</v>
      </c>
      <c r="E17" s="237" t="str">
        <f>_xll.ohRangeRetrieveError(D17)</f>
        <v/>
      </c>
      <c r="F17" s="10"/>
      <c r="G17" s="224" t="s">
        <v>61</v>
      </c>
      <c r="H17" s="218">
        <f>'6MSynthDepo'!C30</f>
        <v>4.2061713492191899E-4</v>
      </c>
      <c r="I17" s="17"/>
      <c r="J17" s="213">
        <v>4.2061713492191899E-4</v>
      </c>
      <c r="K17" s="16"/>
      <c r="L17" s="205">
        <v>4.2061713492191899E-4</v>
      </c>
      <c r="M17" s="206">
        <f>_xll.qlSimpleQuoteSetValue(D17,ROUND($L17,6),EvaluationDate)</f>
        <v>-1.2000000000000021E-5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EUR3WD_SYNTH6M_Quote#0002</v>
      </c>
      <c r="E18" s="237" t="str">
        <f>_xll.ohRangeRetrieveError(D18)</f>
        <v/>
      </c>
      <c r="F18" s="10"/>
      <c r="G18" s="224" t="s">
        <v>62</v>
      </c>
      <c r="H18" s="218">
        <f>'6MSynthDepo'!C31</f>
        <v>3.9841360392906769E-4</v>
      </c>
      <c r="I18" s="17"/>
      <c r="J18" s="213">
        <v>3.9841360392906769E-4</v>
      </c>
      <c r="K18" s="16"/>
      <c r="L18" s="205">
        <v>3.9841360392906769E-4</v>
      </c>
      <c r="M18" s="206">
        <f>_xll.qlSimpleQuoteSetValue(D18,ROUND($L18,6),EvaluationDate)</f>
        <v>-1.2999999999999991E-5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EUR1MD_SYNTH6M_Quote#0002</v>
      </c>
      <c r="E19" s="237" t="str">
        <f>_xll.ohRangeRetrieveError(D19)</f>
        <v/>
      </c>
      <c r="F19" s="10"/>
      <c r="G19" s="222" t="s">
        <v>63</v>
      </c>
      <c r="H19" s="223">
        <f>'6MSynthDepo'!C32</f>
        <v>3.8843752078854266E-4</v>
      </c>
      <c r="I19" s="67"/>
      <c r="J19" s="216">
        <v>3.8843752078854266E-4</v>
      </c>
      <c r="K19" s="68"/>
      <c r="L19" s="211">
        <v>3.8843752078854266E-4</v>
      </c>
      <c r="M19" s="212">
        <f>_xll.qlSimpleQuoteSetValue(D19,ROUND($L19,6),EvaluationDate)</f>
        <v>-1.2000000000000021E-5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EUR2MD_SYNTH6M_Quote#0002</v>
      </c>
      <c r="E20" s="237" t="str">
        <f>_xll.ohRangeRetrieveError(D20)</f>
        <v/>
      </c>
      <c r="F20" s="10"/>
      <c r="G20" s="224" t="s">
        <v>64</v>
      </c>
      <c r="H20" s="218">
        <f>'6MSynthDepo'!C33</f>
        <v>4.2520055200969054E-4</v>
      </c>
      <c r="I20" s="17"/>
      <c r="J20" s="213">
        <v>4.2520055200969054E-4</v>
      </c>
      <c r="K20" s="16"/>
      <c r="L20" s="205">
        <v>4.2520055200969054E-4</v>
      </c>
      <c r="M20" s="206">
        <f>_xll.qlSimpleQuoteSetValue(D20,ROUND($L20,6),EvaluationDate)</f>
        <v>-1.0000000000000026E-5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EUR3MD_SYNTH6M_Quote#0002</v>
      </c>
      <c r="E21" s="237" t="str">
        <f>_xll.ohRangeRetrieveError(D21)</f>
        <v/>
      </c>
      <c r="F21" s="10"/>
      <c r="G21" s="224" t="s">
        <v>65</v>
      </c>
      <c r="H21" s="218">
        <f>'6MSynthDepo'!C34</f>
        <v>4.6214948156983823E-4</v>
      </c>
      <c r="I21" s="17"/>
      <c r="J21" s="213">
        <v>4.6214948156983823E-4</v>
      </c>
      <c r="K21" s="16"/>
      <c r="L21" s="205">
        <v>4.6214948156983823E-4</v>
      </c>
      <c r="M21" s="206">
        <f>_xll.qlSimpleQuoteSetValue(D21,ROUND($L21,6),EvaluationDate)</f>
        <v>-1.699999999999998E-5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EUR4MD_SYNTH6M_Quote#0002</v>
      </c>
      <c r="E22" s="237" t="str">
        <f>_xll.ohRangeRetrieveError(D22)</f>
        <v/>
      </c>
      <c r="F22" s="10"/>
      <c r="G22" s="224" t="s">
        <v>66</v>
      </c>
      <c r="H22" s="218">
        <f>'6MSynthDepo'!C35</f>
        <v>4.8509510802427535E-4</v>
      </c>
      <c r="I22" s="17"/>
      <c r="J22" s="213">
        <v>4.8509510802427535E-4</v>
      </c>
      <c r="K22" s="16"/>
      <c r="L22" s="205">
        <v>4.8509510802427535E-4</v>
      </c>
      <c r="M22" s="206">
        <f>_xll.qlSimpleQuoteSetValue(D22,ROUND($L22,6),EvaluationDate)</f>
        <v>-7.0000000000000075E-6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EUR5MD_SYNTH6M_Quote#0002</v>
      </c>
      <c r="E23" s="237" t="str">
        <f>_xll.ohRangeRetrieveError(D23)</f>
        <v/>
      </c>
      <c r="F23" s="10"/>
      <c r="G23" s="224" t="s">
        <v>67</v>
      </c>
      <c r="H23" s="218">
        <f>'6MSynthDepo'!C36</f>
        <v>5.1129816253608408E-4</v>
      </c>
      <c r="I23" s="17"/>
      <c r="J23" s="213">
        <v>5.1129816253608408E-4</v>
      </c>
      <c r="K23" s="16"/>
      <c r="L23" s="205">
        <v>5.1129816253608408E-4</v>
      </c>
      <c r="M23" s="206">
        <f>_xll.qlSimpleQuoteSetValue(D23,ROUND($L23,6),EvaluationDate)</f>
        <v>-5.0000000000000131E-6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EUR6MD_SYNTH6M_Quote#0002</v>
      </c>
      <c r="E24" s="238" t="str">
        <f>_xll.ohRangeRetrieveError(D24)</f>
        <v/>
      </c>
      <c r="F24" s="10"/>
      <c r="G24" s="225" t="s">
        <v>68</v>
      </c>
      <c r="H24" s="226">
        <f>'6MSynthDepo'!C37</f>
        <v>5.3092528378908513E-4</v>
      </c>
      <c r="I24" s="17"/>
      <c r="J24" s="214">
        <v>5.3092528378908513E-4</v>
      </c>
      <c r="K24" s="16"/>
      <c r="L24" s="207">
        <v>5.3092528378908513E-4</v>
      </c>
      <c r="M24" s="208">
        <f>_xll.qlSimpleQuoteSetValue(D24,ROUND($L24,6),EvaluationDate)</f>
        <v>-1.1999999999999966E-5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EURSND_SYNTH1Y_Quote#0002</v>
      </c>
      <c r="E25" s="237" t="str">
        <f>_xll.ohRangeRetrieveError(D25)</f>
        <v/>
      </c>
      <c r="F25" s="16"/>
      <c r="G25" s="227" t="s">
        <v>58</v>
      </c>
      <c r="H25" s="223">
        <f>'12MSynthDepo'!C34</f>
        <v>9.4320073967146811E-4</v>
      </c>
      <c r="I25" s="17"/>
      <c r="J25" s="213">
        <v>9.4320073967146811E-4</v>
      </c>
      <c r="K25" s="16"/>
      <c r="L25" s="205">
        <v>9.4320073967146811E-4</v>
      </c>
      <c r="M25" s="206">
        <f>_xll.qlSimpleQuoteSetValue(D25,ROUND($L25,6),EvaluationDate)</f>
        <v>-9.9999999999991589E-7</v>
      </c>
      <c r="N25" s="197">
        <f>_xll.ohTrigger(M25:M40)</f>
        <v>4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EURSWD_SYNTH1Y_Quote#0002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1.0223099502366345E-3</v>
      </c>
      <c r="I26" s="17"/>
      <c r="J26" s="213">
        <v>1.0223099502366345E-3</v>
      </c>
      <c r="K26" s="16"/>
      <c r="L26" s="205">
        <v>1.0223099502366345E-3</v>
      </c>
      <c r="M26" s="206">
        <f>_xll.qlSimpleQuoteSetValue(D26,ROUND($L26,6),EvaluationDate)</f>
        <v>-1.0000000000001327E-6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EUR2WD_SYNTH1Y_Quote#0002</v>
      </c>
      <c r="E27" s="237" t="str">
        <f>_xll.ohRangeRetrieveError(D27)</f>
        <v/>
      </c>
      <c r="F27" s="10"/>
      <c r="G27" s="228" t="s">
        <v>61</v>
      </c>
      <c r="H27" s="218">
        <f>'12MSynthDepo'!C36</f>
        <v>9.5697485141408938E-4</v>
      </c>
      <c r="I27" s="17"/>
      <c r="J27" s="213">
        <v>9.5697485141408938E-4</v>
      </c>
      <c r="K27" s="16"/>
      <c r="L27" s="205">
        <v>9.5697485141408938E-4</v>
      </c>
      <c r="M27" s="206">
        <f>_xll.qlSimpleQuoteSetValue(D27,ROUND($L27,6),EvaluationDate)</f>
        <v>0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EUR3WD_SYNTH1Y_Quote#0002</v>
      </c>
      <c r="E28" s="237" t="str">
        <f>_xll.ohRangeRetrieveError(D28)</f>
        <v/>
      </c>
      <c r="F28" s="10"/>
      <c r="G28" s="228" t="s">
        <v>62</v>
      </c>
      <c r="H28" s="218">
        <f>'12MSynthDepo'!C37</f>
        <v>9.4163983490983373E-4</v>
      </c>
      <c r="I28" s="17"/>
      <c r="J28" s="213">
        <v>9.4163983490983373E-4</v>
      </c>
      <c r="K28" s="16"/>
      <c r="L28" s="205">
        <v>9.4163983490983373E-4</v>
      </c>
      <c r="M28" s="206">
        <f>_xll.qlSimpleQuoteSetValue(D28,ROUND($L28,6),EvaluationDate)</f>
        <v>0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EUR1MD_SYNTH1Y_Quote#0002</v>
      </c>
      <c r="E29" s="237" t="str">
        <f>_xll.ohRangeRetrieveError(D29)</f>
        <v/>
      </c>
      <c r="F29" s="10"/>
      <c r="G29" s="229" t="s">
        <v>63</v>
      </c>
      <c r="H29" s="226">
        <f>'12MSynthDepo'!C38</f>
        <v>9.404952092237906E-4</v>
      </c>
      <c r="I29" s="17"/>
      <c r="J29" s="214">
        <v>9.404952092237906E-4</v>
      </c>
      <c r="K29" s="16"/>
      <c r="L29" s="207">
        <v>9.404952092237906E-4</v>
      </c>
      <c r="M29" s="208">
        <f>_xll.qlSimpleQuoteSetValue(D29,ROUND($L29,6),EvaluationDate)</f>
        <v>-1.0000000000000243E-6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EUR2MD_SYNTH1Y_Quote#0002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1.0096488203803489E-3</v>
      </c>
      <c r="I30" s="17"/>
      <c r="J30" s="213">
        <v>1.0096488203803489E-3</v>
      </c>
      <c r="K30" s="16"/>
      <c r="L30" s="205">
        <v>1.0096488203803489E-3</v>
      </c>
      <c r="M30" s="206">
        <f>_xll.qlSimpleQuoteSetValue(D30,ROUND($L30,6),EvaluationDate)</f>
        <v>0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EUR3MD_SYNTH1Y_Quote#0002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1.0750715859594259E-3</v>
      </c>
      <c r="I31" s="17"/>
      <c r="J31" s="213">
        <v>1.0750715859594259E-3</v>
      </c>
      <c r="K31" s="16"/>
      <c r="L31" s="205">
        <v>1.0750715859594259E-3</v>
      </c>
      <c r="M31" s="206">
        <f>_xll.qlSimpleQuoteSetValue(D31,ROUND($L31,6),EvaluationDate)</f>
        <v>-8.9999999999998935E-6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EUR4MD_SYNTH1Y_Quote#0002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1.1274793934557901E-3</v>
      </c>
      <c r="I32" s="17"/>
      <c r="J32" s="213">
        <v>1.1274793934557901E-3</v>
      </c>
      <c r="K32" s="16"/>
      <c r="L32" s="205">
        <v>1.1274793934557901E-3</v>
      </c>
      <c r="M32" s="206">
        <f>_xll.qlSimpleQuoteSetValue(D32,ROUND($L32,6),EvaluationDate)</f>
        <v>-1.0000000000001327E-6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EUR5MD_SYNTH1Y_Quote#0002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1.185118914896686E-3</v>
      </c>
      <c r="I33" s="17"/>
      <c r="J33" s="213">
        <v>1.185118914896686E-3</v>
      </c>
      <c r="K33" s="16"/>
      <c r="L33" s="205">
        <v>1.185118914896686E-3</v>
      </c>
      <c r="M33" s="206">
        <f>_xll.qlSimpleQuoteSetValue(D33,ROUND($L33,6),EvaluationDate)</f>
        <v>0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EUR6MD_SYNTH1Y_Quote#0002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1.2332432393717516E-3</v>
      </c>
      <c r="I34" s="17"/>
      <c r="J34" s="213">
        <v>1.2332432393717516E-3</v>
      </c>
      <c r="K34" s="16"/>
      <c r="L34" s="205">
        <v>1.2332432393717516E-3</v>
      </c>
      <c r="M34" s="206">
        <f>_xll.qlSimpleQuoteSetValue(D34,ROUND($L34,6),EvaluationDate)</f>
        <v>-1.0000000000000026E-5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EUR7MD_SYNTH1Y_Quote#0002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1.3031567258055383E-3</v>
      </c>
      <c r="I35" s="17"/>
      <c r="J35" s="213">
        <v>1.3031567258055383E-3</v>
      </c>
      <c r="K35" s="16"/>
      <c r="L35" s="205">
        <v>1.3031567258055383E-3</v>
      </c>
      <c r="M35" s="206">
        <f>_xll.qlSimpleQuoteSetValue(D35,ROUND($L35,6),EvaluationDate)</f>
        <v>-1.0000000000001327E-6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EUR8MD_SYNTH1Y_Quote#0002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1.3607602453201853E-3</v>
      </c>
      <c r="I36" s="17"/>
      <c r="J36" s="213">
        <v>1.3607602453201853E-3</v>
      </c>
      <c r="K36" s="16"/>
      <c r="L36" s="205">
        <v>1.3607602453201853E-3</v>
      </c>
      <c r="M36" s="206">
        <f>_xll.qlSimpleQuoteSetValue(D36,ROUND($L36,6),EvaluationDate)</f>
        <v>-2.9999999999999645E-6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EUR9MD_SYNTH1Y_Quote#0002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1.4228062573081906E-3</v>
      </c>
      <c r="I37" s="17"/>
      <c r="J37" s="213">
        <v>1.4228062573081906E-3</v>
      </c>
      <c r="K37" s="16"/>
      <c r="L37" s="205">
        <v>1.4228062573081906E-3</v>
      </c>
      <c r="M37" s="206">
        <f>_xll.qlSimpleQuoteSetValue(D37,ROUND($L37,6),EvaluationDate)</f>
        <v>0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EUR10MD_SYNTH1Y_Quote#0002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1.4883424191156442E-3</v>
      </c>
      <c r="I38" s="17"/>
      <c r="J38" s="213">
        <v>1.4883424191156442E-3</v>
      </c>
      <c r="K38" s="16"/>
      <c r="L38" s="205">
        <v>1.4883424191156442E-3</v>
      </c>
      <c r="M38" s="206">
        <f>_xll.qlSimpleQuoteSetValue(D38,ROUND($L38,6),EvaluationDate)</f>
        <v>0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EUR11MD_SYNTH1Y_Quote#0002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1.5541130405285644E-3</v>
      </c>
      <c r="I39" s="17"/>
      <c r="J39" s="213">
        <v>1.5541130405285644E-3</v>
      </c>
      <c r="K39" s="16"/>
      <c r="L39" s="205">
        <v>1.5541130405285644E-3</v>
      </c>
      <c r="M39" s="206">
        <f>_xll.qlSimpleQuoteSetValue(D39,ROUND($L39,6),EvaluationDate)</f>
        <v>0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EUR1YD_SYNTH1Y_Quote#0002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1.6199999999999548E-3</v>
      </c>
      <c r="I40" s="17"/>
      <c r="J40" s="214">
        <v>1.6199999999999548E-3</v>
      </c>
      <c r="K40" s="16"/>
      <c r="L40" s="207">
        <v>1.6199999999999548E-3</v>
      </c>
      <c r="M40" s="208">
        <f>_xll.qlSimpleQuoteSetValue(D40,ROUND($L40,6),EvaluationDate)</f>
        <v>0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obj_0058e#0002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obj_005bb#0002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-6.5999999999999989E-4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42184</v>
      </c>
      <c r="U3" s="286">
        <f>_xll.qlRateHelperLatestDate(L3,Trigger)</f>
        <v>42214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_xll.qlSwapRateHelper2(,$K4,$B4,D4,Calendar,$G4,$H4,$I4,$L$1,$J4,C4,Discounting,Permanent,Trigger,ObjectOverwrite)</f>
        <v>obj_00594#0002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-6.8000000000000005E-4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42184</v>
      </c>
      <c r="U4" s="286">
        <f>_xll.qlRateHelperLatestDate(L4,Trigger)</f>
        <v>42247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_xll.qlSwapRateHelper2(,$K5,$B5,D5,Calendar,$G5,$H5,$I5,$L$1,$J5,C5,Discounting,Permanent,Trigger,ObjectOverwrite)</f>
        <v>obj_00591#0002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-6.6E-4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42184</v>
      </c>
      <c r="U5" s="286">
        <f>_xll.qlRateHelperLatestDate(L5,Trigger)</f>
        <v>42276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_xll.qlSwapRateHelper2(,$K6,$B6,D6,Calendar,$G6,$H6,$I6,$L$1,$J6,C6,Discounting,Permanent,Trigger,ObjectOverwrite)</f>
        <v>obj_00590#0002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-6.4999999999999997E-4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42184</v>
      </c>
      <c r="U6" s="286">
        <f>_xll.qlRateHelperLatestDate(L6,Trigger)</f>
        <v>42306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_xll.qlSwapRateHelper2(,$K7,$B7,D7,Calendar,$G7,$H7,$I7,$L$1,$J7,C7,Discounting,Permanent,Trigger,ObjectOverwrite)</f>
        <v>obj_00593#0002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-6.6E-4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42184</v>
      </c>
      <c r="U7" s="286">
        <f>_xll.qlRateHelperLatestDate(L7,Trigger)</f>
        <v>42338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_xll.qlSwapRateHelper2(,$K8,$B8,D8,Calendar,$G8,$H8,$I8,$L$1,$J8,C8,Discounting,Permanent,Trigger,ObjectOverwrite)</f>
        <v>obj_0058f#0002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-6.7000000000000002E-4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42184</v>
      </c>
      <c r="U8" s="286">
        <f>_xll.qlRateHelperLatestDate(L8,Trigger)</f>
        <v>42367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_xll.qlSwapRateHelper2(,$K9,$B9,D9,Calendar,$G9,$H9,$I9,$L$1,$J9,C9,Discounting,Permanent,Trigger,ObjectOverwrite)</f>
        <v>obj_00592#0002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-6.6E-4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42184</v>
      </c>
      <c r="U9" s="291">
        <f>_xll.qlRateHelperLatestDate(L9,Trigger)</f>
        <v>42398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obj_005bb#0002</v>
      </c>
      <c r="P13" s="283" t="str">
        <f t="array" ref="P13:P21">_xll.ohFilter(P3:P8,S3:S8)</f>
        <v>Euribor1MLastFixing_Quote</v>
      </c>
      <c r="Q13" s="284">
        <f t="array" ref="Q13:Q21">_xll.ohFilter(Q3:Q8,S3:S8)</f>
        <v>-6.5999999999999989E-4</v>
      </c>
      <c r="R13" s="285" t="str">
        <f t="array" ref="R13:R21">_xll.ohFilter(R3:R8,S3:S8)</f>
        <v>--</v>
      </c>
      <c r="S13" s="286">
        <f t="array" ref="S13:S21">_xll.ohFilter(T3:T8,S3:S8)</f>
        <v>42184</v>
      </c>
      <c r="T13" s="286">
        <f t="array" ref="T13:T21">_xll.ohFilter(U3:U8,S3:S8)</f>
        <v>42214</v>
      </c>
      <c r="U13" s="287">
        <v>1.0000550030251663</v>
      </c>
    </row>
    <row r="14" spans="1:21" x14ac:dyDescent="0.2">
      <c r="M14" s="45" t="str">
        <v>obj_00594#0002</v>
      </c>
      <c r="P14" s="283" t="str">
        <v>EUR2X1S_Quote</v>
      </c>
      <c r="Q14" s="284">
        <v>-6.8000000000000005E-4</v>
      </c>
      <c r="R14" s="285">
        <v>0</v>
      </c>
      <c r="S14" s="286">
        <v>42184</v>
      </c>
      <c r="T14" s="286">
        <v>42247</v>
      </c>
      <c r="U14" s="287">
        <v>1.0001190168448681</v>
      </c>
    </row>
    <row r="15" spans="1:21" x14ac:dyDescent="0.2">
      <c r="J15" s="258"/>
      <c r="K15" s="258"/>
      <c r="M15" s="45" t="str">
        <v>obj_00591#0002</v>
      </c>
      <c r="P15" s="283" t="str">
        <v>EUR3X1S_Quote</v>
      </c>
      <c r="Q15" s="284">
        <v>-6.6E-4</v>
      </c>
      <c r="R15" s="285">
        <v>0</v>
      </c>
      <c r="S15" s="286">
        <v>42184</v>
      </c>
      <c r="T15" s="286">
        <v>42276</v>
      </c>
      <c r="U15" s="287">
        <v>1.0001687035446849</v>
      </c>
    </row>
    <row r="16" spans="1:21" x14ac:dyDescent="0.2">
      <c r="M16" s="45" t="str">
        <v>obj_00590#0002</v>
      </c>
      <c r="P16" s="283" t="str">
        <v>EUR4X1S_Quote</v>
      </c>
      <c r="Q16" s="284">
        <v>-6.4999999999999997E-4</v>
      </c>
      <c r="R16" s="285">
        <v>0</v>
      </c>
      <c r="S16" s="286">
        <v>42184</v>
      </c>
      <c r="T16" s="286">
        <v>42306</v>
      </c>
      <c r="U16" s="287">
        <v>1.0002203438594914</v>
      </c>
    </row>
    <row r="17" spans="10:24" x14ac:dyDescent="0.2">
      <c r="J17" s="258"/>
      <c r="K17" s="258"/>
      <c r="M17" s="45" t="str">
        <v>obj_00593#0002</v>
      </c>
      <c r="P17" s="283" t="str">
        <v>EUR5X1S_Quote</v>
      </c>
      <c r="Q17" s="284">
        <v>-6.6E-4</v>
      </c>
      <c r="R17" s="285">
        <v>0</v>
      </c>
      <c r="S17" s="286">
        <v>42184</v>
      </c>
      <c r="T17" s="286">
        <v>42338</v>
      </c>
      <c r="U17" s="287">
        <v>1.0002824420480223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42184</v>
      </c>
      <c r="R26" s="299">
        <f>_xll.qlInterestRateIndexMaturity(iborindex1M,Q26,Trigger)</f>
        <v>42214</v>
      </c>
      <c r="S26" s="122">
        <f>_xll.qlDayCounterYearFraction(DayCounter,Q26,R26,,,Trigger)</f>
        <v>8.3333333333333329E-2</v>
      </c>
      <c r="T26" s="134">
        <f>_xll.qlIndexFixing(iborindex1M,_xll.qlInterestRateIndexFixingDate(iborindex1M,Q26,Trigger),TRUE,AllTriggers)</f>
        <v>-6.5999999999899472E-4</v>
      </c>
      <c r="U26" s="134">
        <f>(V26/W26-1)/S26</f>
        <v>-1.2300000003397926E-3</v>
      </c>
      <c r="V26" s="137">
        <f>_xll.qlYieldTSDiscount(Discounting,Q26,,AllTriggers)</f>
        <v>1.0000122223438277</v>
      </c>
      <c r="W26" s="137">
        <f>_xll.qlYieldTSDiscount(Discounting,R26,,AllTriggers)</f>
        <v>1.0001147341041017</v>
      </c>
      <c r="X26" s="300">
        <f>LN((1+T26*S26)/(1+U26*S26))</f>
        <v>4.7503740956834967E-5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42214</v>
      </c>
      <c r="R27" s="299">
        <f>_xll.qlInterestRateIndexMaturity(iborindex1M,Q27,Trigger)</f>
        <v>42247</v>
      </c>
      <c r="S27" s="122">
        <f>_xll.qlDayCounterYearFraction(DayCounter,Q27,R27,,,Trigger)</f>
        <v>9.166666666666666E-2</v>
      </c>
      <c r="T27" s="134">
        <f>_xll.qlIndexFixing(iborindex1M,_xll.qlInterestRateIndexFixingDate(iborindex1M,Q27,Trigger),TRUE,AllTriggers)</f>
        <v>-6.9824947511711673E-4</v>
      </c>
      <c r="U27" s="134">
        <f>(V27/W27-1)/S27</f>
        <v>-1.2301260876154433E-3</v>
      </c>
      <c r="V27" s="137">
        <f>_xll.qlYieldTSDiscount(Discounting,Q27,,AllTriggers)</f>
        <v>1.0001147341041017</v>
      </c>
      <c r="W27" s="137">
        <f>_xll.qlYieldTSDiscount(Discounting,R27,,AllTriggers)</f>
        <v>1.0002275213177914</v>
      </c>
      <c r="X27" s="300">
        <f>LN((1+T27*S27)/(1+U27*S27))</f>
        <v>4.8759665723855421E-5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42247</v>
      </c>
      <c r="R28" s="299">
        <f>_xll.qlInterestRateIndexMaturity(iborindex1M,Q28,Trigger)</f>
        <v>42277</v>
      </c>
      <c r="S28" s="122">
        <f>_xll.qlDayCounterYearFraction(DayCounter,Q28,R28,,,Trigger)</f>
        <v>8.3333333333333329E-2</v>
      </c>
      <c r="T28" s="134">
        <f>_xll.qlIndexFixing(iborindex1M,_xll.qlInterestRateIndexFixingDate(iborindex1M,Q28,Trigger),TRUE,AllTriggers)</f>
        <v>-6.1679089177024693E-4</v>
      </c>
      <c r="U28" s="134">
        <f>(V28/W28-1)/S28</f>
        <v>-1.2180761777544902E-3</v>
      </c>
      <c r="V28" s="137">
        <f>_xll.qlYieldTSDiscount(Discounting,Q28,,AllTriggers)</f>
        <v>1.0002275213177914</v>
      </c>
      <c r="W28" s="137">
        <f>_xll.qlYieldTSDiscount(Discounting,R28,,AllTriggers)</f>
        <v>1.0003290610677249</v>
      </c>
      <c r="X28" s="300">
        <f>LN((1+T28*S28)/(1+U28*S28))</f>
        <v>5.0110938297146841E-5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42277</v>
      </c>
      <c r="R29" s="302">
        <f>_xll.qlInterestRateIndexMaturity(iborindex1M,Q29,Trigger)</f>
        <v>42307</v>
      </c>
      <c r="S29" s="127">
        <f>_xll.qlDayCounterYearFraction(DayCounter,Q29,R29,,,Trigger)</f>
        <v>8.3333333333333329E-2</v>
      </c>
      <c r="T29" s="143">
        <f>_xll.qlIndexFixing(iborindex1M,_xll.qlInterestRateIndexFixingDate(iborindex1M,Q29,Trigger),TRUE,AllTriggers)</f>
        <v>-6.2217598766212134E-4</v>
      </c>
      <c r="U29" s="143">
        <f>(V29/W29-1)/S29</f>
        <v>-1.2690826738479544E-3</v>
      </c>
      <c r="V29" s="141">
        <f>_xll.qlYieldTSDiscount(Discounting,Q29,,AllTriggers)</f>
        <v>1.0003290610677249</v>
      </c>
      <c r="W29" s="141">
        <f>_xll.qlYieldTSDiscount(Discounting,R29,,AllTriggers)</f>
        <v>1.0004348639470706</v>
      </c>
      <c r="X29" s="303">
        <f>LN((1+T29*S29)/(1+U29*S29))</f>
        <v>5.3913139015644974E-5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I6" sqref="I6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customWidth="1" outlineLevel="1"/>
    <col min="11" max="11" width="10.5" style="82" bestFit="1" customWidth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obj_005c0#0004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42184</v>
      </c>
      <c r="F3" s="277">
        <f>_xll.qlCalendarAdvance(Calendar,E3,F1,"mf",,Trigger)</f>
        <v>42276</v>
      </c>
      <c r="G3" s="117">
        <f>_xll.qlDayCounterYearFraction(DayCounter,E3,F3,,,Trigger)</f>
        <v>0.25555555555555554</v>
      </c>
      <c r="H3" s="278">
        <f>_xll.qlQuoteValue(D3,LastFixingsTrigger)</f>
        <v>-1.4999999999999999E-4</v>
      </c>
      <c r="I3" s="279">
        <f>_xll.qlYieldTSDiscount(Discounting,E3,,AllTriggers)</f>
        <v>1.0000122223438277</v>
      </c>
      <c r="J3" s="279">
        <f>_xll.qlYieldTSDiscount(Discounting,F3,,AllTriggers)</f>
        <v>1.0003254724636135</v>
      </c>
      <c r="K3" s="278">
        <f t="shared" ref="K3:K8" si="0">(I3/J3-1)/G3</f>
        <v>-1.2253625165352571E-3</v>
      </c>
      <c r="L3" s="278">
        <f>H3-K3</f>
        <v>1.0753625165352571E-3</v>
      </c>
      <c r="M3" s="265" t="b">
        <v>0</v>
      </c>
      <c r="N3" s="271">
        <f>_xll.qlInterpolationInterpolate(B3Minterpolation,E3,TRUE,Trigger)</f>
        <v>1.1630901127637095E-3</v>
      </c>
      <c r="O3" s="272">
        <f>(L3-N3)*10000</f>
        <v>-0.87727596228452365</v>
      </c>
      <c r="P3" s="273">
        <f>LN((1+H3*G3)/(1+K3*G3))</f>
        <v>2.7486317173118681E-4</v>
      </c>
      <c r="R3" s="131">
        <f>E3</f>
        <v>42184</v>
      </c>
      <c r="S3" s="131">
        <f>_xll.qlCalendarAdvance(Calendar,R3,$F$1,"mf",,Trigger)</f>
        <v>42276</v>
      </c>
      <c r="T3" s="132">
        <f>_xll.qlDayCounterYearFraction(DayCounter,R3,S3,,,Trigger)</f>
        <v>0.25555555555555554</v>
      </c>
      <c r="U3" s="147">
        <f>_xll.qlInterpolationInterpolate(B3Minterpolation,R3,TRUE)</f>
        <v>1.1630901127637095E-3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42214</v>
      </c>
      <c r="F4" s="136">
        <f>_xll.qlCalendarAdvance(Calendar,E4,$F$1,"mf",,Trigger)</f>
        <v>42306</v>
      </c>
      <c r="G4" s="122">
        <f>_xll.qlDayCounterYearFraction(DayCounter,E4,F4,,,Trigger)</f>
        <v>0.25555555555555554</v>
      </c>
      <c r="H4" s="134">
        <f>_xll.qlQuoteValue(D4,AllTriggers)</f>
        <v>1.0000000000000009E-5</v>
      </c>
      <c r="I4" s="137">
        <f>_xll.qlYieldTSDiscount(Discounting,E4,,AllTriggers)</f>
        <v>1.0001147341041017</v>
      </c>
      <c r="J4" s="137">
        <f>_xll.qlYieldTSDiscount(Discounting,F4,,AllTriggers)</f>
        <v>1.0004312146501508</v>
      </c>
      <c r="K4" s="134">
        <f t="shared" si="0"/>
        <v>-1.2378683497468615E-3</v>
      </c>
      <c r="L4" s="134">
        <f t="shared" ref="L4:L15" si="1">H4-K4</f>
        <v>1.2478683497468615E-3</v>
      </c>
      <c r="M4" s="66" t="b">
        <v>0</v>
      </c>
      <c r="N4" s="134">
        <f>_xll.qlInterpolationInterpolate(B3Minterpolation,E4,TRUE,Trigger)</f>
        <v>1.2441906398065318E-3</v>
      </c>
      <c r="O4" s="274">
        <f t="shared" ref="O4:O15" si="2">(L4-N4)*10000</f>
        <v>3.6777099403297216E-2</v>
      </c>
      <c r="P4" s="268">
        <f t="shared" ref="P4:P15" si="3">LN((1+H4*G4)/(1+K4*G4))</f>
        <v>3.1894973347491959E-4</v>
      </c>
      <c r="R4" s="136">
        <f>_xll.qlCalendarAdvance(Calendar,R3,"1D","f")</f>
        <v>42185</v>
      </c>
      <c r="S4" s="136">
        <f>_xll.qlCalendarAdvance(Calendar,R4,$F$1,"mf",,Trigger)</f>
        <v>42277</v>
      </c>
      <c r="T4" s="122">
        <f>_xll.qlDayCounterYearFraction(DayCounter,R4,S4,,,Trigger)</f>
        <v>0.25555555555555554</v>
      </c>
      <c r="U4" s="134">
        <f>_xll.qlInterpolationInterpolate(B3Minterpolation,R4,TRUE)</f>
        <v>1.1657400851035065E-3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42247</v>
      </c>
      <c r="F5" s="136">
        <f>_xll.qlCalendarAdvance(Calendar,E5,$F$1,"mf",,Trigger)</f>
        <v>42338</v>
      </c>
      <c r="G5" s="122">
        <f>_xll.qlDayCounterYearFraction(DayCounter,E5,F5,,,Trigger)</f>
        <v>0.25277777777777777</v>
      </c>
      <c r="H5" s="134">
        <f>_xll.qlQuoteValue(D5,AllTriggers)</f>
        <v>3.9999999999999983E-5</v>
      </c>
      <c r="I5" s="137">
        <f>_xll.qlYieldTSDiscount(Discounting,E5,,AllTriggers)</f>
        <v>1.0002275213177914</v>
      </c>
      <c r="J5" s="137">
        <f>_xll.qlYieldTSDiscount(Discounting,F5,,AllTriggers)</f>
        <v>1.0005452179850998</v>
      </c>
      <c r="K5" s="134">
        <f t="shared" si="0"/>
        <v>-1.2561371120155674E-3</v>
      </c>
      <c r="L5" s="134">
        <f t="shared" si="1"/>
        <v>1.2961371120155673E-3</v>
      </c>
      <c r="M5" s="66" t="b">
        <v>0</v>
      </c>
      <c r="N5" s="134">
        <f>_xll.qlInterpolationInterpolate(B3Minterpolation,E5,TRUE,Trigger)</f>
        <v>1.3242813888877099E-3</v>
      </c>
      <c r="O5" s="274">
        <f t="shared" si="2"/>
        <v>-0.28144276872142532</v>
      </c>
      <c r="P5" s="268">
        <f t="shared" si="3"/>
        <v>3.2768502902896036E-4</v>
      </c>
      <c r="R5" s="136">
        <f>_xll.qlCalendarAdvance(Calendar,R4,"1D","f")</f>
        <v>42186</v>
      </c>
      <c r="S5" s="136">
        <f>_xll.qlCalendarAdvance(Calendar,R5,$F$1,"mf",,Trigger)</f>
        <v>42278</v>
      </c>
      <c r="T5" s="122">
        <f>_xll.qlDayCounterYearFraction(DayCounter,R5,S5,,,Trigger)</f>
        <v>0.25555555555555554</v>
      </c>
      <c r="U5" s="134">
        <f>_xll.qlInterpolationInterpolate(B3Minterpolation,R5,TRUE)</f>
        <v>1.1683993633661194E-3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42276</v>
      </c>
      <c r="F6" s="140">
        <f>_xll.qlCalendarAdvance(Calendar,E6,$F$1,"mf",,Trigger)</f>
        <v>42367</v>
      </c>
      <c r="G6" s="127">
        <f>_xll.qlDayCounterYearFraction(DayCounter,E6,F6,,,Trigger)</f>
        <v>0.25277777777777777</v>
      </c>
      <c r="H6" s="143">
        <f>_xll.qlQuoteValue(D6,AllTriggers)</f>
        <v>6.0000000000000002E-5</v>
      </c>
      <c r="I6" s="141">
        <f>_xll.qlYieldTSDiscount(Discounting,E6,,AllTriggers)</f>
        <v>1.0003254724636135</v>
      </c>
      <c r="J6" s="141">
        <f>_xll.qlYieldTSDiscount(Discounting,F6,,AllTriggers)</f>
        <v>1.0006521035538185</v>
      </c>
      <c r="K6" s="143">
        <f t="shared" si="0"/>
        <v>-1.2913248727229767E-3</v>
      </c>
      <c r="L6" s="143">
        <f t="shared" si="1"/>
        <v>1.3513248727229767E-3</v>
      </c>
      <c r="M6" s="71" t="b">
        <v>0</v>
      </c>
      <c r="N6" s="143">
        <f>_xll.qlInterpolationInterpolate(B3Minterpolation,E6,TRUE,Trigger)</f>
        <v>1.3706299573032145E-3</v>
      </c>
      <c r="O6" s="275">
        <f t="shared" si="2"/>
        <v>-0.19305084580237838</v>
      </c>
      <c r="P6" s="270">
        <f t="shared" si="3"/>
        <v>3.4163806939697326E-4</v>
      </c>
      <c r="R6" s="136">
        <f>_xll.qlCalendarAdvance(Calendar,R5,"1D","f")</f>
        <v>42187</v>
      </c>
      <c r="S6" s="136">
        <f>_xll.qlCalendarAdvance(Calendar,R6,$F$1,"mf",,Trigger)</f>
        <v>42279</v>
      </c>
      <c r="T6" s="122">
        <f>_xll.qlDayCounterYearFraction(DayCounter,R6,S6,,,Trigger)</f>
        <v>0.25555555555555554</v>
      </c>
      <c r="U6" s="134">
        <f>_xll.qlInterpolationInterpolate(B3Minterpolation,R6,TRUE)</f>
        <v>1.1710673449112584E-3</v>
      </c>
      <c r="Z6" s="108"/>
      <c r="AA6" s="108"/>
    </row>
    <row r="7" spans="1:27" ht="11.25" customHeight="1" x14ac:dyDescent="0.2">
      <c r="C7" s="82" t="str">
        <f>_xll.qlIMMNextCode(SettlementDate,FALSE)</f>
        <v>N5</v>
      </c>
      <c r="D7" s="280" t="str">
        <f t="shared" ref="D7:D15" si="5">Currency&amp;"FUT"&amp;"3M"&amp;C7&amp;QuoteSuffix</f>
        <v>EURFUT3MN5_Quote</v>
      </c>
      <c r="E7" s="136">
        <f>_xll.qlIMMdate(C7,$E$3,Trigger)</f>
        <v>42200</v>
      </c>
      <c r="F7" s="136">
        <f>_xll.qlCalendarAdvance(Calendar,E7,$F$1,"mf",,Trigger)</f>
        <v>42292</v>
      </c>
      <c r="G7" s="122">
        <f>_xll.qlDayCounterYearFraction(DayCounter,E7,F7,,,Trigger)</f>
        <v>0.25555555555555554</v>
      </c>
      <c r="H7" s="134">
        <f>1-_xll.qlQuoteValue(D7,AllTriggers)/100-_xll.qlQuoteValue(Currency&amp;"FUT"&amp;"3M"&amp;C7&amp;"ConvAdj_Quote")</f>
        <v>-2.4999999999941735E-5</v>
      </c>
      <c r="I7" s="137">
        <f>_xll.qlYieldTSDiscount(Discounting,E7,,AllTriggers)</f>
        <v>1.0000651323788321</v>
      </c>
      <c r="J7" s="137">
        <f>_xll.qlYieldTSDiscount(Discounting,F7,,AllTriggers)</f>
        <v>1.0003799095286408</v>
      </c>
      <c r="K7" s="134">
        <f t="shared" si="0"/>
        <v>-1.2312689023761066E-3</v>
      </c>
      <c r="L7" s="134">
        <f t="shared" si="1"/>
        <v>1.2062689023761648E-3</v>
      </c>
      <c r="M7" s="66" t="b">
        <v>1</v>
      </c>
      <c r="N7" s="134">
        <f>_xll.qlInterpolationInterpolate(B3Minterpolation,E7,TRUE,Trigger)</f>
        <v>1.2062689023761648E-3</v>
      </c>
      <c r="O7" s="274">
        <f t="shared" si="2"/>
        <v>0</v>
      </c>
      <c r="P7" s="268">
        <f t="shared" si="3"/>
        <v>3.08318214179637E-4</v>
      </c>
      <c r="R7" s="136">
        <f>_xll.qlCalendarAdvance(Calendar,R6,"1D","f")</f>
        <v>42188</v>
      </c>
      <c r="S7" s="136">
        <f>_xll.qlCalendarAdvance(Calendar,R7,$F$1,"mf",,Trigger)</f>
        <v>42282</v>
      </c>
      <c r="T7" s="122">
        <f>_xll.qlDayCounterYearFraction(DayCounter,R7,S7,,,Trigger)</f>
        <v>0.26111111111111113</v>
      </c>
      <c r="U7" s="134">
        <f>_xll.qlInterpolationInterpolate(B3Minterpolation,R7,TRUE)</f>
        <v>1.1737434270986343E-3</v>
      </c>
      <c r="Z7" s="108"/>
      <c r="AA7" s="108"/>
    </row>
    <row r="8" spans="1:27" ht="11.25" customHeight="1" x14ac:dyDescent="0.2">
      <c r="C8" s="82" t="str">
        <f>_xll.qlIMMNextCode($E$7,TRUE)</f>
        <v>U5</v>
      </c>
      <c r="D8" s="280" t="str">
        <f t="shared" si="5"/>
        <v>EURFUT3MU5_Quote</v>
      </c>
      <c r="E8" s="136">
        <f>_xll.qlIMMdate(C8,$E$3,Trigger)</f>
        <v>42263</v>
      </c>
      <c r="F8" s="136">
        <f>_xll.qlCalendarAdvance(Calendar,E8,$F$1,"mf",,Trigger)</f>
        <v>42354</v>
      </c>
      <c r="G8" s="122">
        <f>_xll.qlDayCounterYearFraction(DayCounter,E8,F8,,,Trigger)</f>
        <v>0.25277777777777777</v>
      </c>
      <c r="H8" s="134">
        <f>1-_xll.qlQuoteValue(D8,AllTriggers)/100-_xll.qlQuoteValue(Currency&amp;"FUT"&amp;"3M"&amp;C8&amp;"ConvAdj_Quote")</f>
        <v>7.4999999999936229E-5</v>
      </c>
      <c r="I8" s="137">
        <f>_xll.qlYieldTSDiscount(Discounting,E8,,AllTriggers)</f>
        <v>1.0002797257166522</v>
      </c>
      <c r="J8" s="137">
        <f>_xll.qlYieldTSDiscount(Discounting,F8,,AllTriggers)</f>
        <v>1.0006030851926329</v>
      </c>
      <c r="K8" s="134">
        <f t="shared" si="0"/>
        <v>-1.2784532843375033E-3</v>
      </c>
      <c r="L8" s="134">
        <f t="shared" si="1"/>
        <v>1.3534532843374396E-3</v>
      </c>
      <c r="M8" s="66" t="b">
        <v>1</v>
      </c>
      <c r="N8" s="134">
        <f>_xll.qlInterpolationInterpolate(B3Minterpolation,E8,TRUE,Trigger)</f>
        <v>1.3534532843374396E-3</v>
      </c>
      <c r="O8" s="274">
        <f t="shared" si="2"/>
        <v>0</v>
      </c>
      <c r="P8" s="268">
        <f t="shared" si="3"/>
        <v>3.4217496275937601E-4</v>
      </c>
      <c r="R8" s="136">
        <f>_xll.qlCalendarAdvance(Calendar,R7,"1D","f")</f>
        <v>42191</v>
      </c>
      <c r="S8" s="136">
        <f>_xll.qlCalendarAdvance(Calendar,R8,$F$1,"mf",,Trigger)</f>
        <v>42283</v>
      </c>
      <c r="T8" s="122">
        <f>_xll.qlDayCounterYearFraction(DayCounter,R8,S8,,,Trigger)</f>
        <v>0.25555555555555554</v>
      </c>
      <c r="U8" s="134">
        <f>_xll.qlInterpolationInterpolate(B3Minterpolation,R8,TRUE)</f>
        <v>1.181814251111285E-3</v>
      </c>
      <c r="Z8" s="108"/>
      <c r="AA8" s="108"/>
    </row>
    <row r="9" spans="1:27" ht="11.25" customHeight="1" x14ac:dyDescent="0.2">
      <c r="C9" s="82" t="str">
        <f>_xll.qlIMMNextCode($E8,TRUE)</f>
        <v>Z5</v>
      </c>
      <c r="D9" s="280" t="str">
        <f t="shared" si="5"/>
        <v>EURFUT3MZ5_Quote</v>
      </c>
      <c r="E9" s="136">
        <f>_xll.qlIMMdate(C9,$E$3,Trigger)</f>
        <v>42354</v>
      </c>
      <c r="F9" s="136">
        <f>_xll.qlCalendarAdvance(Calendar,E9,$F$1,"mf",,Trigger)</f>
        <v>42445</v>
      </c>
      <c r="G9" s="122">
        <f>_xll.qlDayCounterYearFraction(DayCounter,E9,F9,,,Trigger)</f>
        <v>0.25277777777777777</v>
      </c>
      <c r="H9" s="134">
        <f>1-_xll.qlQuoteValue(D9,AllTriggers)/100-_xll.qlQuoteValue(Currency&amp;"FUT"&amp;"3M"&amp;C9&amp;"ConvAdj_Quote")</f>
        <v>1.2500000000004174E-4</v>
      </c>
      <c r="I9" s="137">
        <f>_xll.qlYieldTSDiscount(Discounting,E9,,AllTriggers)</f>
        <v>1.0006030851926329</v>
      </c>
      <c r="J9" s="137">
        <f>_xll.qlYieldTSDiscount(Discounting,F9,,AllTriggers)</f>
        <v>1.0009257738394473</v>
      </c>
      <c r="K9" s="134">
        <f t="shared" ref="K9:K15" si="6">(I9/J9-1)/G9</f>
        <v>-1.2753897484496758E-3</v>
      </c>
      <c r="L9" s="134">
        <f t="shared" si="1"/>
        <v>1.4003897484497175E-3</v>
      </c>
      <c r="M9" s="66" t="b">
        <v>1</v>
      </c>
      <c r="N9" s="134">
        <f>_xll.qlInterpolationInterpolate(B3Minterpolation,E9,TRUE,Trigger)</f>
        <v>1.4003897484497175E-3</v>
      </c>
      <c r="O9" s="274">
        <f t="shared" si="2"/>
        <v>0</v>
      </c>
      <c r="P9" s="268">
        <f t="shared" si="3"/>
        <v>3.5403888834240581E-4</v>
      </c>
      <c r="R9" s="136">
        <f>_xll.qlCalendarAdvance(Calendar,R8,"1D","f")</f>
        <v>42192</v>
      </c>
      <c r="S9" s="136">
        <f>_xll.qlCalendarAdvance(Calendar,R9,$F$1,"mf",,Trigger)</f>
        <v>42284</v>
      </c>
      <c r="T9" s="122">
        <f>_xll.qlDayCounterYearFraction(DayCounter,R9,S9,,,Trigger)</f>
        <v>0.25555555555555554</v>
      </c>
      <c r="U9" s="134">
        <f>_xll.qlInterpolationInterpolate(B3Minterpolation,R9,TRUE)</f>
        <v>1.1845167094647108E-3</v>
      </c>
      <c r="Z9" s="108"/>
      <c r="AA9" s="108"/>
    </row>
    <row r="10" spans="1:27" ht="11.25" customHeight="1" x14ac:dyDescent="0.2">
      <c r="C10" s="82" t="str">
        <f>_xll.qlIMMNextCode($E9,TRUE)</f>
        <v>H6</v>
      </c>
      <c r="D10" s="280" t="str">
        <f t="shared" si="5"/>
        <v>EURFUT3MH6_Quote</v>
      </c>
      <c r="E10" s="136">
        <f>_xll.qlIMMdate(C10,$E$3,Trigger)</f>
        <v>42445</v>
      </c>
      <c r="F10" s="136">
        <f>_xll.qlCalendarAdvance(Calendar,E10,$F$1,"mf",,Trigger)</f>
        <v>42537</v>
      </c>
      <c r="G10" s="122">
        <f>_xll.qlDayCounterYearFraction(DayCounter,E10,F10,,,Trigger)</f>
        <v>0.25555555555555554</v>
      </c>
      <c r="H10" s="134">
        <f>1-_xll.qlQuoteValue(D10,AllTriggers)/100-_xll.qlQuoteValue(Currency&amp;"FUT"&amp;"3M"&amp;C10&amp;"ConvAdj_Quote")</f>
        <v>1.7500000000003624E-4</v>
      </c>
      <c r="I10" s="137">
        <f>_xll.qlYieldTSDiscount(Discounting,E10,,AllTriggers)</f>
        <v>1.0009257738394473</v>
      </c>
      <c r="J10" s="137">
        <f>_xll.qlYieldTSDiscount(Discounting,F10,,AllTriggers)</f>
        <v>1.0012462624134872</v>
      </c>
      <c r="K10" s="134">
        <f>(I10/J10-1)/G10</f>
        <v>-1.2525247499864027E-3</v>
      </c>
      <c r="L10" s="134">
        <f t="shared" si="1"/>
        <v>1.4275247499864389E-3</v>
      </c>
      <c r="M10" s="66" t="b">
        <v>1</v>
      </c>
      <c r="N10" s="134">
        <f>_xll.qlInterpolationInterpolate(B3Minterpolation,E10,TRUE,Trigger)</f>
        <v>1.4275247499864389E-3</v>
      </c>
      <c r="O10" s="274">
        <f t="shared" si="2"/>
        <v>0</v>
      </c>
      <c r="P10" s="268">
        <f t="shared" si="3"/>
        <v>3.6486212017245785E-4</v>
      </c>
      <c r="R10" s="136">
        <f>_xll.qlCalendarAdvance(Calendar,R9,"1D","f")</f>
        <v>42193</v>
      </c>
      <c r="S10" s="136">
        <f>_xll.qlCalendarAdvance(Calendar,R10,$F$1,"mf",,Trigger)</f>
        <v>42285</v>
      </c>
      <c r="T10" s="122">
        <f>_xll.qlDayCounterYearFraction(DayCounter,R10,S10,,,Trigger)</f>
        <v>0.25555555555555554</v>
      </c>
      <c r="U10" s="134">
        <f>_xll.qlInterpolationInterpolate(B3Minterpolation,R10,TRUE)</f>
        <v>1.1872242552589249E-3</v>
      </c>
      <c r="Z10" s="108"/>
      <c r="AA10" s="108"/>
    </row>
    <row r="11" spans="1:27" ht="11.25" customHeight="1" x14ac:dyDescent="0.2">
      <c r="C11" s="82" t="str">
        <f>_xll.qlIMMNextCode($E10,TRUE)</f>
        <v>M6</v>
      </c>
      <c r="D11" s="280" t="str">
        <f t="shared" si="5"/>
        <v>EURFUT3MM6_Quote</v>
      </c>
      <c r="E11" s="136">
        <f>_xll.qlIMMdate(C11,$E$3,Trigger)</f>
        <v>42536</v>
      </c>
      <c r="F11" s="136">
        <f>_xll.qlCalendarAdvance(Calendar,E11,$F$1,"mf",,Trigger)</f>
        <v>42628</v>
      </c>
      <c r="G11" s="122">
        <f>_xll.qlDayCounterYearFraction(DayCounter,E11,F11,,,Trigger)</f>
        <v>0.25555555555555554</v>
      </c>
      <c r="H11" s="134">
        <f>1-_xll.qlQuoteValue(D11,AllTriggers)/100-_xll.qlQuoteValue(Currency&amp;"FUT"&amp;"3M"&amp;C11&amp;"ConvAdj_Quote")</f>
        <v>3.2500000000001972E-4</v>
      </c>
      <c r="I11" s="137">
        <f>_xll.qlYieldTSDiscount(Discounting,E11,,AllTriggers)</f>
        <v>1.0012428608182327</v>
      </c>
      <c r="J11" s="137">
        <f>_xll.qlYieldTSDiscount(Discounting,F11,,AllTriggers)</f>
        <v>1.0015378137941431</v>
      </c>
      <c r="K11" s="134">
        <f>(I11/J11-1)/G11</f>
        <v>-1.1523916549968046E-3</v>
      </c>
      <c r="L11" s="134">
        <f t="shared" si="1"/>
        <v>1.4773916549968243E-3</v>
      </c>
      <c r="M11" s="66" t="b">
        <v>1</v>
      </c>
      <c r="N11" s="134">
        <f>_xll.qlInterpolationInterpolate(B3Minterpolation,E11,TRUE,Trigger)</f>
        <v>1.4773916549968243E-3</v>
      </c>
      <c r="O11" s="274">
        <f t="shared" si="2"/>
        <v>0</v>
      </c>
      <c r="P11" s="268">
        <f t="shared" si="3"/>
        <v>3.7759556991148941E-4</v>
      </c>
      <c r="R11" s="136">
        <f>_xll.qlCalendarAdvance(Calendar,R10,"1D","f")</f>
        <v>42194</v>
      </c>
      <c r="S11" s="136">
        <f>_xll.qlCalendarAdvance(Calendar,R11,$F$1,"mf",,Trigger)</f>
        <v>42286</v>
      </c>
      <c r="T11" s="122">
        <f>_xll.qlDayCounterYearFraction(DayCounter,R11,S11,,,Trigger)</f>
        <v>0.25555555555555554</v>
      </c>
      <c r="U11" s="134">
        <f>_xll.qlInterpolationInterpolate(B3Minterpolation,R11,TRUE)</f>
        <v>1.1899362858536376E-3</v>
      </c>
      <c r="Z11" s="108"/>
      <c r="AA11" s="108"/>
    </row>
    <row r="12" spans="1:27" ht="11.25" customHeight="1" x14ac:dyDescent="0.2">
      <c r="C12" s="82" t="str">
        <f>_xll.qlIMMNextCode($E11,TRUE)</f>
        <v>U6</v>
      </c>
      <c r="D12" s="280" t="str">
        <f t="shared" si="5"/>
        <v>EURFUT3MU6_Quote</v>
      </c>
      <c r="E12" s="136">
        <f>_xll.qlIMMdate(C12,$E$3,Trigger)</f>
        <v>42634</v>
      </c>
      <c r="F12" s="136">
        <f>_xll.qlCalendarAdvance(Calendar,E12,$F$1,"mf",,Trigger)</f>
        <v>42725</v>
      </c>
      <c r="G12" s="122">
        <f>_xll.qlDayCounterYearFraction(DayCounter,E12,F12,,,Trigger)</f>
        <v>0.25277777777777777</v>
      </c>
      <c r="H12" s="134">
        <f>1-_xll.qlQuoteValue(D12,AllTriggers)/100-_xll.qlQuoteValue(Currency&amp;"FUT"&amp;"3M"&amp;C12&amp;"ConvAdj_Quote")</f>
        <v>6.2499999999998668E-4</v>
      </c>
      <c r="I12" s="137">
        <f>_xll.qlYieldTSDiscount(Discounting,E12,,AllTriggers)</f>
        <v>1.0015556485552002</v>
      </c>
      <c r="J12" s="137">
        <f>_xll.qlYieldTSDiscount(Discounting,F12,,AllTriggers)</f>
        <v>1.0017965906825588</v>
      </c>
      <c r="K12" s="134">
        <f>(I12/J12-1)/G12</f>
        <v>-9.5146824770481013E-4</v>
      </c>
      <c r="L12" s="134">
        <f t="shared" si="1"/>
        <v>1.5764682477047969E-3</v>
      </c>
      <c r="M12" s="66" t="b">
        <v>1</v>
      </c>
      <c r="N12" s="134">
        <f>_xll.qlInterpolationInterpolate(B3Minterpolation,E12,TRUE,Trigger)</f>
        <v>1.5764682477047969E-3</v>
      </c>
      <c r="O12" s="274">
        <f t="shared" si="2"/>
        <v>0</v>
      </c>
      <c r="P12" s="268">
        <f t="shared" si="3"/>
        <v>3.9851258907620265E-4</v>
      </c>
      <c r="R12" s="136">
        <f>_xll.qlCalendarAdvance(Calendar,R11,"1D","f")</f>
        <v>42195</v>
      </c>
      <c r="S12" s="136">
        <f>_xll.qlCalendarAdvance(Calendar,R12,$F$1,"mf",,Trigger)</f>
        <v>42289</v>
      </c>
      <c r="T12" s="122">
        <f>_xll.qlDayCounterYearFraction(DayCounter,R12,S12,,,Trigger)</f>
        <v>0.26111111111111113</v>
      </c>
      <c r="U12" s="134">
        <f>_xll.qlInterpolationInterpolate(B3Minterpolation,R12,TRUE)</f>
        <v>1.1926521986085593E-3</v>
      </c>
      <c r="Z12" s="108"/>
      <c r="AA12" s="108"/>
    </row>
    <row r="13" spans="1:27" ht="11.25" customHeight="1" x14ac:dyDescent="0.2">
      <c r="C13" s="82" t="str">
        <f>_xll.qlIMMNextCode($E12,TRUE)</f>
        <v>Z6</v>
      </c>
      <c r="D13" s="280" t="str">
        <f t="shared" si="5"/>
        <v>EURFUT3MZ6_Quote</v>
      </c>
      <c r="E13" s="136">
        <f>_xll.qlIMMdate(C13,$E$3,Trigger)</f>
        <v>42725</v>
      </c>
      <c r="F13" s="136">
        <f>_xll.qlCalendarAdvance(Calendar,E13,$F$1,"mf",,Trigger)</f>
        <v>42815</v>
      </c>
      <c r="G13" s="122">
        <f>_xll.qlDayCounterYearFraction(DayCounter,E13,F13,,,Trigger)</f>
        <v>0.25</v>
      </c>
      <c r="H13" s="134">
        <f>1-_xll.qlQuoteValue(D13,AllTriggers)/100-_xll.qlQuoteValue(Currency&amp;"FUT"&amp;"3M"&amp;C13&amp;"ConvAdj_Quote")</f>
        <v>1.0249999999999426E-3</v>
      </c>
      <c r="I13" s="137">
        <f>_xll.qlYieldTSDiscount(Discounting,E13,,AllTriggers)</f>
        <v>1.0017965906825588</v>
      </c>
      <c r="J13" s="137">
        <f>_xll.qlYieldTSDiscount(Discounting,F13,,AllTriggers)</f>
        <v>1.0019427873265838</v>
      </c>
      <c r="K13" s="134">
        <f>(I13/J13-1)/G13</f>
        <v>-5.8365266310334007E-4</v>
      </c>
      <c r="L13" s="134">
        <f t="shared" si="1"/>
        <v>1.6086526631032827E-3</v>
      </c>
      <c r="M13" s="66" t="b">
        <v>1</v>
      </c>
      <c r="N13" s="134">
        <f>_xll.qlInterpolationInterpolate(B3Minterpolation,E13,TRUE,Trigger)</f>
        <v>1.6086526631032827E-3</v>
      </c>
      <c r="O13" s="274">
        <f t="shared" si="2"/>
        <v>0</v>
      </c>
      <c r="P13" s="268">
        <f t="shared" si="3"/>
        <v>4.0214098571404315E-4</v>
      </c>
      <c r="R13" s="136">
        <f>_xll.qlCalendarAdvance(Calendar,R12,"1D","f")</f>
        <v>42198</v>
      </c>
      <c r="S13" s="136">
        <f>_xll.qlCalendarAdvance(Calendar,R13,$F$1,"mf",,Trigger)</f>
        <v>42290</v>
      </c>
      <c r="T13" s="122">
        <f>_xll.qlDayCounterYearFraction(DayCounter,R13,S13,,,Trigger)</f>
        <v>0.25555555555555554</v>
      </c>
      <c r="U13" s="134">
        <f>_xll.qlInterpolationInterpolate(B3Minterpolation,R13,TRUE)</f>
        <v>1.2008172034316819E-3</v>
      </c>
      <c r="Z13" s="108"/>
      <c r="AA13" s="108"/>
    </row>
    <row r="14" spans="1:27" ht="11.25" customHeight="1" x14ac:dyDescent="0.2">
      <c r="C14" s="82" t="str">
        <f>_xll.qlIMMNextCode($E13,TRUE)</f>
        <v>H7</v>
      </c>
      <c r="D14" s="280" t="str">
        <f t="shared" si="5"/>
        <v>EURFUT3MH7_Quote</v>
      </c>
      <c r="E14" s="136">
        <f>_xll.qlIMMdate(C14,$E$3,Trigger)</f>
        <v>42809</v>
      </c>
      <c r="F14" s="136">
        <f>_xll.qlCalendarAdvance(Calendar,E14,$F$1,"mf",,Trigger)</f>
        <v>42901</v>
      </c>
      <c r="G14" s="122">
        <f>_xll.qlDayCounterYearFraction(DayCounter,E14,F14,,,Trigger)</f>
        <v>0.25555555555555554</v>
      </c>
      <c r="H14" s="134">
        <f>1-_xll.qlQuoteValue(D14,AllTriggers)/100-_xll.qlQuoteValue(Currency&amp;"FUT"&amp;"3M"&amp;C14&amp;"ConvAdj_Quote")</f>
        <v>1.5749999999999931E-3</v>
      </c>
      <c r="I14" s="137">
        <f>_xll.qlYieldTSDiscount(Discounting,E14,,AllTriggers)</f>
        <v>1.0019366559764877</v>
      </c>
      <c r="J14" s="137">
        <f>_xll.qlYieldTSDiscount(Discounting,F14,,AllTriggers)</f>
        <v>1.0019556749252823</v>
      </c>
      <c r="K14" s="134">
        <f>(I14/J14-1)/G14</f>
        <v>-7.4276712439777398E-5</v>
      </c>
      <c r="L14" s="134">
        <f t="shared" si="1"/>
        <v>1.6492767124397705E-3</v>
      </c>
      <c r="M14" s="66" t="b">
        <v>1</v>
      </c>
      <c r="N14" s="134">
        <f>_xll.qlInterpolationInterpolate(B3Minterpolation,E14,TRUE,Trigger)</f>
        <v>1.6492767124397705E-3</v>
      </c>
      <c r="O14" s="274">
        <f t="shared" si="2"/>
        <v>0</v>
      </c>
      <c r="P14" s="268">
        <f t="shared" si="3"/>
        <v>4.2140102527393454E-4</v>
      </c>
      <c r="R14" s="136">
        <f>_xll.qlCalendarAdvance(Calendar,R13,"1D","f")</f>
        <v>42199</v>
      </c>
      <c r="S14" s="136">
        <f>_xll.qlCalendarAdvance(Calendar,R14,$F$1,"mf",,Trigger)</f>
        <v>42291</v>
      </c>
      <c r="T14" s="122">
        <f>_xll.qlDayCounterYearFraction(DayCounter,R14,S14,,,Trigger)</f>
        <v>0.25555555555555554</v>
      </c>
      <c r="U14" s="134">
        <f>_xll.qlInterpolationInterpolate(B3Minterpolation,R14,TRUE)</f>
        <v>1.2035426184245431E-3</v>
      </c>
      <c r="Z14" s="108"/>
      <c r="AA14" s="108"/>
    </row>
    <row r="15" spans="1:27" ht="11.25" customHeight="1" x14ac:dyDescent="0.2">
      <c r="C15" s="82" t="str">
        <f>_xll.qlIMMNextCode($E14,TRUE)</f>
        <v>M7</v>
      </c>
      <c r="D15" s="281" t="str">
        <f t="shared" si="5"/>
        <v>EURFUT3MM7_Quote</v>
      </c>
      <c r="E15" s="140">
        <f>_xll.qlIMMdate(C15,$E$3,Trigger)</f>
        <v>42907</v>
      </c>
      <c r="F15" s="140">
        <f>_xll.qlCalendarAdvance(Calendar,E15,$F$1,"mf",,Trigger)</f>
        <v>42999</v>
      </c>
      <c r="G15" s="127">
        <f>_xll.qlDayCounterYearFraction(DayCounter,E15,F15,,,Trigger)</f>
        <v>0.25555555555555554</v>
      </c>
      <c r="H15" s="143">
        <f>1-_xll.qlQuoteValue(D15,AllTriggers)/100-_xll.qlQuoteValue(Currency&amp;"FUT"&amp;"3M"&amp;C15&amp;"ConvAdj_Quote")</f>
        <v>2.175000000000038E-3</v>
      </c>
      <c r="I15" s="141">
        <f>_xll.qlYieldTSDiscount(Discounting,E15,,AllTriggers)</f>
        <v>1.0019512907147672</v>
      </c>
      <c r="J15" s="141">
        <f>_xll.qlYieldTSDiscount(Discounting,F15,,AllTriggers)</f>
        <v>1.00179511013835</v>
      </c>
      <c r="K15" s="143">
        <f t="shared" si="6"/>
        <v>6.1004628570813526E-4</v>
      </c>
      <c r="L15" s="143">
        <f t="shared" si="1"/>
        <v>1.5649537142919028E-3</v>
      </c>
      <c r="M15" s="71" t="b">
        <v>1</v>
      </c>
      <c r="N15" s="143">
        <f>_xll.qlInterpolationInterpolate(B3Minterpolation,E15,TRUE,Trigger)</f>
        <v>1.5649537142919028E-3</v>
      </c>
      <c r="O15" s="275">
        <f t="shared" si="2"/>
        <v>0</v>
      </c>
      <c r="P15" s="270">
        <f t="shared" si="3"/>
        <v>3.9979034899913137E-4</v>
      </c>
      <c r="R15" s="136">
        <f>_xll.qlCalendarAdvance(Calendar,R14,"1D","f")</f>
        <v>42200</v>
      </c>
      <c r="S15" s="136">
        <f>_xll.qlCalendarAdvance(Calendar,R15,$F$1,"mf",,Trigger)</f>
        <v>42292</v>
      </c>
      <c r="T15" s="122">
        <f>_xll.qlDayCounterYearFraction(DayCounter,R15,S15,,,Trigger)</f>
        <v>0.25555555555555554</v>
      </c>
      <c r="U15" s="134">
        <f>_xll.qlInterpolationInterpolate(B3Minterpolation,R15,TRUE)</f>
        <v>1.2062689023761648E-3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42201</v>
      </c>
      <c r="S16" s="136">
        <f>_xll.qlCalendarAdvance(Calendar,R16,$F$1,"mf",,Trigger)</f>
        <v>42293</v>
      </c>
      <c r="T16" s="122">
        <f>_xll.qlDayCounterYearFraction(DayCounter,R16,S16,,,Trigger)</f>
        <v>0.25555555555555554</v>
      </c>
      <c r="U16" s="134">
        <f>_xll.qlInterpolationInterpolate(B3Minterpolation,R16,TRUE)</f>
        <v>1.2089954526462578E-3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42202</v>
      </c>
      <c r="S17" s="136">
        <f>_xll.qlCalendarAdvance(Calendar,R17,$F$1,"mf",,Trigger)</f>
        <v>42296</v>
      </c>
      <c r="T17" s="122">
        <f>_xll.qlDayCounterYearFraction(DayCounter,R17,S17,,,Trigger)</f>
        <v>0.26111111111111113</v>
      </c>
      <c r="U17" s="134">
        <f>_xll.qlInterpolationInterpolate(B3Minterpolation,R17,TRUE)</f>
        <v>1.211721666594532E-3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42205</v>
      </c>
      <c r="S18" s="136">
        <f>_xll.qlCalendarAdvance(Calendar,R18,$F$1,"mf",,Trigger)</f>
        <v>42297</v>
      </c>
      <c r="T18" s="122">
        <f>_xll.qlDayCounterYearFraction(DayCounter,R18,S18,,,Trigger)</f>
        <v>0.25555555555555554</v>
      </c>
      <c r="U18" s="134">
        <f>_xll.qlInterpolationInterpolate(B3Minterpolation,R18,TRUE)</f>
        <v>1.219892264105546E-3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42206</v>
      </c>
      <c r="S19" s="136">
        <f>_xll.qlCalendarAdvance(Calendar,R19,$F$1,"mf",,Trigger)</f>
        <v>42298</v>
      </c>
      <c r="T19" s="122">
        <f>_xll.qlDayCounterYearFraction(DayCounter,R19,S19,,,Trigger)</f>
        <v>0.25555555555555554</v>
      </c>
      <c r="U19" s="134">
        <f>_xll.qlInterpolationInterpolate(B3Minterpolation,R19,TRUE)</f>
        <v>1.2226111063636492E-3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42207</v>
      </c>
      <c r="S20" s="136">
        <f>_xll.qlCalendarAdvance(Calendar,R20,$F$1,"mf",,Trigger)</f>
        <v>42299</v>
      </c>
      <c r="T20" s="122">
        <f>_xll.qlDayCounterYearFraction(DayCounter,R20,S20,,,Trigger)</f>
        <v>0.25555555555555554</v>
      </c>
      <c r="U20" s="134">
        <f>_xll.qlInterpolationInterpolate(B3Minterpolation,R20,TRUE)</f>
        <v>1.2253265990984853E-3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42208</v>
      </c>
      <c r="S21" s="136">
        <f>_xll.qlCalendarAdvance(Calendar,R21,$F$1,"mf",,Trigger)</f>
        <v>42300</v>
      </c>
      <c r="T21" s="122">
        <f>_xll.qlDayCounterYearFraction(DayCounter,R21,S21,,,Trigger)</f>
        <v>0.25555555555555554</v>
      </c>
      <c r="U21" s="134">
        <f>_xll.qlInterpolationInterpolate(B3Minterpolation,R21,TRUE)</f>
        <v>1.2280381396697648E-3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42209</v>
      </c>
      <c r="S22" s="136">
        <f>_xll.qlCalendarAdvance(Calendar,R22,$F$1,"mf",,Trigger)</f>
        <v>42303</v>
      </c>
      <c r="T22" s="122">
        <f>_xll.qlDayCounterYearFraction(DayCounter,R22,S22,,,Trigger)</f>
        <v>0.26111111111111113</v>
      </c>
      <c r="U22" s="134">
        <f>_xll.qlInterpolationInterpolate(B3Minterpolation,R22,TRUE)</f>
        <v>1.2307451254371981E-3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42212</v>
      </c>
      <c r="S23" s="136">
        <f>_xll.qlCalendarAdvance(Calendar,R23,$F$1,"mf",,Trigger)</f>
        <v>42304</v>
      </c>
      <c r="T23" s="122">
        <f>_xll.qlDayCounterYearFraction(DayCounter,R23,S23,,,Trigger)</f>
        <v>0.25555555555555554</v>
      </c>
      <c r="U23" s="134">
        <f>_xll.qlInterpolationInterpolate(B3Minterpolation,R23,TRUE)</f>
        <v>1.2388327275135234E-3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42213</v>
      </c>
      <c r="S24" s="136">
        <f>_xll.qlCalendarAdvance(Calendar,R24,$F$1,"mf",,Trigger)</f>
        <v>42305</v>
      </c>
      <c r="T24" s="122">
        <f>_xll.qlDayCounterYearFraction(DayCounter,R24,S24,,,Trigger)</f>
        <v>0.25555555555555554</v>
      </c>
      <c r="U24" s="134">
        <f>_xll.qlInterpolationInterpolate(B3Minterpolation,R24,TRUE)</f>
        <v>1.241515467662675E-3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42214</v>
      </c>
      <c r="S25" s="136">
        <f>_xll.qlCalendarAdvance(Calendar,R25,$F$1,"mf",,Trigger)</f>
        <v>42306</v>
      </c>
      <c r="T25" s="122">
        <f>_xll.qlDayCounterYearFraction(DayCounter,R25,S25,,,Trigger)</f>
        <v>0.25555555555555554</v>
      </c>
      <c r="U25" s="134">
        <f>_xll.qlInterpolationInterpolate(B3Minterpolation,R25,TRUE)</f>
        <v>1.2441906398065318E-3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42215</v>
      </c>
      <c r="S26" s="136">
        <f>_xll.qlCalendarAdvance(Calendar,R26,$F$1,"mf",,Trigger)</f>
        <v>42307</v>
      </c>
      <c r="T26" s="122">
        <f>_xll.qlDayCounterYearFraction(DayCounter,R26,S26,,,Trigger)</f>
        <v>0.25555555555555554</v>
      </c>
      <c r="U26" s="134">
        <f>_xll.qlInterpolationInterpolate(B3Minterpolation,R26,TRUE)</f>
        <v>1.2468576413048045E-3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42216</v>
      </c>
      <c r="S27" s="136">
        <f>_xll.qlCalendarAdvance(Calendar,R27,$F$1,"mf",,Trigger)</f>
        <v>42307</v>
      </c>
      <c r="T27" s="122">
        <f>_xll.qlDayCounterYearFraction(DayCounter,R27,S27,,,Trigger)</f>
        <v>0.25277777777777777</v>
      </c>
      <c r="U27" s="134">
        <f>_xll.qlInterpolationInterpolate(B3Minterpolation,R27,TRUE)</f>
        <v>1.2495158695172033E-3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42219</v>
      </c>
      <c r="S28" s="136">
        <f>_xll.qlCalendarAdvance(Calendar,R28,$F$1,"mf",,Trigger)</f>
        <v>42311</v>
      </c>
      <c r="T28" s="122">
        <f>_xll.qlDayCounterYearFraction(DayCounter,R28,S28,,,Trigger)</f>
        <v>0.25555555555555554</v>
      </c>
      <c r="U28" s="134">
        <f>_xll.qlInterpolationInterpolate(B3Minterpolation,R28,TRUE)</f>
        <v>1.2574318880362596E-3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42220</v>
      </c>
      <c r="S29" s="136">
        <f>_xll.qlCalendarAdvance(Calendar,R29,$F$1,"mf",,Trigger)</f>
        <v>42312</v>
      </c>
      <c r="T29" s="122">
        <f>_xll.qlDayCounterYearFraction(DayCounter,R29,S29,,,Trigger)</f>
        <v>0.25555555555555554</v>
      </c>
      <c r="U29" s="134">
        <f>_xll.qlInterpolationInterpolate(B3Minterpolation,R29,TRUE)</f>
        <v>1.2600489967022662E-3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42221</v>
      </c>
      <c r="S30" s="136">
        <f>_xll.qlCalendarAdvance(Calendar,R30,$F$1,"mf",,Trigger)</f>
        <v>42313</v>
      </c>
      <c r="T30" s="122">
        <f>_xll.qlDayCounterYearFraction(DayCounter,R30,S30,,,Trigger)</f>
        <v>0.25555555555555554</v>
      </c>
      <c r="U30" s="134">
        <f>_xll.qlInterpolationInterpolate(B3Minterpolation,R30,TRUE)</f>
        <v>1.2626543188809505E-3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42222</v>
      </c>
      <c r="S31" s="136">
        <f>_xll.qlCalendarAdvance(Calendar,R31,$F$1,"mf",,Trigger)</f>
        <v>42314</v>
      </c>
      <c r="T31" s="122">
        <f>_xll.qlDayCounterYearFraction(DayCounter,R31,S31,,,Trigger)</f>
        <v>0.25555555555555554</v>
      </c>
      <c r="U31" s="134">
        <f>_xll.qlInterpolationInterpolate(B3Minterpolation,R31,TRUE)</f>
        <v>1.2652472519320229E-3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42223</v>
      </c>
      <c r="S32" s="136">
        <f>_xll.qlCalendarAdvance(Calendar,R32,$F$1,"mf",,Trigger)</f>
        <v>42317</v>
      </c>
      <c r="T32" s="122">
        <f>_xll.qlDayCounterYearFraction(DayCounter,R32,S32,,,Trigger)</f>
        <v>0.26111111111111113</v>
      </c>
      <c r="U32" s="134">
        <f>_xll.qlInterpolationInterpolate(B3Minterpolation,R32,TRUE)</f>
        <v>1.2678271932151939E-3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42226</v>
      </c>
      <c r="S33" s="136">
        <f>_xll.qlCalendarAdvance(Calendar,R33,$F$1,"mf",,Trigger)</f>
        <v>42318</v>
      </c>
      <c r="T33" s="122">
        <f>_xll.qlDayCounterYearFraction(DayCounter,R33,S33,,,Trigger)</f>
        <v>0.25555555555555554</v>
      </c>
      <c r="U33" s="134">
        <f>_xll.qlInterpolationInterpolate(B3Minterpolation,R33,TRUE)</f>
        <v>1.2754830400544006E-3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42227</v>
      </c>
      <c r="S34" s="136">
        <f>_xll.qlCalendarAdvance(Calendar,R34,$F$1,"mf",,Trigger)</f>
        <v>42319</v>
      </c>
      <c r="T34" s="122">
        <f>_xll.qlDayCounterYearFraction(DayCounter,R34,S34,,,Trigger)</f>
        <v>0.25555555555555554</v>
      </c>
      <c r="U34" s="134">
        <f>_xll.qlInterpolationInterpolate(B3Minterpolation,R34,TRUE)</f>
        <v>1.2780049878630688E-3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42228</v>
      </c>
      <c r="S35" s="136">
        <f>_xll.qlCalendarAdvance(Calendar,R35,$F$1,"mf",,Trigger)</f>
        <v>42320</v>
      </c>
      <c r="T35" s="122">
        <f>_xll.qlDayCounterYearFraction(DayCounter,R35,S35,,,Trigger)</f>
        <v>0.25555555555555554</v>
      </c>
      <c r="U35" s="134">
        <f>_xll.qlInterpolationInterpolate(B3Minterpolation,R35,TRUE)</f>
        <v>1.280510930702387E-3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42229</v>
      </c>
      <c r="S36" s="136">
        <f>_xll.qlCalendarAdvance(Calendar,R36,$F$1,"mf",,Trigger)</f>
        <v>42321</v>
      </c>
      <c r="T36" s="122">
        <f>_xll.qlDayCounterYearFraction(DayCounter,R36,S36,,,Trigger)</f>
        <v>0.25555555555555554</v>
      </c>
      <c r="U36" s="134">
        <f>_xll.qlInterpolationInterpolate(B3Minterpolation,R36,TRUE)</f>
        <v>1.2830002659320657E-3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42230</v>
      </c>
      <c r="S37" s="136">
        <f>_xll.qlCalendarAdvance(Calendar,R37,$F$1,"mf",,Trigger)</f>
        <v>42324</v>
      </c>
      <c r="T37" s="122">
        <f>_xll.qlDayCounterYearFraction(DayCounter,R37,S37,,,Trigger)</f>
        <v>0.26111111111111113</v>
      </c>
      <c r="U37" s="134">
        <f>_xll.qlInterpolationInterpolate(B3Minterpolation,R37,TRUE)</f>
        <v>1.2854723909118152E-3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42233</v>
      </c>
      <c r="S38" s="136">
        <f>_xll.qlCalendarAdvance(Calendar,R38,$F$1,"mf",,Trigger)</f>
        <v>42325</v>
      </c>
      <c r="T38" s="122">
        <f>_xll.qlDayCounterYearFraction(DayCounter,R38,S38,,,Trigger)</f>
        <v>0.25555555555555554</v>
      </c>
      <c r="U38" s="134">
        <f>_xll.qlInterpolationInterpolate(B3Minterpolation,R38,TRUE)</f>
        <v>1.2927794779485921E-3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42234</v>
      </c>
      <c r="S39" s="136">
        <f>_xll.qlCalendarAdvance(Calendar,R39,$F$1,"mf",,Trigger)</f>
        <v>42326</v>
      </c>
      <c r="T39" s="122">
        <f>_xll.qlDayCounterYearFraction(DayCounter,R39,S39,,,Trigger)</f>
        <v>0.25555555555555554</v>
      </c>
      <c r="U39" s="134">
        <f>_xll.qlInterpolationInterpolate(B3Minterpolation,R39,TRUE)</f>
        <v>1.2951767355257283E-3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42235</v>
      </c>
      <c r="S40" s="136">
        <f>_xll.qlCalendarAdvance(Calendar,R40,$F$1,"mf",,Trigger)</f>
        <v>42327</v>
      </c>
      <c r="T40" s="122">
        <f>_xll.qlDayCounterYearFraction(DayCounter,R40,S40,,,Trigger)</f>
        <v>0.25555555555555554</v>
      </c>
      <c r="U40" s="134">
        <f>_xll.qlInterpolationInterpolate(B3Minterpolation,R40,TRUE)</f>
        <v>1.297553769651487E-3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42236</v>
      </c>
      <c r="S41" s="136">
        <f>_xll.qlCalendarAdvance(Calendar,R41,$F$1,"mf",,Trigger)</f>
        <v>42328</v>
      </c>
      <c r="T41" s="122">
        <f>_xll.qlDayCounterYearFraction(DayCounter,R41,S41,,,Trigger)</f>
        <v>0.25555555555555554</v>
      </c>
      <c r="U41" s="134">
        <f>_xll.qlInterpolationInterpolate(B3Minterpolation,R41,TRUE)</f>
        <v>1.2999099776855785E-3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42237</v>
      </c>
      <c r="S42" s="136">
        <f>_xll.qlCalendarAdvance(Calendar,R42,$F$1,"mf",,Trigger)</f>
        <v>42331</v>
      </c>
      <c r="T42" s="122">
        <f>_xll.qlDayCounterYearFraction(DayCounter,R42,S42,,,Trigger)</f>
        <v>0.26111111111111113</v>
      </c>
      <c r="U42" s="134">
        <f>_xll.qlInterpolationInterpolate(B3Minterpolation,R42,TRUE)</f>
        <v>1.3022447569877133E-3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42240</v>
      </c>
      <c r="S43" s="136">
        <f>_xll.qlCalendarAdvance(Calendar,R43,$F$1,"mf",,Trigger)</f>
        <v>42332</v>
      </c>
      <c r="T43" s="122">
        <f>_xll.qlDayCounterYearFraction(DayCounter,R43,S43,,,Trigger)</f>
        <v>0.25555555555555554</v>
      </c>
      <c r="U43" s="134">
        <f>_xll.qlInterpolationInterpolate(B3Minterpolation,R43,TRUE)</f>
        <v>1.30911449609948E-3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42241</v>
      </c>
      <c r="S44" s="136">
        <f>_xll.qlCalendarAdvance(Calendar,R44,$F$1,"mf",,Trigger)</f>
        <v>42333</v>
      </c>
      <c r="T44" s="122">
        <f>_xll.qlDayCounterYearFraction(DayCounter,R44,S44,,,Trigger)</f>
        <v>0.25555555555555554</v>
      </c>
      <c r="U44" s="134">
        <f>_xll.qlInterpolationInterpolate(B3Minterpolation,R44,TRUE)</f>
        <v>1.3113575340708908E-3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42242</v>
      </c>
      <c r="S45" s="136">
        <f>_xll.qlCalendarAdvance(Calendar,R45,$F$1,"mf",,Trigger)</f>
        <v>42334</v>
      </c>
      <c r="T45" s="122">
        <f>_xll.qlDayCounterYearFraction(DayCounter,R45,S45,,,Trigger)</f>
        <v>0.25555555555555554</v>
      </c>
      <c r="U45" s="134">
        <f>_xll.qlInterpolationInterpolate(B3Minterpolation,R45,TRUE)</f>
        <v>1.3135761301088964E-3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42243</v>
      </c>
      <c r="S46" s="136">
        <f>_xll.qlCalendarAdvance(Calendar,R46,$F$1,"mf",,Trigger)</f>
        <v>42335</v>
      </c>
      <c r="T46" s="122">
        <f>_xll.qlDayCounterYearFraction(DayCounter,R46,S46,,,Trigger)</f>
        <v>0.25555555555555554</v>
      </c>
      <c r="U46" s="134">
        <f>_xll.qlInterpolationInterpolate(B3Minterpolation,R46,TRUE)</f>
        <v>1.3157696815732074E-3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42244</v>
      </c>
      <c r="S47" s="136">
        <f>_xll.qlCalendarAdvance(Calendar,R47,$F$1,"mf",,Trigger)</f>
        <v>42338</v>
      </c>
      <c r="T47" s="122">
        <f>_xll.qlDayCounterYearFraction(DayCounter,R47,S47,,,Trigger)</f>
        <v>0.26111111111111113</v>
      </c>
      <c r="U47" s="134">
        <f>_xll.qlInterpolationInterpolate(B3Minterpolation,R47,TRUE)</f>
        <v>1.3179375858235339E-3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42247</v>
      </c>
      <c r="S48" s="136">
        <f>_xll.qlCalendarAdvance(Calendar,R48,$F$1,"mf",,Trigger)</f>
        <v>42338</v>
      </c>
      <c r="T48" s="122">
        <f>_xll.qlDayCounterYearFraction(DayCounter,R48,S48,,,Trigger)</f>
        <v>0.25277777777777777</v>
      </c>
      <c r="U48" s="134">
        <f>_xll.qlInterpolationInterpolate(B3Minterpolation,R48,TRUE)</f>
        <v>1.3242813888877099E-3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42248</v>
      </c>
      <c r="S49" s="136">
        <f>_xll.qlCalendarAdvance(Calendar,R49,$F$1,"mf",,Trigger)</f>
        <v>42339</v>
      </c>
      <c r="T49" s="122">
        <f>_xll.qlDayCounterYearFraction(DayCounter,R49,S49,,,Trigger)</f>
        <v>0.25277777777777777</v>
      </c>
      <c r="U49" s="134">
        <f>_xll.qlInterpolationInterpolate(B3Minterpolation,R49,TRUE)</f>
        <v>1.3263406778792021E-3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42249</v>
      </c>
      <c r="S50" s="136">
        <f>_xll.qlCalendarAdvance(Calendar,R50,$F$1,"mf",,Trigger)</f>
        <v>42340</v>
      </c>
      <c r="T50" s="122">
        <f>_xll.qlDayCounterYearFraction(DayCounter,R50,S50,,,Trigger)</f>
        <v>0.25277777777777777</v>
      </c>
      <c r="U50" s="134">
        <f>_xll.qlInterpolationInterpolate(B3Minterpolation,R50,TRUE)</f>
        <v>1.3283713064552612E-3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42250</v>
      </c>
      <c r="S51" s="136">
        <f>_xll.qlCalendarAdvance(Calendar,R51,$F$1,"mf",,Trigger)</f>
        <v>42341</v>
      </c>
      <c r="T51" s="122">
        <f>_xll.qlDayCounterYearFraction(DayCounter,R51,S51,,,Trigger)</f>
        <v>0.25277777777777777</v>
      </c>
      <c r="U51" s="134">
        <f>_xll.qlInterpolationInterpolate(B3Minterpolation,R51,TRUE)</f>
        <v>1.330372671975598E-3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42251</v>
      </c>
      <c r="S52" s="136">
        <f>_xll.qlCalendarAdvance(Calendar,R52,$F$1,"mf",,Trigger)</f>
        <v>42342</v>
      </c>
      <c r="T52" s="122">
        <f>_xll.qlDayCounterYearFraction(DayCounter,R52,S52,,,Trigger)</f>
        <v>0.25277777777777777</v>
      </c>
      <c r="U52" s="134">
        <f>_xll.qlInterpolationInterpolate(B3Minterpolation,R52,TRUE)</f>
        <v>1.3323441717999229E-3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42254</v>
      </c>
      <c r="S53" s="136">
        <f>_xll.qlCalendarAdvance(Calendar,R53,$F$1,"mf",,Trigger)</f>
        <v>42345</v>
      </c>
      <c r="T53" s="122">
        <f>_xll.qlDayCounterYearFraction(DayCounter,R53,S53,,,Trigger)</f>
        <v>0.25277777777777777</v>
      </c>
      <c r="U53" s="134">
        <f>_xll.qlInterpolationInterpolate(B3Minterpolation,R53,TRUE)</f>
        <v>1.3380734506939279E-3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42255</v>
      </c>
      <c r="S54" s="136">
        <f>_xll.qlCalendarAdvance(Calendar,R54,$F$1,"mf",,Trigger)</f>
        <v>42346</v>
      </c>
      <c r="T54" s="122">
        <f>_xll.qlDayCounterYearFraction(DayCounter,R54,S54,,,Trigger)</f>
        <v>0.25277777777777777</v>
      </c>
      <c r="U54" s="134">
        <f>_xll.qlInterpolationInterpolate(B3Minterpolation,R54,TRUE)</f>
        <v>1.3399194613313075E-3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42256</v>
      </c>
      <c r="S55" s="136">
        <f>_xll.qlCalendarAdvance(Calendar,R55,$F$1,"mf",,Trigger)</f>
        <v>42347</v>
      </c>
      <c r="T55" s="122">
        <f>_xll.qlDayCounterYearFraction(DayCounter,R55,S55,,,Trigger)</f>
        <v>0.25277777777777777</v>
      </c>
      <c r="U55" s="134">
        <f>_xll.qlInterpolationInterpolate(B3Minterpolation,R55,TRUE)</f>
        <v>1.3417325930712271E-3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42257</v>
      </c>
      <c r="S56" s="136">
        <f>_xll.qlCalendarAdvance(Calendar,R56,$F$1,"mf",,Trigger)</f>
        <v>42348</v>
      </c>
      <c r="T56" s="122">
        <f>_xll.qlDayCounterYearFraction(DayCounter,R56,S56,,,Trigger)</f>
        <v>0.25277777777777777</v>
      </c>
      <c r="U56" s="134">
        <f>_xll.qlInterpolationInterpolate(B3Minterpolation,R56,TRUE)</f>
        <v>1.3435122432733963E-3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42258</v>
      </c>
      <c r="S57" s="136">
        <f>_xll.qlCalendarAdvance(Calendar,R57,$F$1,"mf",,Trigger)</f>
        <v>42349</v>
      </c>
      <c r="T57" s="122">
        <f>_xll.qlDayCounterYearFraction(DayCounter,R57,S57,,,Trigger)</f>
        <v>0.25277777777777777</v>
      </c>
      <c r="U57" s="134">
        <f>_xll.qlInterpolationInterpolate(B3Minterpolation,R57,TRUE)</f>
        <v>1.3452578092975258E-3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42261</v>
      </c>
      <c r="S58" s="136">
        <f>_xll.qlCalendarAdvance(Calendar,R58,$F$1,"mf",,Trigger)</f>
        <v>42352</v>
      </c>
      <c r="T58" s="122">
        <f>_xll.qlDayCounterYearFraction(DayCounter,R58,S58,,,Trigger)</f>
        <v>0.25277777777777777</v>
      </c>
      <c r="U58" s="134">
        <f>_xll.qlInterpolationInterpolate(B3Minterpolation,R58,TRUE)</f>
        <v>1.3502839758987796E-3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42262</v>
      </c>
      <c r="S59" s="136">
        <f>_xll.qlCalendarAdvance(Calendar,R59,$F$1,"mf",,Trigger)</f>
        <v>42353</v>
      </c>
      <c r="T59" s="122">
        <f>_xll.qlDayCounterYearFraction(DayCounter,R59,S59,,,Trigger)</f>
        <v>0.25277777777777777</v>
      </c>
      <c r="U59" s="134">
        <f>_xll.qlInterpolationInterpolate(B3Minterpolation,R59,TRUE)</f>
        <v>1.3518871788078537E-3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42263</v>
      </c>
      <c r="S60" s="136">
        <f>_xll.qlCalendarAdvance(Calendar,R60,$F$1,"mf",,Trigger)</f>
        <v>42354</v>
      </c>
      <c r="T60" s="122">
        <f>_xll.qlDayCounterYearFraction(DayCounter,R60,S60,,,Trigger)</f>
        <v>0.25277777777777777</v>
      </c>
      <c r="U60" s="134">
        <f>_xll.qlInterpolationInterpolate(B3Minterpolation,R60,TRUE)</f>
        <v>1.3534532843374396E-3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42264</v>
      </c>
      <c r="S61" s="136">
        <f>_xll.qlCalendarAdvance(Calendar,R61,$F$1,"mf",,Trigger)</f>
        <v>42355</v>
      </c>
      <c r="T61" s="122">
        <f>_xll.qlDayCounterYearFraction(DayCounter,R61,S61,,,Trigger)</f>
        <v>0.25277777777777777</v>
      </c>
      <c r="U61" s="134">
        <f>_xll.qlInterpolationInterpolate(B3Minterpolation,R61,TRUE)</f>
        <v>1.3549823185996096E-3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42265</v>
      </c>
      <c r="S62" s="136">
        <f>_xll.qlCalendarAdvance(Calendar,R62,$F$1,"mf",,Trigger)</f>
        <v>42356</v>
      </c>
      <c r="T62" s="122">
        <f>_xll.qlDayCounterYearFraction(DayCounter,R62,S62,,,Trigger)</f>
        <v>0.25277777777777777</v>
      </c>
      <c r="U62" s="134">
        <f>_xll.qlInterpolationInterpolate(B3Minterpolation,R62,TRUE)</f>
        <v>1.356475019944695E-3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42268</v>
      </c>
      <c r="S63" s="136">
        <f>_xll.qlCalendarAdvance(Calendar,R63,$F$1,"mf",,Trigger)</f>
        <v>42359</v>
      </c>
      <c r="T63" s="122">
        <f>_xll.qlDayCounterYearFraction(DayCounter,R63,S63,,,Trigger)</f>
        <v>0.25277777777777777</v>
      </c>
      <c r="U63" s="134">
        <f>_xll.qlInterpolationInterpolate(B3Minterpolation,R63,TRUE)</f>
        <v>1.3607397836484267E-3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42269</v>
      </c>
      <c r="S64" s="136">
        <f>_xll.qlCalendarAdvance(Calendar,R64,$F$1,"mf",,Trigger)</f>
        <v>42360</v>
      </c>
      <c r="T64" s="122">
        <f>_xll.qlDayCounterYearFraction(DayCounter,R64,S64,,,Trigger)</f>
        <v>0.25277777777777777</v>
      </c>
      <c r="U64" s="134">
        <f>_xll.qlInterpolationInterpolate(B3Minterpolation,R64,TRUE)</f>
        <v>1.3620918104961578E-3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42270</v>
      </c>
      <c r="S65" s="136">
        <f>_xll.qlCalendarAdvance(Calendar,R65,$F$1,"mf",,Trigger)</f>
        <v>42361</v>
      </c>
      <c r="T65" s="122">
        <f>_xll.qlDayCounterYearFraction(DayCounter,R65,S65,,,Trigger)</f>
        <v>0.25277777777777777</v>
      </c>
      <c r="U65" s="134">
        <f>_xll.qlInterpolationInterpolate(B3Minterpolation,R65,TRUE)</f>
        <v>1.3634098330122968E-3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42271</v>
      </c>
      <c r="S66" s="136">
        <f>_xll.qlCalendarAdvance(Calendar,R66,$F$1,"mf",,Trigger)</f>
        <v>42362</v>
      </c>
      <c r="T66" s="122">
        <f>_xll.qlDayCounterYearFraction(DayCounter,R66,S66,,,Trigger)</f>
        <v>0.25277777777777777</v>
      </c>
      <c r="U66" s="134">
        <f>_xll.qlInterpolationInterpolate(B3Minterpolation,R66,TRUE)</f>
        <v>1.3646943169139422E-3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42272</v>
      </c>
      <c r="S67" s="136">
        <f>_xll.qlCalendarAdvance(Calendar,R67,$F$1,"mf",,Trigger)</f>
        <v>42366</v>
      </c>
      <c r="T67" s="122">
        <f>_xll.qlDayCounterYearFraction(DayCounter,R67,S67,,,Trigger)</f>
        <v>0.26111111111111113</v>
      </c>
      <c r="U67" s="134">
        <f>_xll.qlInterpolationInterpolate(B3Minterpolation,R67,TRUE)</f>
        <v>1.3659457279181927E-3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42275</v>
      </c>
      <c r="S68" s="136">
        <f>_xll.qlCalendarAdvance(Calendar,R68,$F$1,"mf",,Trigger)</f>
        <v>42366</v>
      </c>
      <c r="T68" s="122">
        <f>_xll.qlDayCounterYearFraction(DayCounter,R68,S68,,,Trigger)</f>
        <v>0.25277777777777777</v>
      </c>
      <c r="U68" s="134">
        <f>_xll.qlInterpolationInterpolate(B3Minterpolation,R68,TRUE)</f>
        <v>1.3695061807175589E-3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42276</v>
      </c>
      <c r="S69" s="136">
        <f>_xll.qlCalendarAdvance(Calendar,R69,$F$1,"mf",,Trigger)</f>
        <v>42367</v>
      </c>
      <c r="T69" s="122">
        <f>_xll.qlDayCounterYearFraction(DayCounter,R69,S69,,,Trigger)</f>
        <v>0.25277777777777777</v>
      </c>
      <c r="U69" s="134">
        <f>_xll.qlInterpolationInterpolate(B3Minterpolation,R69,TRUE)</f>
        <v>1.3706299573032145E-3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42277</v>
      </c>
      <c r="S70" s="136">
        <f>_xll.qlCalendarAdvance(Calendar,R70,$F$1,"mf",,Trigger)</f>
        <v>42368</v>
      </c>
      <c r="T70" s="122">
        <f>_xll.qlDayCounterYearFraction(DayCounter,R70,S70,,,Trigger)</f>
        <v>0.25277777777777777</v>
      </c>
      <c r="U70" s="134">
        <f>_xll.qlInterpolationInterpolate(B3Minterpolation,R70,TRUE)</f>
        <v>1.371722989576968E-3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42278</v>
      </c>
      <c r="S71" s="136">
        <f>_xll.qlCalendarAdvance(Calendar,R71,$F$1,"mf",,Trigger)</f>
        <v>42373</v>
      </c>
      <c r="T71" s="122">
        <f>_xll.qlDayCounterYearFraction(DayCounter,R71,S71,,,Trigger)</f>
        <v>0.2638888888888889</v>
      </c>
      <c r="U71" s="134">
        <f>_xll.qlInterpolationInterpolate(B3Minterpolation,R71,TRUE)</f>
        <v>1.3727857432559176E-3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42279</v>
      </c>
      <c r="S72" s="136">
        <f>_xll.qlCalendarAdvance(Calendar,R72,$F$1,"mf",,Trigger)</f>
        <v>42373</v>
      </c>
      <c r="T72" s="122">
        <f>_xll.qlDayCounterYearFraction(DayCounter,R72,S72,,,Trigger)</f>
        <v>0.26111111111111113</v>
      </c>
      <c r="U72" s="134">
        <f>_xll.qlInterpolationInterpolate(B3Minterpolation,R72,TRUE)</f>
        <v>1.373818684057162E-3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42282</v>
      </c>
      <c r="S73" s="136">
        <f>_xll.qlCalendarAdvance(Calendar,R73,$F$1,"mf",,Trigger)</f>
        <v>42374</v>
      </c>
      <c r="T73" s="122">
        <f>_xll.qlDayCounterYearFraction(DayCounter,R73,S73,,,Trigger)</f>
        <v>0.25555555555555554</v>
      </c>
      <c r="U73" s="134">
        <f>_xll.qlInterpolationInterpolate(B3Minterpolation,R73,TRUE)</f>
        <v>1.3767432863656499E-3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42283</v>
      </c>
      <c r="S74" s="136">
        <f>_xll.qlCalendarAdvance(Calendar,R74,$F$1,"mf",,Trigger)</f>
        <v>42375</v>
      </c>
      <c r="T74" s="122">
        <f>_xll.qlDayCounterYearFraction(DayCounter,R74,S74,,,Trigger)</f>
        <v>0.25555555555555554</v>
      </c>
      <c r="U74" s="134">
        <f>_xll.qlInterpolationInterpolate(B3Minterpolation,R74,TRUE)</f>
        <v>1.3776616328270591E-3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42284</v>
      </c>
      <c r="S75" s="136">
        <f>_xll.qlCalendarAdvance(Calendar,R75,$F$1,"mf",,Trigger)</f>
        <v>42376</v>
      </c>
      <c r="T75" s="122">
        <f>_xll.qlDayCounterYearFraction(DayCounter,R75,S75,,,Trigger)</f>
        <v>0.25555555555555554</v>
      </c>
      <c r="U75" s="134">
        <f>_xll.qlInterpolationInterpolate(B3Minterpolation,R75,TRUE)</f>
        <v>1.3785524949962559E-3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42285</v>
      </c>
      <c r="S76" s="136">
        <f>_xll.qlCalendarAdvance(Calendar,R76,$F$1,"mf",,Trigger)</f>
        <v>42377</v>
      </c>
      <c r="T76" s="122">
        <f>_xll.qlDayCounterYearFraction(DayCounter,R76,S76,,,Trigger)</f>
        <v>0.25555555555555554</v>
      </c>
      <c r="U76" s="134">
        <f>_xll.qlInterpolationInterpolate(B3Minterpolation,R76,TRUE)</f>
        <v>1.3794163385903388E-3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42286</v>
      </c>
      <c r="S77" s="136">
        <f>_xll.qlCalendarAdvance(Calendar,R77,$F$1,"mf",,Trigger)</f>
        <v>42380</v>
      </c>
      <c r="T77" s="122">
        <f>_xll.qlDayCounterYearFraction(DayCounter,R77,S77,,,Trigger)</f>
        <v>0.26111111111111113</v>
      </c>
      <c r="U77" s="134">
        <f>_xll.qlInterpolationInterpolate(B3Minterpolation,R77,TRUE)</f>
        <v>1.3802536293264064E-3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42289</v>
      </c>
      <c r="S78" s="136">
        <f>_xll.qlCalendarAdvance(Calendar,R78,$F$1,"mf",,Trigger)</f>
        <v>42381</v>
      </c>
      <c r="T78" s="122">
        <f>_xll.qlDayCounterYearFraction(DayCounter,R78,S78,,,Trigger)</f>
        <v>0.25555555555555554</v>
      </c>
      <c r="U78" s="134">
        <f>_xll.qlInterpolationInterpolate(B3Minterpolation,R78,TRUE)</f>
        <v>1.3826108415575028E-3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42290</v>
      </c>
      <c r="S79" s="136">
        <f>_xll.qlCalendarAdvance(Calendar,R79,$F$1,"mf",,Trigger)</f>
        <v>42382</v>
      </c>
      <c r="T79" s="122">
        <f>_xll.qlDayCounterYearFraction(DayCounter,R79,S79,,,Trigger)</f>
        <v>0.25555555555555554</v>
      </c>
      <c r="U79" s="134">
        <f>_xll.qlInterpolationInterpolate(B3Minterpolation,R79,TRUE)</f>
        <v>1.3833465780324944E-3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42291</v>
      </c>
      <c r="S80" s="136">
        <f>_xll.qlCalendarAdvance(Calendar,R80,$F$1,"mf",,Trigger)</f>
        <v>42383</v>
      </c>
      <c r="T80" s="122">
        <f>_xll.qlDayCounterYearFraction(DayCounter,R80,S80,,,Trigger)</f>
        <v>0.25555555555555554</v>
      </c>
      <c r="U80" s="134">
        <f>_xll.qlInterpolationInterpolate(B3Minterpolation,R80,TRUE)</f>
        <v>1.3840580902349637E-3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42292</v>
      </c>
      <c r="S81" s="136">
        <f>_xll.qlCalendarAdvance(Calendar,R81,$F$1,"mf",,Trigger)</f>
        <v>42384</v>
      </c>
      <c r="T81" s="122">
        <f>_xll.qlDayCounterYearFraction(DayCounter,R81,S81,,,Trigger)</f>
        <v>0.25555555555555554</v>
      </c>
      <c r="U81" s="134">
        <f>_xll.qlInterpolationInterpolate(B3Minterpolation,R81,TRUE)</f>
        <v>1.3847458438820089E-3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42293</v>
      </c>
      <c r="S82" s="136">
        <f>_xll.qlCalendarAdvance(Calendar,R82,$F$1,"mf",,Trigger)</f>
        <v>42387</v>
      </c>
      <c r="T82" s="122">
        <f>_xll.qlDayCounterYearFraction(DayCounter,R82,S82,,,Trigger)</f>
        <v>0.26111111111111113</v>
      </c>
      <c r="U82" s="134">
        <f>_xll.qlInterpolationInterpolate(B3Minterpolation,R82,TRUE)</f>
        <v>1.3854103046907285E-3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42296</v>
      </c>
      <c r="S83" s="136">
        <f>_xll.qlCalendarAdvance(Calendar,R83,$F$1,"mf",,Trigger)</f>
        <v>42388</v>
      </c>
      <c r="T83" s="122">
        <f>_xll.qlDayCounterYearFraction(DayCounter,R83,S83,,,Trigger)</f>
        <v>0.25555555555555554</v>
      </c>
      <c r="U83" s="134">
        <f>_xll.qlInterpolationInterpolate(B3Minterpolation,R83,TRUE)</f>
        <v>1.3872685872579203E-3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42297</v>
      </c>
      <c r="S84" s="136">
        <f>_xll.qlCalendarAdvance(Calendar,R84,$F$1,"mf",,Trigger)</f>
        <v>42389</v>
      </c>
      <c r="T84" s="122">
        <f>_xll.qlDayCounterYearFraction(DayCounter,R84,S84,,,Trigger)</f>
        <v>0.25555555555555554</v>
      </c>
      <c r="U84" s="134">
        <f>_xll.qlInterpolationInterpolate(B3Minterpolation,R84,TRUE)</f>
        <v>1.3878445338843237E-3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42298</v>
      </c>
      <c r="S85" s="136">
        <f>_xll.qlCalendarAdvance(Calendar,R85,$F$1,"mf",,Trigger)</f>
        <v>42390</v>
      </c>
      <c r="T85" s="122">
        <f>_xll.qlDayCounterYearFraction(DayCounter,R85,S85,,,Trigger)</f>
        <v>0.25555555555555554</v>
      </c>
      <c r="U85" s="134">
        <f>_xll.qlInterpolationInterpolate(B3Minterpolation,R85,TRUE)</f>
        <v>1.3883995162578943E-3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42299</v>
      </c>
      <c r="S86" s="136">
        <f>_xll.qlCalendarAdvance(Calendar,R86,$F$1,"mf",,Trigger)</f>
        <v>42391</v>
      </c>
      <c r="T86" s="122">
        <f>_xll.qlDayCounterYearFraction(DayCounter,R86,S86,,,Trigger)</f>
        <v>0.25555555555555554</v>
      </c>
      <c r="U86" s="134">
        <f>_xll.qlInterpolationInterpolate(B3Minterpolation,R86,TRUE)</f>
        <v>1.3889340000957308E-3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42300</v>
      </c>
      <c r="S87" s="136">
        <f>_xll.qlCalendarAdvance(Calendar,R87,$F$1,"mf",,Trigger)</f>
        <v>42394</v>
      </c>
      <c r="T87" s="122">
        <f>_xll.qlDayCounterYearFraction(DayCounter,R87,S87,,,Trigger)</f>
        <v>0.26111111111111113</v>
      </c>
      <c r="U87" s="134">
        <f>_xll.qlInterpolationInterpolate(B3Minterpolation,R87,TRUE)</f>
        <v>1.3894484511149316E-3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42303</v>
      </c>
      <c r="S88" s="136">
        <f>_xll.qlCalendarAdvance(Calendar,R88,$F$1,"mf",,Trigger)</f>
        <v>42395</v>
      </c>
      <c r="T88" s="122">
        <f>_xll.qlDayCounterYearFraction(DayCounter,R88,S88,,,Trigger)</f>
        <v>0.25555555555555554</v>
      </c>
      <c r="U88" s="134">
        <f>_xll.qlInterpolationInterpolate(B3Minterpolation,R88,TRUE)</f>
        <v>1.3908762644317058E-3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42304</v>
      </c>
      <c r="S89" s="136">
        <f>_xll.qlCalendarAdvance(Calendar,R89,$F$1,"mf",,Trigger)</f>
        <v>42396</v>
      </c>
      <c r="T89" s="122">
        <f>_xll.qlDayCounterYearFraction(DayCounter,R89,S89,,,Trigger)</f>
        <v>0.25555555555555554</v>
      </c>
      <c r="U89" s="134">
        <f>_xll.qlInterpolationInterpolate(B3Minterpolation,R89,TRUE)</f>
        <v>1.3913152413473496E-3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42305</v>
      </c>
      <c r="S90" s="136">
        <f>_xll.qlCalendarAdvance(Calendar,R90,$F$1,"mf",,Trigger)</f>
        <v>42397</v>
      </c>
      <c r="T90" s="122">
        <f>_xll.qlDayCounterYearFraction(DayCounter,R90,S90,,,Trigger)</f>
        <v>0.25555555555555554</v>
      </c>
      <c r="U90" s="134">
        <f>_xll.qlInterpolationInterpolate(B3Minterpolation,R90,TRUE)</f>
        <v>1.3917365140298506E-3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42306</v>
      </c>
      <c r="S91" s="136">
        <f>_xll.qlCalendarAdvance(Calendar,R91,$F$1,"mf",,Trigger)</f>
        <v>42398</v>
      </c>
      <c r="T91" s="122">
        <f>_xll.qlDayCounterYearFraction(DayCounter,R91,S91,,,Trigger)</f>
        <v>0.25555555555555554</v>
      </c>
      <c r="U91" s="134">
        <f>_xll.qlInterpolationInterpolate(B3Minterpolation,R91,TRUE)</f>
        <v>1.3921405481963074E-3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42307</v>
      </c>
      <c r="S92" s="136">
        <f>_xll.qlCalendarAdvance(Calendar,R92,$F$1,"mf",,Trigger)</f>
        <v>42398</v>
      </c>
      <c r="T92" s="122">
        <f>_xll.qlDayCounterYearFraction(DayCounter,R92,S92,,,Trigger)</f>
        <v>0.25277777777777777</v>
      </c>
      <c r="U92" s="134">
        <f>_xll.qlInterpolationInterpolate(B3Minterpolation,R92,TRUE)</f>
        <v>1.3925278095638183E-3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42310</v>
      </c>
      <c r="S93" s="136">
        <f>_xll.qlCalendarAdvance(Calendar,R93,$F$1,"mf",,Trigger)</f>
        <v>42402</v>
      </c>
      <c r="T93" s="122">
        <f>_xll.qlDayCounterYearFraction(DayCounter,R93,S93,,,Trigger)</f>
        <v>0.25555555555555554</v>
      </c>
      <c r="U93" s="134">
        <f>_xll.qlInterpolationInterpolate(B3Minterpolation,R93,TRUE)</f>
        <v>1.3935936140436621E-3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42311</v>
      </c>
      <c r="S94" s="136">
        <f>_xll.qlCalendarAdvance(Calendar,R94,$F$1,"mf",,Trigger)</f>
        <v>42403</v>
      </c>
      <c r="T94" s="122">
        <f>_xll.qlDayCounterYearFraction(DayCounter,R94,S94,,,Trigger)</f>
        <v>0.25555555555555554</v>
      </c>
      <c r="U94" s="134">
        <f>_xll.qlInterpolationInterpolate(B3Minterpolation,R94,TRUE)</f>
        <v>1.3939184413863754E-3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42312</v>
      </c>
      <c r="S95" s="136">
        <f>_xll.qlCalendarAdvance(Calendar,R95,$F$1,"mf",,Trigger)</f>
        <v>42404</v>
      </c>
      <c r="T95" s="122">
        <f>_xll.qlDayCounterYearFraction(DayCounter,R95,S95,,,Trigger)</f>
        <v>0.25555555555555554</v>
      </c>
      <c r="U95" s="134">
        <f>_xll.qlInterpolationInterpolate(B3Minterpolation,R95,TRUE)</f>
        <v>1.3942288245156358E-3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42313</v>
      </c>
      <c r="S96" s="136">
        <f>_xll.qlCalendarAdvance(Calendar,R96,$F$1,"mf",,Trigger)</f>
        <v>42405</v>
      </c>
      <c r="T96" s="122">
        <f>_xll.qlDayCounterYearFraction(DayCounter,R96,S96,,,Trigger)</f>
        <v>0.25555555555555554</v>
      </c>
      <c r="U96" s="134">
        <f>_xll.qlInterpolationInterpolate(B3Minterpolation,R96,TRUE)</f>
        <v>1.3945252291485417E-3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42314</v>
      </c>
      <c r="S97" s="136">
        <f>_xll.qlCalendarAdvance(Calendar,R97,$F$1,"mf",,Trigger)</f>
        <v>42408</v>
      </c>
      <c r="T97" s="122">
        <f>_xll.qlDayCounterYearFraction(DayCounter,R97,S97,,,Trigger)</f>
        <v>0.26111111111111113</v>
      </c>
      <c r="U97" s="134">
        <f>_xll.qlInterpolationInterpolate(B3Minterpolation,R97,TRUE)</f>
        <v>1.3948081210021918E-3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42317</v>
      </c>
      <c r="S98" s="136">
        <f>_xll.qlCalendarAdvance(Calendar,R98,$F$1,"mf",,Trigger)</f>
        <v>42409</v>
      </c>
      <c r="T98" s="122">
        <f>_xll.qlDayCounterYearFraction(DayCounter,R98,S98,,,Trigger)</f>
        <v>0.25555555555555554</v>
      </c>
      <c r="U98" s="134">
        <f>_xll.qlInterpolationInterpolate(B3Minterpolation,R98,TRUE)</f>
        <v>1.395580377058592E-3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42318</v>
      </c>
      <c r="S99" s="136">
        <f>_xll.qlCalendarAdvance(Calendar,R99,$F$1,"mf",,Trigger)</f>
        <v>42410</v>
      </c>
      <c r="T99" s="122">
        <f>_xll.qlDayCounterYearFraction(DayCounter,R99,S99,,,Trigger)</f>
        <v>0.25555555555555554</v>
      </c>
      <c r="U99" s="134">
        <f>_xll.qlInterpolationInterpolate(B3Minterpolation,R99,TRUE)</f>
        <v>1.395813874966204E-3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42319</v>
      </c>
      <c r="S100" s="136">
        <f>_xll.qlCalendarAdvance(Calendar,R100,$F$1,"mf",,Trigger)</f>
        <v>42411</v>
      </c>
      <c r="T100" s="122">
        <f>_xll.qlDayCounterYearFraction(DayCounter,R100,S100,,,Trigger)</f>
        <v>0.25555555555555554</v>
      </c>
      <c r="U100" s="134">
        <f>_xll.qlInterpolationInterpolate(B3Minterpolation,R100,TRUE)</f>
        <v>1.3960361886800527E-3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42320</v>
      </c>
      <c r="S101" s="136">
        <f>_xll.qlCalendarAdvance(Calendar,R101,$F$1,"mf",,Trigger)</f>
        <v>42412</v>
      </c>
      <c r="T101" s="122">
        <f>_xll.qlDayCounterYearFraction(DayCounter,R101,S101,,,Trigger)</f>
        <v>0.25555555555555554</v>
      </c>
      <c r="U101" s="134">
        <f>_xll.qlInterpolationInterpolate(B3Minterpolation,R101,TRUE)</f>
        <v>1.3962477839172369E-3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42321</v>
      </c>
      <c r="S102" s="136">
        <f>_xll.qlCalendarAdvance(Calendar,R102,$F$1,"mf",,Trigger)</f>
        <v>42415</v>
      </c>
      <c r="T102" s="122">
        <f>_xll.qlDayCounterYearFraction(DayCounter,R102,S102,,,Trigger)</f>
        <v>0.26111111111111113</v>
      </c>
      <c r="U102" s="134">
        <f>_xll.qlInterpolationInterpolate(B3Minterpolation,R102,TRUE)</f>
        <v>1.396449126394855E-3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42324</v>
      </c>
      <c r="S103" s="136">
        <f>_xll.qlCalendarAdvance(Calendar,R103,$F$1,"mf",,Trigger)</f>
        <v>42416</v>
      </c>
      <c r="T103" s="122">
        <f>_xll.qlDayCounterYearFraction(DayCounter,R103,S103,,,Trigger)</f>
        <v>0.25555555555555554</v>
      </c>
      <c r="U103" s="134">
        <f>_xll.qlInterpolationInterpolate(B3Minterpolation,R103,TRUE)</f>
        <v>1.3969962944412986E-3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42325</v>
      </c>
      <c r="S104" s="136">
        <f>_xll.qlCalendarAdvance(Calendar,R104,$F$1,"mf",,Trigger)</f>
        <v>42417</v>
      </c>
      <c r="T104" s="122">
        <f>_xll.qlDayCounterYearFraction(DayCounter,R104,S104,,,Trigger)</f>
        <v>0.25555555555555554</v>
      </c>
      <c r="U104" s="134">
        <f>_xll.qlInterpolationInterpolate(B3Minterpolation,R104,TRUE)</f>
        <v>1.3971612830516382E-3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42326</v>
      </c>
      <c r="S105" s="136">
        <f>_xll.qlCalendarAdvance(Calendar,R105,$F$1,"mf",,Trigger)</f>
        <v>42418</v>
      </c>
      <c r="T105" s="122">
        <f>_xll.qlDayCounterYearFraction(DayCounter,R105,S105,,,Trigger)</f>
        <v>0.25555555555555554</v>
      </c>
      <c r="U105" s="134">
        <f>_xll.qlInterpolationInterpolate(B3Minterpolation,R105,TRUE)</f>
        <v>1.3973183474879044E-3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42327</v>
      </c>
      <c r="S106" s="136">
        <f>_xll.qlCalendarAdvance(Calendar,R106,$F$1,"mf",,Trigger)</f>
        <v>42419</v>
      </c>
      <c r="T106" s="122">
        <f>_xll.qlDayCounterYearFraction(DayCounter,R106,S106,,,Trigger)</f>
        <v>0.25555555555555554</v>
      </c>
      <c r="U106" s="134">
        <f>_xll.qlInterpolationInterpolate(B3Minterpolation,R106,TRUE)</f>
        <v>1.3974679534671957E-3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42328</v>
      </c>
      <c r="S107" s="136">
        <f>_xll.qlCalendarAdvance(Calendar,R107,$F$1,"mf",,Trigger)</f>
        <v>42422</v>
      </c>
      <c r="T107" s="122">
        <f>_xll.qlDayCounterYearFraction(DayCounter,R107,S107,,,Trigger)</f>
        <v>0.26111111111111113</v>
      </c>
      <c r="U107" s="134">
        <f>_xll.qlInterpolationInterpolate(B3Minterpolation,R107,TRUE)</f>
        <v>1.397610566706611E-3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42331</v>
      </c>
      <c r="S108" s="136">
        <f>_xll.qlCalendarAdvance(Calendar,R108,$F$1,"mf",,Trigger)</f>
        <v>42423</v>
      </c>
      <c r="T108" s="122">
        <f>_xll.qlDayCounterYearFraction(DayCounter,R108,S108,,,Trigger)</f>
        <v>0.25555555555555554</v>
      </c>
      <c r="U108" s="134">
        <f>_xll.qlInterpolationInterpolate(B3Minterpolation,R108,TRUE)</f>
        <v>1.3980011071565851E-3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42332</v>
      </c>
      <c r="S109" s="136">
        <f>_xll.qlCalendarAdvance(Calendar,R109,$F$1,"mf",,Trigger)</f>
        <v>42424</v>
      </c>
      <c r="T109" s="122">
        <f>_xll.qlDayCounterYearFraction(DayCounter,R109,S109,,,Trigger)</f>
        <v>0.25555555555555554</v>
      </c>
      <c r="U109" s="134">
        <f>_xll.qlInterpolationInterpolate(B3Minterpolation,R109,TRUE)</f>
        <v>1.3981204066074811E-3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42333</v>
      </c>
      <c r="S110" s="136">
        <f>_xll.qlCalendarAdvance(Calendar,R110,$F$1,"mf",,Trigger)</f>
        <v>42425</v>
      </c>
      <c r="T110" s="122">
        <f>_xll.qlDayCounterYearFraction(DayCounter,R110,S110,,,Trigger)</f>
        <v>0.25555555555555554</v>
      </c>
      <c r="U110" s="134">
        <f>_xll.qlInterpolationInterpolate(B3Minterpolation,R110,TRUE)</f>
        <v>1.3982350419039936E-3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42334</v>
      </c>
      <c r="S111" s="136">
        <f>_xll.qlCalendarAdvance(Calendar,R111,$F$1,"mf",,Trigger)</f>
        <v>42426</v>
      </c>
      <c r="T111" s="122">
        <f>_xll.qlDayCounterYearFraction(DayCounter,R111,S111,,,Trigger)</f>
        <v>0.25555555555555554</v>
      </c>
      <c r="U111" s="134">
        <f>_xll.qlInterpolationInterpolate(B3Minterpolation,R111,TRUE)</f>
        <v>1.3983454787632212E-3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42335</v>
      </c>
      <c r="S112" s="136">
        <f>_xll.qlCalendarAdvance(Calendar,R112,$F$1,"mf",,Trigger)</f>
        <v>42429</v>
      </c>
      <c r="T112" s="122">
        <f>_xll.qlDayCounterYearFraction(DayCounter,R112,S112,,,Trigger)</f>
        <v>0.26111111111111113</v>
      </c>
      <c r="U112" s="134">
        <f>_xll.qlInterpolationInterpolate(B3Minterpolation,R112,TRUE)</f>
        <v>1.3984521829022627E-3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42338</v>
      </c>
      <c r="S113" s="136">
        <f>_xll.qlCalendarAdvance(Calendar,R113,$F$1,"mf",,Trigger)</f>
        <v>42429</v>
      </c>
      <c r="T113" s="122">
        <f>_xll.qlDayCounterYearFraction(DayCounter,R113,S113,,,Trigger)</f>
        <v>0.25277777777777777</v>
      </c>
      <c r="U113" s="134">
        <f>_xll.qlInterpolationInterpolate(B3Minterpolation,R113,TRUE)</f>
        <v>1.3987545561692542E-3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42339</v>
      </c>
      <c r="S114" s="136">
        <f>_xll.qlCalendarAdvance(Calendar,R114,$F$1,"mf",,Trigger)</f>
        <v>42430</v>
      </c>
      <c r="T114" s="122">
        <f>_xll.qlDayCounterYearFraction(DayCounter,R114,S114,,,Trigger)</f>
        <v>0.25277777777777777</v>
      </c>
      <c r="U114" s="134">
        <f>_xll.qlInterpolationInterpolate(B3Minterpolation,R114,TRUE)</f>
        <v>1.3988509865985356E-3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42340</v>
      </c>
      <c r="S115" s="136">
        <f>_xll.qlCalendarAdvance(Calendar,R115,$F$1,"mf",,Trigger)</f>
        <v>42431</v>
      </c>
      <c r="T115" s="122">
        <f>_xll.qlDayCounterYearFraction(DayCounter,R115,S115,,,Trigger)</f>
        <v>0.25277777777777777</v>
      </c>
      <c r="U115" s="134">
        <f>_xll.qlInterpolationInterpolate(B3Minterpolation,R115,TRUE)</f>
        <v>1.3989460128931235E-3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42341</v>
      </c>
      <c r="S116" s="136">
        <f>_xll.qlCalendarAdvance(Calendar,R116,$F$1,"mf",,Trigger)</f>
        <v>42432</v>
      </c>
      <c r="T116" s="122">
        <f>_xll.qlDayCounterYearFraction(DayCounter,R116,S116,,,Trigger)</f>
        <v>0.25277777777777777</v>
      </c>
      <c r="U116" s="134">
        <f>_xll.qlInterpolationInterpolate(B3Minterpolation,R116,TRUE)</f>
        <v>1.3990401007701165E-3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42342</v>
      </c>
      <c r="S117" s="136">
        <f>_xll.qlCalendarAdvance(Calendar,R117,$F$1,"mf",,Trigger)</f>
        <v>42433</v>
      </c>
      <c r="T117" s="122">
        <f>_xll.qlDayCounterYearFraction(DayCounter,R117,S117,,,Trigger)</f>
        <v>0.25277777777777777</v>
      </c>
      <c r="U117" s="134">
        <f>_xll.qlInterpolationInterpolate(B3Minterpolation,R117,TRUE)</f>
        <v>1.3991337159466129E-3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42345</v>
      </c>
      <c r="S118" s="136">
        <f>_xll.qlCalendarAdvance(Calendar,R118,$F$1,"mf",,Trigger)</f>
        <v>42436</v>
      </c>
      <c r="T118" s="122">
        <f>_xll.qlDayCounterYearFraction(DayCounter,R118,S118,,,Trigger)</f>
        <v>0.25277777777777777</v>
      </c>
      <c r="U118" s="134">
        <f>_xll.qlInterpolationInterpolate(B3Minterpolation,R118,TRUE)</f>
        <v>1.3994163824441088E-3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42346</v>
      </c>
      <c r="S119" s="136">
        <f>_xll.qlCalendarAdvance(Calendar,R119,$F$1,"mf",,Trigger)</f>
        <v>42437</v>
      </c>
      <c r="T119" s="122">
        <f>_xll.qlDayCounterYearFraction(DayCounter,R119,S119,,,Trigger)</f>
        <v>0.25277777777777777</v>
      </c>
      <c r="U119" s="134">
        <f>_xll.qlInterpolationInterpolate(B3Minterpolation,R119,TRUE)</f>
        <v>1.399512763989605E-3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42347</v>
      </c>
      <c r="S120" s="136">
        <f>_xll.qlCalendarAdvance(Calendar,R120,$F$1,"mf",,Trigger)</f>
        <v>42438</v>
      </c>
      <c r="T120" s="122">
        <f>_xll.qlDayCounterYearFraction(DayCounter,R120,S120,,,Trigger)</f>
        <v>0.25277777777777777</v>
      </c>
      <c r="U120" s="134">
        <f>_xll.qlInterpolationInterpolate(B3Minterpolation,R120,TRUE)</f>
        <v>1.3996110014200972E-3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42348</v>
      </c>
      <c r="S121" s="136">
        <f>_xll.qlCalendarAdvance(Calendar,R121,$F$1,"mf",,Trigger)</f>
        <v>42439</v>
      </c>
      <c r="T121" s="122">
        <f>_xll.qlDayCounterYearFraction(DayCounter,R121,S121,,,Trigger)</f>
        <v>0.25277777777777777</v>
      </c>
      <c r="U121" s="134">
        <f>_xll.qlInterpolationInterpolate(B3Minterpolation,R121,TRUE)</f>
        <v>1.3997115604526844E-3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42349</v>
      </c>
      <c r="S122" s="136">
        <f>_xll.qlCalendarAdvance(Calendar,R122,$F$1,"mf",,Trigger)</f>
        <v>42440</v>
      </c>
      <c r="T122" s="122">
        <f>_xll.qlDayCounterYearFraction(DayCounter,R122,S122,,,Trigger)</f>
        <v>0.25277777777777777</v>
      </c>
      <c r="U122" s="134">
        <f>_xll.qlInterpolationInterpolate(B3Minterpolation,R122,TRUE)</f>
        <v>1.3998149068044649E-3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42352</v>
      </c>
      <c r="S123" s="136">
        <f>_xll.qlCalendarAdvance(Calendar,R123,$F$1,"mf",,Trigger)</f>
        <v>42443</v>
      </c>
      <c r="T123" s="122">
        <f>_xll.qlDayCounterYearFraction(DayCounter,R123,S123,,,Trigger)</f>
        <v>0.25277777777777777</v>
      </c>
      <c r="U123" s="134">
        <f>_xll.qlInterpolationInterpolate(B3Minterpolation,R123,TRUE)</f>
        <v>1.4001463269459522E-3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42353</v>
      </c>
      <c r="S124" s="136">
        <f>_xll.qlCalendarAdvance(Calendar,R124,$F$1,"mf",,Trigger)</f>
        <v>42444</v>
      </c>
      <c r="T124" s="122">
        <f>_xll.qlDayCounterYearFraction(DayCounter,R124,S124,,,Trigger)</f>
        <v>0.25277777777777777</v>
      </c>
      <c r="U124" s="134">
        <f>_xll.qlInterpolationInterpolate(B3Minterpolation,R124,TRUE)</f>
        <v>1.4002654797454917E-3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42354</v>
      </c>
      <c r="S125" s="136">
        <f>_xll.qlCalendarAdvance(Calendar,R125,$F$1,"mf",,Trigger)</f>
        <v>42445</v>
      </c>
      <c r="T125" s="122">
        <f>_xll.qlDayCounterYearFraction(DayCounter,R125,S125,,,Trigger)</f>
        <v>0.25277777777777777</v>
      </c>
      <c r="U125" s="134">
        <f>_xll.qlInterpolationInterpolate(B3Minterpolation,R125,TRUE)</f>
        <v>1.4003897484497175E-3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42355</v>
      </c>
      <c r="S126" s="136">
        <f>_xll.qlCalendarAdvance(Calendar,R126,$F$1,"mf",,Trigger)</f>
        <v>42446</v>
      </c>
      <c r="T126" s="122">
        <f>_xll.qlDayCounterYearFraction(DayCounter,R126,S126,,,Trigger)</f>
        <v>0.25277777777777777</v>
      </c>
      <c r="U126" s="134">
        <f>_xll.qlInterpolationInterpolate(B3Minterpolation,R126,TRUE)</f>
        <v>1.4005196023365047E-3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42356</v>
      </c>
      <c r="S127" s="136">
        <f>_xll.qlCalendarAdvance(Calendar,R127,$F$1,"mf",,Trigger)</f>
        <v>42447</v>
      </c>
      <c r="T127" s="122">
        <f>_xll.qlDayCounterYearFraction(DayCounter,R127,S127,,,Trigger)</f>
        <v>0.25277777777777777</v>
      </c>
      <c r="U127" s="134">
        <f>_xll.qlInterpolationInterpolate(B3Minterpolation,R127,TRUE)</f>
        <v>1.4006551561781841E-3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42359</v>
      </c>
      <c r="S128" s="136">
        <f>_xll.qlCalendarAdvance(Calendar,R128,$F$1,"mf",,Trigger)</f>
        <v>42450</v>
      </c>
      <c r="T128" s="122">
        <f>_xll.qlDayCounterYearFraction(DayCounter,R128,S128,,,Trigger)</f>
        <v>0.25277777777777777</v>
      </c>
      <c r="U128" s="134">
        <f>_xll.qlInterpolationInterpolate(B3Minterpolation,R128,TRUE)</f>
        <v>1.4010953570203889E-3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42360</v>
      </c>
      <c r="S129" s="136">
        <f>_xll.qlCalendarAdvance(Calendar,R129,$F$1,"mf",,Trigger)</f>
        <v>42451</v>
      </c>
      <c r="T129" s="122">
        <f>_xll.qlDayCounterYearFraction(DayCounter,R129,S129,,,Trigger)</f>
        <v>0.25277777777777777</v>
      </c>
      <c r="U129" s="134">
        <f>_xll.qlInterpolationInterpolate(B3Minterpolation,R129,TRUE)</f>
        <v>1.4012530502694508E-3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42361</v>
      </c>
      <c r="S130" s="136">
        <f>_xll.qlCalendarAdvance(Calendar,R130,$F$1,"mf",,Trigger)</f>
        <v>42452</v>
      </c>
      <c r="T130" s="122">
        <f>_xll.qlDayCounterYearFraction(DayCounter,R130,S130,,,Trigger)</f>
        <v>0.25277777777777777</v>
      </c>
      <c r="U130" s="134">
        <f>_xll.qlInterpolationInterpolate(B3Minterpolation,R130,TRUE)</f>
        <v>1.4014161132673117E-3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42362</v>
      </c>
      <c r="S131" s="136">
        <f>_xll.qlCalendarAdvance(Calendar,R131,$F$1,"mf",,Trigger)</f>
        <v>42453</v>
      </c>
      <c r="T131" s="122">
        <f>_xll.qlDayCounterYearFraction(DayCounter,R131,S131,,,Trigger)</f>
        <v>0.25277777777777777</v>
      </c>
      <c r="U131" s="134">
        <f>_xll.qlInterpolationInterpolate(B3Minterpolation,R131,TRUE)</f>
        <v>1.4015844799727529E-3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42366</v>
      </c>
      <c r="S132" s="136">
        <f>_xll.qlCalendarAdvance(Calendar,R132,$F$1,"mf",,Trigger)</f>
        <v>42458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1.40230966304595E-3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42367</v>
      </c>
      <c r="S133" s="136">
        <f>_xll.qlCalendarAdvance(Calendar,R133,$F$1,"mf",,Trigger)</f>
        <v>42458</v>
      </c>
      <c r="T133" s="122">
        <f>_xll.qlDayCounterYearFraction(DayCounter,R133,S133,,,Trigger)</f>
        <v>0.25277777777777777</v>
      </c>
      <c r="U133" s="134">
        <f>_xll.qlInterpolationInterpolate(B3Minterpolation,R133,TRUE)</f>
        <v>1.402503557671014E-3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42368</v>
      </c>
      <c r="S134" s="136">
        <f>_xll.qlCalendarAdvance(Calendar,R134,$F$1,"mf",,Trigger)</f>
        <v>42459</v>
      </c>
      <c r="T134" s="122">
        <f>_xll.qlDayCounterYearFraction(DayCounter,R134,S134,,,Trigger)</f>
        <v>0.25277777777777777</v>
      </c>
      <c r="U134" s="134">
        <f>_xll.qlInterpolationInterpolate(B3Minterpolation,R134,TRUE)</f>
        <v>1.4027023597563469E-3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42369</v>
      </c>
      <c r="S135" s="136">
        <f>_xll.qlCalendarAdvance(Calendar,R135,$F$1,"mf",,Trigger)</f>
        <v>42460</v>
      </c>
      <c r="T135" s="122">
        <f>_xll.qlDayCounterYearFraction(DayCounter,R135,S135,,,Trigger)</f>
        <v>0.25277777777777777</v>
      </c>
      <c r="U135" s="134">
        <f>_xll.qlInterpolationInterpolate(B3Minterpolation,R135,TRUE)</f>
        <v>1.4029060032607298E-3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42373</v>
      </c>
      <c r="S136" s="136">
        <f>_xll.qlCalendarAdvance(Calendar,R136,$F$1,"mf",,Trigger)</f>
        <v>42464</v>
      </c>
      <c r="T136" s="122">
        <f>_xll.qlDayCounterYearFraction(DayCounter,R136,S136,,,Trigger)</f>
        <v>0.25277777777777777</v>
      </c>
      <c r="U136" s="134">
        <f>_xll.qlInterpolationInterpolate(B3Minterpolation,R136,TRUE)</f>
        <v>1.4037676706443894E-3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42374</v>
      </c>
      <c r="S137" s="136">
        <f>_xll.qlCalendarAdvance(Calendar,R137,$F$1,"mf",,Trigger)</f>
        <v>42465</v>
      </c>
      <c r="T137" s="122">
        <f>_xll.qlDayCounterYearFraction(DayCounter,R137,S137,,,Trigger)</f>
        <v>0.25277777777777777</v>
      </c>
      <c r="U137" s="134">
        <f>_xll.qlInterpolationInterpolate(B3Minterpolation,R137,TRUE)</f>
        <v>1.4039945306257434E-3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42375</v>
      </c>
      <c r="S138" s="136">
        <f>_xll.qlCalendarAdvance(Calendar,R138,$F$1,"mf",,Trigger)</f>
        <v>42466</v>
      </c>
      <c r="T138" s="122">
        <f>_xll.qlDayCounterYearFraction(DayCounter,R138,S138,,,Trigger)</f>
        <v>0.25277777777777777</v>
      </c>
      <c r="U138" s="134">
        <f>_xll.qlInterpolationInterpolate(B3Minterpolation,R138,TRUE)</f>
        <v>1.4042258357788355E-3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42376</v>
      </c>
      <c r="S139" s="136">
        <f>_xll.qlCalendarAdvance(Calendar,R139,$F$1,"mf",,Trigger)</f>
        <v>42467</v>
      </c>
      <c r="T139" s="122">
        <f>_xll.qlDayCounterYearFraction(DayCounter,R139,S139,,,Trigger)</f>
        <v>0.25277777777777777</v>
      </c>
      <c r="U139" s="134">
        <f>_xll.qlInterpolationInterpolate(B3Minterpolation,R139,TRUE)</f>
        <v>1.4044615200624474E-3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42377</v>
      </c>
      <c r="S140" s="136">
        <f>_xll.qlCalendarAdvance(Calendar,R140,$F$1,"mf",,Trigger)</f>
        <v>42468</v>
      </c>
      <c r="T140" s="122">
        <f>_xll.qlDayCounterYearFraction(DayCounter,R140,S140,,,Trigger)</f>
        <v>0.25277777777777777</v>
      </c>
      <c r="U140" s="134">
        <f>_xll.qlInterpolationInterpolate(B3Minterpolation,R140,TRUE)</f>
        <v>1.4047015174353606E-3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42380</v>
      </c>
      <c r="S141" s="136">
        <f>_xll.qlCalendarAdvance(Calendar,R141,$F$1,"mf",,Trigger)</f>
        <v>42471</v>
      </c>
      <c r="T141" s="122">
        <f>_xll.qlDayCounterYearFraction(DayCounter,R141,S141,,,Trigger)</f>
        <v>0.25277777777777777</v>
      </c>
      <c r="U141" s="134">
        <f>_xll.qlInterpolationInterpolate(B3Minterpolation,R141,TRUE)</f>
        <v>1.40544672767772E-3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42381</v>
      </c>
      <c r="S142" s="136">
        <f>_xll.qlCalendarAdvance(Calendar,R142,$F$1,"mf",,Trigger)</f>
        <v>42472</v>
      </c>
      <c r="T142" s="122">
        <f>_xll.qlDayCounterYearFraction(DayCounter,R142,S142,,,Trigger)</f>
        <v>0.25277777777777777</v>
      </c>
      <c r="U142" s="134">
        <f>_xll.qlInterpolationInterpolate(B3Minterpolation,R142,TRUE)</f>
        <v>1.4057033169956512E-3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42382</v>
      </c>
      <c r="S143" s="136">
        <f>_xll.qlCalendarAdvance(Calendar,R143,$F$1,"mf",,Trigger)</f>
        <v>42473</v>
      </c>
      <c r="T143" s="122">
        <f>_xll.qlDayCounterYearFraction(DayCounter,R143,S143,,,Trigger)</f>
        <v>0.25277777777777777</v>
      </c>
      <c r="U143" s="134">
        <f>_xll.qlInterpolationInterpolate(B3Minterpolation,R143,TRUE)</f>
        <v>1.4059638891967903E-3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42383</v>
      </c>
      <c r="S144" s="136">
        <f>_xll.qlCalendarAdvance(Calendar,R144,$F$1,"mf",,Trigger)</f>
        <v>42474</v>
      </c>
      <c r="T144" s="122">
        <f>_xll.qlDayCounterYearFraction(DayCounter,R144,S144,,,Trigger)</f>
        <v>0.25277777777777777</v>
      </c>
      <c r="U144" s="134">
        <f>_xll.qlInterpolationInterpolate(B3Minterpolation,R144,TRUE)</f>
        <v>1.406228378239919E-3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42384</v>
      </c>
      <c r="S145" s="136">
        <f>_xll.qlCalendarAdvance(Calendar,R145,$F$1,"mf",,Trigger)</f>
        <v>42475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1.4064967180838182E-3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42387</v>
      </c>
      <c r="S146" s="136">
        <f>_xll.qlCalendarAdvance(Calendar,R146,$F$1,"mf",,Trigger)</f>
        <v>42478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1.4073241820079542E-3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42388</v>
      </c>
      <c r="S147" s="136">
        <f>_xll.qlCalendarAdvance(Calendar,R147,$F$1,"mf",,Trigger)</f>
        <v>42479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1.4076072646427504E-3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42389</v>
      </c>
      <c r="S148" s="136">
        <f>_xll.qlCalendarAdvance(Calendar,R148,$F$1,"mf",,Trigger)</f>
        <v>42480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1.4078938678722239E-3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42390</v>
      </c>
      <c r="S149" s="136">
        <f>_xll.qlCalendarAdvance(Calendar,R149,$F$1,"mf",,Trigger)</f>
        <v>42481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1.4081839256551566E-3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42391</v>
      </c>
      <c r="S150" s="136">
        <f>_xll.qlCalendarAdvance(Calendar,R150,$F$1,"mf",,Trigger)</f>
        <v>42482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1.4084773719503297E-3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42394</v>
      </c>
      <c r="S151" s="136">
        <f>_xll.qlCalendarAdvance(Calendar,R151,$F$1,"mf",,Trigger)</f>
        <v>42485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1.4093773814971048E-3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42395</v>
      </c>
      <c r="S152" s="136">
        <f>_xll.qlCalendarAdvance(Calendar,R152,$F$1,"mf",,Trigger)</f>
        <v>42486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1.4096837214290533E-3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42396</v>
      </c>
      <c r="S153" s="136">
        <f>_xll.qlCalendarAdvance(Calendar,R153,$F$1,"mf",,Trigger)</f>
        <v>42487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1.4099931196671488E-3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42397</v>
      </c>
      <c r="S154" s="136">
        <f>_xll.qlCalendarAdvance(Calendar,R154,$F$1,"mf",,Trigger)</f>
        <v>42488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1.4103055101701732E-3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42398</v>
      </c>
      <c r="S155" s="136">
        <f>_xll.qlCalendarAdvance(Calendar,R155,$F$1,"mf",,Trigger)</f>
        <v>42489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1.4106208268969075E-3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42401</v>
      </c>
      <c r="S156" s="136">
        <f>_xll.qlCalendarAdvance(Calendar,R156,$F$1,"mf",,Trigger)</f>
        <v>42492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1.4115836740071844E-3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42402</v>
      </c>
      <c r="S157" s="136">
        <f>_xll.qlCalendarAdvance(Calendar,R157,$F$1,"mf",,Trigger)</f>
        <v>42492</v>
      </c>
      <c r="T157" s="122">
        <f>_xll.qlDayCounterYearFraction(DayCounter,R157,S157,,,Trigger)</f>
        <v>0.25</v>
      </c>
      <c r="U157" s="134">
        <f>_xll.qlInterpolationInterpolate(B3Minterpolation,R157,TRUE)</f>
        <v>1.4119100352165727E-3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42403</v>
      </c>
      <c r="S158" s="136">
        <f>_xll.qlCalendarAdvance(Calendar,R158,$F$1,"mf",,Trigger)</f>
        <v>42493</v>
      </c>
      <c r="T158" s="122">
        <f>_xll.qlDayCounterYearFraction(DayCounter,R158,S158,,,Trigger)</f>
        <v>0.25</v>
      </c>
      <c r="U158" s="134">
        <f>_xll.qlInterpolationInterpolate(B3Minterpolation,R158,TRUE)</f>
        <v>1.4122389924435777E-3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42404</v>
      </c>
      <c r="S159" s="136">
        <f>_xll.qlCalendarAdvance(Calendar,R159,$F$1,"mf",,Trigger)</f>
        <v>42494</v>
      </c>
      <c r="T159" s="122">
        <f>_xll.qlDayCounterYearFraction(DayCounter,R159,S159,,,Trigger)</f>
        <v>0.25</v>
      </c>
      <c r="U159" s="134">
        <f>_xll.qlInterpolationInterpolate(B3Minterpolation,R159,TRUE)</f>
        <v>1.4125704796469811E-3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42405</v>
      </c>
      <c r="S160" s="136">
        <f>_xll.qlCalendarAdvance(Calendar,R160,$F$1,"mf",,Trigger)</f>
        <v>42495</v>
      </c>
      <c r="T160" s="122">
        <f>_xll.qlDayCounterYearFraction(DayCounter,R160,S160,,,Trigger)</f>
        <v>0.25</v>
      </c>
      <c r="U160" s="134">
        <f>_xll.qlInterpolationInterpolate(B3Minterpolation,R160,TRUE)</f>
        <v>1.4129044307855643E-3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42408</v>
      </c>
      <c r="S161" s="136">
        <f>_xll.qlCalendarAdvance(Calendar,R161,$F$1,"mf",,Trigger)</f>
        <v>42499</v>
      </c>
      <c r="T161" s="122">
        <f>_xll.qlDayCounterYearFraction(DayCounter,R161,S161,,,Trigger)</f>
        <v>0.25277777777777777</v>
      </c>
      <c r="U161" s="134">
        <f>_xll.qlInterpolationInterpolate(B3Minterpolation,R161,TRUE)</f>
        <v>1.4139204074002053E-3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42409</v>
      </c>
      <c r="S162" s="136">
        <f>_xll.qlCalendarAdvance(Calendar,R162,$F$1,"mf",,Trigger)</f>
        <v>42499</v>
      </c>
      <c r="T162" s="122">
        <f>_xll.qlDayCounterYearFraction(DayCounter,R162,S162,,,Trigger)</f>
        <v>0.25</v>
      </c>
      <c r="U162" s="134">
        <f>_xll.qlInterpolationInterpolate(B3Minterpolation,R162,TRUE)</f>
        <v>1.414263553867321E-3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42410</v>
      </c>
      <c r="S163" s="136">
        <f>_xll.qlCalendarAdvance(Calendar,R163,$F$1,"mf",,Trigger)</f>
        <v>42500</v>
      </c>
      <c r="T163" s="122">
        <f>_xll.qlDayCounterYearFraction(DayCounter,R163,S163,,,Trigger)</f>
        <v>0.25</v>
      </c>
      <c r="U163" s="134">
        <f>_xll.qlInterpolationInterpolate(B3Minterpolation,R163,TRUE)</f>
        <v>1.414608834063523E-3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42411</v>
      </c>
      <c r="S164" s="136">
        <f>_xll.qlCalendarAdvance(Calendar,R164,$F$1,"mf",,Trigger)</f>
        <v>42501</v>
      </c>
      <c r="T164" s="122">
        <f>_xll.qlDayCounterYearFraction(DayCounter,R164,S164,,,Trigger)</f>
        <v>0.25</v>
      </c>
      <c r="U164" s="134">
        <f>_xll.qlInterpolationInterpolate(B3Minterpolation,R164,TRUE)</f>
        <v>1.4149561819475933E-3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42412</v>
      </c>
      <c r="S165" s="136">
        <f>_xll.qlCalendarAdvance(Calendar,R165,$F$1,"mf",,Trigger)</f>
        <v>42502</v>
      </c>
      <c r="T165" s="122">
        <f>_xll.qlDayCounterYearFraction(DayCounter,R165,S165,,,Trigger)</f>
        <v>0.25</v>
      </c>
      <c r="U165" s="134">
        <f>_xll.qlInterpolationInterpolate(B3Minterpolation,R165,TRUE)</f>
        <v>1.4153055314783125E-3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42415</v>
      </c>
      <c r="S166" s="136">
        <f>_xll.qlCalendarAdvance(Calendar,R166,$F$1,"mf",,Trigger)</f>
        <v>42506</v>
      </c>
      <c r="T166" s="122">
        <f>_xll.qlDayCounterYearFraction(DayCounter,R166,S166,,,Trigger)</f>
        <v>0.25277777777777777</v>
      </c>
      <c r="U166" s="134">
        <f>_xll.qlInterpolationInterpolate(B3Minterpolation,R166,TRUE)</f>
        <v>1.4163649295381804E-3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42416</v>
      </c>
      <c r="S167" s="136">
        <f>_xll.qlCalendarAdvance(Calendar,R167,$F$1,"mf",,Trigger)</f>
        <v>42506</v>
      </c>
      <c r="T167" s="122">
        <f>_xll.qlDayCounterYearFraction(DayCounter,R167,S167,,,Trigger)</f>
        <v>0.25</v>
      </c>
      <c r="U167" s="134">
        <f>_xll.qlInterpolationInterpolate(B3Minterpolation,R167,TRUE)</f>
        <v>1.416721625243311E-3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42417</v>
      </c>
      <c r="S168" s="136">
        <f>_xll.qlCalendarAdvance(Calendar,R168,$F$1,"mf",,Trigger)</f>
        <v>42507</v>
      </c>
      <c r="T168" s="122">
        <f>_xll.qlDayCounterYearFraction(DayCounter,R168,S168,,,Trigger)</f>
        <v>0.25</v>
      </c>
      <c r="U168" s="134">
        <f>_xll.qlInterpolationInterpolate(B3Minterpolation,R168,TRUE)</f>
        <v>1.4170799923889977E-3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42418</v>
      </c>
      <c r="S169" s="136">
        <f>_xll.qlCalendarAdvance(Calendar,R169,$F$1,"mf",,Trigger)</f>
        <v>42508</v>
      </c>
      <c r="T169" s="122">
        <f>_xll.qlDayCounterYearFraction(DayCounter,R169,S169,,,Trigger)</f>
        <v>0.25</v>
      </c>
      <c r="U169" s="134">
        <f>_xll.qlInterpolationInterpolate(B3Minterpolation,R169,TRUE)</f>
        <v>1.4174399649340219E-3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42419</v>
      </c>
      <c r="S170" s="136">
        <f>_xll.qlCalendarAdvance(Calendar,R170,$F$1,"mf",,Trigger)</f>
        <v>42509</v>
      </c>
      <c r="T170" s="122">
        <f>_xll.qlDayCounterYearFraction(DayCounter,R170,S170,,,Trigger)</f>
        <v>0.25</v>
      </c>
      <c r="U170" s="134">
        <f>_xll.qlInterpolationInterpolate(B3Minterpolation,R170,TRUE)</f>
        <v>1.417801476837165E-3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42422</v>
      </c>
      <c r="S171" s="136">
        <f>_xll.qlCalendarAdvance(Calendar,R171,$F$1,"mf",,Trigger)</f>
        <v>42513</v>
      </c>
      <c r="T171" s="122">
        <f>_xll.qlDayCounterYearFraction(DayCounter,R171,S171,,,Trigger)</f>
        <v>0.25277777777777777</v>
      </c>
      <c r="U171" s="134">
        <f>_xll.qlInterpolationInterpolate(B3Minterpolation,R171,TRUE)</f>
        <v>1.4188945882831223E-3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42423</v>
      </c>
      <c r="S172" s="136">
        <f>_xll.qlCalendarAdvance(Calendar,R172,$F$1,"mf",,Trigger)</f>
        <v>42513</v>
      </c>
      <c r="T172" s="122">
        <f>_xll.qlDayCounterYearFraction(DayCounter,R172,S172,,,Trigger)</f>
        <v>0.25</v>
      </c>
      <c r="U172" s="134">
        <f>_xll.qlInterpolationInterpolate(B3Minterpolation,R172,TRUE)</f>
        <v>1.4192615972065553E-3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42424</v>
      </c>
      <c r="S173" s="136">
        <f>_xll.qlCalendarAdvance(Calendar,R173,$F$1,"mf",,Trigger)</f>
        <v>42514</v>
      </c>
      <c r="T173" s="122">
        <f>_xll.qlDayCounterYearFraction(DayCounter,R173,S173,,,Trigger)</f>
        <v>0.25</v>
      </c>
      <c r="U173" s="134">
        <f>_xll.qlInterpolationInterpolate(B3Minterpolation,R173,TRUE)</f>
        <v>1.4196298152820139E-3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42425</v>
      </c>
      <c r="S174" s="136">
        <f>_xll.qlCalendarAdvance(Calendar,R174,$F$1,"mf",,Trigger)</f>
        <v>42515</v>
      </c>
      <c r="T174" s="122">
        <f>_xll.qlDayCounterYearFraction(DayCounter,R174,S174,,,Trigger)</f>
        <v>0.25</v>
      </c>
      <c r="U174" s="134">
        <f>_xll.qlInterpolationInterpolate(B3Minterpolation,R174,TRUE)</f>
        <v>1.4199991764682798E-3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42426</v>
      </c>
      <c r="S175" s="136">
        <f>_xll.qlCalendarAdvance(Calendar,R175,$F$1,"mf",,Trigger)</f>
        <v>42516</v>
      </c>
      <c r="T175" s="122">
        <f>_xll.qlDayCounterYearFraction(DayCounter,R175,S175,,,Trigger)</f>
        <v>0.25</v>
      </c>
      <c r="U175" s="134">
        <f>_xll.qlInterpolationInterpolate(B3Minterpolation,R175,TRUE)</f>
        <v>1.4203696147241343E-3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42429</v>
      </c>
      <c r="S176" s="136">
        <f>_xll.qlCalendarAdvance(Calendar,R176,$F$1,"mf",,Trigger)</f>
        <v>42520</v>
      </c>
      <c r="T176" s="122">
        <f>_xll.qlDayCounterYearFraction(DayCounter,R176,S176,,,Trigger)</f>
        <v>0.25277777777777777</v>
      </c>
      <c r="U176" s="134">
        <f>_xll.qlInterpolationInterpolate(B3Minterpolation,R176,TRUE)</f>
        <v>1.4214867314970435E-3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42430</v>
      </c>
      <c r="S177" s="136">
        <f>_xll.qlCalendarAdvance(Calendar,R177,$F$1,"mf",,Trigger)</f>
        <v>42522</v>
      </c>
      <c r="T177" s="122">
        <f>_xll.qlDayCounterYearFraction(DayCounter,R177,S177,,,Trigger)</f>
        <v>0.25555555555555554</v>
      </c>
      <c r="U177" s="134">
        <f>_xll.qlInterpolationInterpolate(B3Minterpolation,R177,TRUE)</f>
        <v>1.4218608176190663E-3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42431</v>
      </c>
      <c r="S178" s="136">
        <f>_xll.qlCalendarAdvance(Calendar,R178,$F$1,"mf",,Trigger)</f>
        <v>42523</v>
      </c>
      <c r="T178" s="122">
        <f>_xll.qlDayCounterYearFraction(DayCounter,R178,S178,,,Trigger)</f>
        <v>0.25555555555555554</v>
      </c>
      <c r="U178" s="134">
        <f>_xll.qlInterpolationInterpolate(B3Minterpolation,R178,TRUE)</f>
        <v>1.4222356506045845E-3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42432</v>
      </c>
      <c r="S179" s="136">
        <f>_xll.qlCalendarAdvance(Calendar,R179,$F$1,"mf",,Trigger)</f>
        <v>42524</v>
      </c>
      <c r="T179" s="122">
        <f>_xll.qlDayCounterYearFraction(DayCounter,R179,S179,,,Trigger)</f>
        <v>0.25555555555555554</v>
      </c>
      <c r="U179" s="134">
        <f>_xll.qlInterpolationInterpolate(B3Minterpolation,R179,TRUE)</f>
        <v>1.4226111644123796E-3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42433</v>
      </c>
      <c r="S180" s="136">
        <f>_xll.qlCalendarAdvance(Calendar,R180,$F$1,"mf",,Trigger)</f>
        <v>42527</v>
      </c>
      <c r="T180" s="122">
        <f>_xll.qlDayCounterYearFraction(DayCounter,R180,S180,,,Trigger)</f>
        <v>0.26111111111111113</v>
      </c>
      <c r="U180" s="134">
        <f>_xll.qlInterpolationInterpolate(B3Minterpolation,R180,TRUE)</f>
        <v>1.422987293001233E-3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42436</v>
      </c>
      <c r="S181" s="136">
        <f>_xll.qlCalendarAdvance(Calendar,R181,$F$1,"mf",,Trigger)</f>
        <v>42528</v>
      </c>
      <c r="T181" s="122">
        <f>_xll.qlDayCounterYearFraction(DayCounter,R181,S181,,,Trigger)</f>
        <v>0.25555555555555554</v>
      </c>
      <c r="U181" s="134">
        <f>_xll.qlInterpolationInterpolate(B3Minterpolation,R181,TRUE)</f>
        <v>1.4241187070419565E-3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42437</v>
      </c>
      <c r="S182" s="136">
        <f>_xll.qlCalendarAdvance(Calendar,R182,$F$1,"mf",,Trigger)</f>
        <v>42529</v>
      </c>
      <c r="T182" s="122">
        <f>_xll.qlDayCounterYearFraction(DayCounter,R182,S182,,,Trigger)</f>
        <v>0.25555555555555554</v>
      </c>
      <c r="U182" s="134">
        <f>_xll.qlInterpolationInterpolate(B3Minterpolation,R182,TRUE)</f>
        <v>1.4244966343428566E-3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42438</v>
      </c>
      <c r="S183" s="136">
        <f>_xll.qlCalendarAdvance(Calendar,R183,$F$1,"mf",,Trigger)</f>
        <v>42530</v>
      </c>
      <c r="T183" s="122">
        <f>_xll.qlDayCounterYearFraction(DayCounter,R183,S183,,,Trigger)</f>
        <v>0.25555555555555554</v>
      </c>
      <c r="U183" s="134">
        <f>_xll.qlInterpolationInterpolate(B3Minterpolation,R183,TRUE)</f>
        <v>1.4248748462187219E-3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42439</v>
      </c>
      <c r="S184" s="136">
        <f>_xll.qlCalendarAdvance(Calendar,R184,$F$1,"mf",,Trigger)</f>
        <v>42531</v>
      </c>
      <c r="T184" s="122">
        <f>_xll.qlDayCounterYearFraction(DayCounter,R184,S184,,,Trigger)</f>
        <v>0.25555555555555554</v>
      </c>
      <c r="U184" s="134">
        <f>_xll.qlInterpolationInterpolate(B3Minterpolation,R184,TRUE)</f>
        <v>1.4252532766283338E-3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42440</v>
      </c>
      <c r="S185" s="136">
        <f>_xll.qlCalendarAdvance(Calendar,R185,$F$1,"mf",,Trigger)</f>
        <v>42534</v>
      </c>
      <c r="T185" s="122">
        <f>_xll.qlDayCounterYearFraction(DayCounter,R185,S185,,,Trigger)</f>
        <v>0.26111111111111113</v>
      </c>
      <c r="U185" s="134">
        <f>_xll.qlInterpolationInterpolate(B3Minterpolation,R185,TRUE)</f>
        <v>1.4256318595304736E-3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42443</v>
      </c>
      <c r="S186" s="136">
        <f>_xll.qlCalendarAdvance(Calendar,R186,$F$1,"mf",,Trigger)</f>
        <v>42535</v>
      </c>
      <c r="T186" s="122">
        <f>_xll.qlDayCounterYearFraction(DayCounter,R186,S186,,,Trigger)</f>
        <v>0.25555555555555554</v>
      </c>
      <c r="U186" s="134">
        <f>_xll.qlInterpolationInterpolate(B3Minterpolation,R186,TRUE)</f>
        <v>1.426767862779874E-3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42444</v>
      </c>
      <c r="S187" s="136">
        <f>_xll.qlCalendarAdvance(Calendar,R187,$F$1,"mf",,Trigger)</f>
        <v>42536</v>
      </c>
      <c r="T187" s="122">
        <f>_xll.qlDayCounterYearFraction(DayCounter,R187,S187,,,Trigger)</f>
        <v>0.25555555555555554</v>
      </c>
      <c r="U187" s="134">
        <f>_xll.qlInterpolationInterpolate(B3Minterpolation,R187,TRUE)</f>
        <v>1.4271463952399391E-3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42445</v>
      </c>
      <c r="S188" s="136">
        <f>_xll.qlCalendarAdvance(Calendar,R188,$F$1,"mf",,Trigger)</f>
        <v>42537</v>
      </c>
      <c r="T188" s="122">
        <f>_xll.qlDayCounterYearFraction(DayCounter,R188,S188,,,Trigger)</f>
        <v>0.25555555555555554</v>
      </c>
      <c r="U188" s="134">
        <f>_xll.qlInterpolationInterpolate(B3Minterpolation,R188,TRUE)</f>
        <v>1.4275247499864389E-3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42446</v>
      </c>
      <c r="S189" s="136">
        <f>_xll.qlCalendarAdvance(Calendar,R189,$F$1,"mf",,Trigger)</f>
        <v>42538</v>
      </c>
      <c r="T189" s="122">
        <f>_xll.qlDayCounterYearFraction(DayCounter,R189,S189,,,Trigger)</f>
        <v>0.25555555555555554</v>
      </c>
      <c r="U189" s="134">
        <f>_xll.qlInterpolationInterpolate(B3Minterpolation,R189,TRUE)</f>
        <v>1.4279028938223553E-3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42447</v>
      </c>
      <c r="S190" s="136">
        <f>_xll.qlCalendarAdvance(Calendar,R190,$F$1,"mf",,Trigger)</f>
        <v>42541</v>
      </c>
      <c r="T190" s="122">
        <f>_xll.qlDayCounterYearFraction(DayCounter,R190,S190,,,Trigger)</f>
        <v>0.26111111111111113</v>
      </c>
      <c r="U190" s="134">
        <f>_xll.qlInterpolationInterpolate(B3Minterpolation,R190,TRUE)</f>
        <v>1.4282809249274709E-3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42450</v>
      </c>
      <c r="S191" s="136">
        <f>_xll.qlCalendarAdvance(Calendar,R191,$F$1,"mf",,Trigger)</f>
        <v>42542</v>
      </c>
      <c r="T191" s="122">
        <f>_xll.qlDayCounterYearFraction(DayCounter,R191,S191,,,Trigger)</f>
        <v>0.25555555555555554</v>
      </c>
      <c r="U191" s="134">
        <f>_xll.qlInterpolationInterpolate(B3Minterpolation,R191,TRUE)</f>
        <v>1.4294156520978417E-3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42451</v>
      </c>
      <c r="S192" s="136">
        <f>_xll.qlCalendarAdvance(Calendar,R192,$F$1,"mf",,Trigger)</f>
        <v>42543</v>
      </c>
      <c r="T192" s="122">
        <f>_xll.qlDayCounterYearFraction(DayCounter,R192,S192,,,Trigger)</f>
        <v>0.25555555555555554</v>
      </c>
      <c r="U192" s="134">
        <f>_xll.qlInterpolationInterpolate(B3Minterpolation,R192,TRUE)</f>
        <v>1.4297945425195836E-3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42452</v>
      </c>
      <c r="S193" s="136">
        <f>_xll.qlCalendarAdvance(Calendar,R193,$F$1,"mf",,Trigger)</f>
        <v>42544</v>
      </c>
      <c r="T193" s="122">
        <f>_xll.qlDayCounterYearFraction(DayCounter,R193,S193,,,Trigger)</f>
        <v>0.25555555555555554</v>
      </c>
      <c r="U193" s="134">
        <f>_xll.qlInterpolationInterpolate(B3Minterpolation,R193,TRUE)</f>
        <v>1.4301739753304393E-3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42453</v>
      </c>
      <c r="S194" s="136">
        <f>_xll.qlCalendarAdvance(Calendar,R194,$F$1,"mf",,Trigger)</f>
        <v>42545</v>
      </c>
      <c r="T194" s="122">
        <f>_xll.qlDayCounterYearFraction(DayCounter,R194,S194,,,Trigger)</f>
        <v>0.25555555555555554</v>
      </c>
      <c r="U194" s="134">
        <f>_xll.qlInterpolationInterpolate(B3Minterpolation,R194,TRUE)</f>
        <v>1.430554081554392E-3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42458</v>
      </c>
      <c r="S195" s="136">
        <f>_xll.qlCalendarAdvance(Calendar,R195,$F$1,"mf",,Trigger)</f>
        <v>42550</v>
      </c>
      <c r="T195" s="122">
        <f>_xll.qlDayCounterYearFraction(DayCounter,R195,S195,,,Trigger)</f>
        <v>0.25555555555555554</v>
      </c>
      <c r="U195" s="134">
        <f>_xll.qlInterpolationInterpolate(B3Minterpolation,R195,TRUE)</f>
        <v>1.4324692997100146E-3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42459</v>
      </c>
      <c r="S196" s="136">
        <f>_xll.qlCalendarAdvance(Calendar,R196,$F$1,"mf",,Trigger)</f>
        <v>42551</v>
      </c>
      <c r="T196" s="122">
        <f>_xll.qlDayCounterYearFraction(DayCounter,R196,S196,,,Trigger)</f>
        <v>0.25555555555555554</v>
      </c>
      <c r="U196" s="134">
        <f>_xll.qlInterpolationInterpolate(B3Minterpolation,R196,TRUE)</f>
        <v>1.4328561979161916E-3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42460</v>
      </c>
      <c r="S197" s="136">
        <f>_xll.qlCalendarAdvance(Calendar,R197,$F$1,"mf",,Trigger)</f>
        <v>42551</v>
      </c>
      <c r="T197" s="122">
        <f>_xll.qlDayCounterYearFraction(DayCounter,R197,S197,,,Trigger)</f>
        <v>0.25277777777777777</v>
      </c>
      <c r="U197" s="134">
        <f>_xll.qlInterpolationInterpolate(B3Minterpolation,R197,TRUE)</f>
        <v>1.4332446867033465E-3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42461</v>
      </c>
      <c r="S198" s="136">
        <f>_xll.qlCalendarAdvance(Calendar,R198,$F$1,"mf",,Trigger)</f>
        <v>42552</v>
      </c>
      <c r="T198" s="122">
        <f>_xll.qlDayCounterYearFraction(DayCounter,R198,S198,,,Trigger)</f>
        <v>0.25277777777777777</v>
      </c>
      <c r="U198" s="134">
        <f>_xll.qlInterpolationInterpolate(B3Minterpolation,R198,TRUE)</f>
        <v>1.4336348970954622E-3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42464</v>
      </c>
      <c r="S199" s="136">
        <f>_xll.qlCalendarAdvance(Calendar,R199,$F$1,"mf",,Trigger)</f>
        <v>42555</v>
      </c>
      <c r="T199" s="122">
        <f>_xll.qlDayCounterYearFraction(DayCounter,R199,S199,,,Trigger)</f>
        <v>0.25277777777777777</v>
      </c>
      <c r="U199" s="134">
        <f>_xll.qlInterpolationInterpolate(B3Minterpolation,R199,TRUE)</f>
        <v>1.4348171681414035E-3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42465</v>
      </c>
      <c r="S200" s="136">
        <f>_xll.qlCalendarAdvance(Calendar,R200,$F$1,"mf",,Trigger)</f>
        <v>42556</v>
      </c>
      <c r="T200" s="122">
        <f>_xll.qlDayCounterYearFraction(DayCounter,R200,S200,,,Trigger)</f>
        <v>0.25277777777777777</v>
      </c>
      <c r="U200" s="134">
        <f>_xll.qlInterpolationInterpolate(B3Minterpolation,R200,TRUE)</f>
        <v>1.4352155751931918E-3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42466</v>
      </c>
      <c r="S201" s="136">
        <f>_xll.qlCalendarAdvance(Calendar,R201,$F$1,"mf",,Trigger)</f>
        <v>42557</v>
      </c>
      <c r="T201" s="122">
        <f>_xll.qlDayCounterYearFraction(DayCounter,R201,S201,,,Trigger)</f>
        <v>0.25277777777777777</v>
      </c>
      <c r="U201" s="134">
        <f>_xll.qlInterpolationInterpolate(B3Minterpolation,R201,TRUE)</f>
        <v>1.4356163589698558E-3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42467</v>
      </c>
      <c r="S202" s="136">
        <f>_xll.qlCalendarAdvance(Calendar,R202,$F$1,"mf",,Trigger)</f>
        <v>42558</v>
      </c>
      <c r="T202" s="122">
        <f>_xll.qlDayCounterYearFraction(DayCounter,R202,S202,,,Trigger)</f>
        <v>0.25277777777777777</v>
      </c>
      <c r="U202" s="134">
        <f>_xll.qlInterpolationInterpolate(B3Minterpolation,R202,TRUE)</f>
        <v>1.4360196504953787E-3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42468</v>
      </c>
      <c r="S203" s="136">
        <f>_xll.qlCalendarAdvance(Calendar,R203,$F$1,"mf",,Trigger)</f>
        <v>42559</v>
      </c>
      <c r="T203" s="122">
        <f>_xll.qlDayCounterYearFraction(DayCounter,R203,S203,,,Trigger)</f>
        <v>0.25277777777777777</v>
      </c>
      <c r="U203" s="134">
        <f>_xll.qlInterpolationInterpolate(B3Minterpolation,R203,TRUE)</f>
        <v>1.4364255807937428E-3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42471</v>
      </c>
      <c r="S204" s="136">
        <f>_xll.qlCalendarAdvance(Calendar,R204,$F$1,"mf",,Trigger)</f>
        <v>42562</v>
      </c>
      <c r="T204" s="122">
        <f>_xll.qlDayCounterYearFraction(DayCounter,R204,S204,,,Trigger)</f>
        <v>0.25277777777777777</v>
      </c>
      <c r="U204" s="134">
        <f>_xll.qlInterpolationInterpolate(B3Minterpolation,R204,TRUE)</f>
        <v>1.4376605145657148E-3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42472</v>
      </c>
      <c r="S205" s="136">
        <f>_xll.qlCalendarAdvance(Calendar,R205,$F$1,"mf",,Trigger)</f>
        <v>42563</v>
      </c>
      <c r="T205" s="122">
        <f>_xll.qlDayCounterYearFraction(DayCounter,R205,S205,,,Trigger)</f>
        <v>0.25277777777777777</v>
      </c>
      <c r="U205" s="134">
        <f>_xll.qlInterpolationInterpolate(B3Minterpolation,R205,TRUE)</f>
        <v>1.438078310195275E-3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42473</v>
      </c>
      <c r="S206" s="136">
        <f>_xll.qlCalendarAdvance(Calendar,R206,$F$1,"mf",,Trigger)</f>
        <v>42564</v>
      </c>
      <c r="T206" s="122">
        <f>_xll.qlDayCounterYearFraction(DayCounter,R206,S206,,,Trigger)</f>
        <v>0.25277777777777777</v>
      </c>
      <c r="U206" s="134">
        <f>_xll.qlInterpolationInterpolate(B3Minterpolation,R206,TRUE)</f>
        <v>1.4384993997175919E-3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42474</v>
      </c>
      <c r="S207" s="136">
        <f>_xll.qlCalendarAdvance(Calendar,R207,$F$1,"mf",,Trigger)</f>
        <v>42565</v>
      </c>
      <c r="T207" s="122">
        <f>_xll.qlDayCounterYearFraction(DayCounter,R207,S207,,,Trigger)</f>
        <v>0.25277777777777777</v>
      </c>
      <c r="U207" s="134">
        <f>_xll.qlInterpolationInterpolate(B3Minterpolation,R207,TRUE)</f>
        <v>1.4389239141566481E-3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42475</v>
      </c>
      <c r="S208" s="136">
        <f>_xll.qlCalendarAdvance(Calendar,R208,$F$1,"mf",,Trigger)</f>
        <v>42566</v>
      </c>
      <c r="T208" s="122">
        <f>_xll.qlDayCounterYearFraction(DayCounter,R208,S208,,,Trigger)</f>
        <v>0.25277777777777777</v>
      </c>
      <c r="U208" s="134">
        <f>_xll.qlInterpolationInterpolate(B3Minterpolation,R208,TRUE)</f>
        <v>1.4393519845364267E-3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42478</v>
      </c>
      <c r="S209" s="136">
        <f>_xll.qlCalendarAdvance(Calendar,R209,$F$1,"mf",,Trigger)</f>
        <v>42569</v>
      </c>
      <c r="T209" s="122">
        <f>_xll.qlDayCounterYearFraction(DayCounter,R209,S209,,,Trigger)</f>
        <v>0.25277777777777777</v>
      </c>
      <c r="U209" s="134">
        <f>_xll.qlInterpolationInterpolate(B3Minterpolation,R209,TRUE)</f>
        <v>1.4406588415599264E-3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42479</v>
      </c>
      <c r="S210" s="136">
        <f>_xll.qlCalendarAdvance(Calendar,R210,$F$1,"mf",,Trigger)</f>
        <v>42570</v>
      </c>
      <c r="T210" s="122">
        <f>_xll.qlDayCounterYearFraction(DayCounter,R210,S210,,,Trigger)</f>
        <v>0.25277777777777777</v>
      </c>
      <c r="U210" s="134">
        <f>_xll.qlInterpolationInterpolate(B3Minterpolation,R210,TRUE)</f>
        <v>1.4411024459424244E-3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42480</v>
      </c>
      <c r="S211" s="136">
        <f>_xll.qlCalendarAdvance(Calendar,R211,$F$1,"mf",,Trigger)</f>
        <v>42571</v>
      </c>
      <c r="T211" s="122">
        <f>_xll.qlDayCounterYearFraction(DayCounter,R211,S211,,,Trigger)</f>
        <v>0.25277777777777777</v>
      </c>
      <c r="U211" s="134">
        <f>_xll.qlInterpolationInterpolate(B3Minterpolation,R211,TRUE)</f>
        <v>1.4415502613855595E-3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42481</v>
      </c>
      <c r="S212" s="136">
        <f>_xll.qlCalendarAdvance(Calendar,R212,$F$1,"mf",,Trigger)</f>
        <v>42572</v>
      </c>
      <c r="T212" s="122">
        <f>_xll.qlDayCounterYearFraction(DayCounter,R212,S212,,,Trigger)</f>
        <v>0.25277777777777777</v>
      </c>
      <c r="U212" s="134">
        <f>_xll.qlInterpolationInterpolate(B3Minterpolation,R212,TRUE)</f>
        <v>1.4420024189133148E-3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42482</v>
      </c>
      <c r="S213" s="136">
        <f>_xll.qlCalendarAdvance(Calendar,R213,$F$1,"mf",,Trigger)</f>
        <v>42573</v>
      </c>
      <c r="T213" s="122">
        <f>_xll.qlDayCounterYearFraction(DayCounter,R213,S213,,,Trigger)</f>
        <v>0.25277777777777777</v>
      </c>
      <c r="U213" s="134">
        <f>_xll.qlInterpolationInterpolate(B3Minterpolation,R213,TRUE)</f>
        <v>1.4424590495496735E-3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42485</v>
      </c>
      <c r="S214" s="136">
        <f>_xll.qlCalendarAdvance(Calendar,R214,$F$1,"mf",,Trigger)</f>
        <v>42576</v>
      </c>
      <c r="T214" s="122">
        <f>_xll.qlDayCounterYearFraction(DayCounter,R214,S214,,,Trigger)</f>
        <v>0.25277777777777777</v>
      </c>
      <c r="U214" s="134">
        <f>_xll.qlInterpolationInterpolate(B3Minterpolation,R214,TRUE)</f>
        <v>1.4438570903501982E-3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42486</v>
      </c>
      <c r="S215" s="136">
        <f>_xll.qlCalendarAdvance(Calendar,R215,$F$1,"mf",,Trigger)</f>
        <v>42577</v>
      </c>
      <c r="T215" s="122">
        <f>_xll.qlDayCounterYearFraction(DayCounter,R215,S215,,,Trigger)</f>
        <v>0.25277777777777777</v>
      </c>
      <c r="U215" s="134">
        <f>_xll.qlInterpolationInterpolate(B3Minterpolation,R215,TRUE)</f>
        <v>1.4443329236607993E-3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42487</v>
      </c>
      <c r="S216" s="136">
        <f>_xll.qlCalendarAdvance(Calendar,R216,$F$1,"mf",,Trigger)</f>
        <v>42578</v>
      </c>
      <c r="T216" s="122">
        <f>_xll.qlDayCounterYearFraction(DayCounter,R216,S216,,,Trigger)</f>
        <v>0.25277777777777777</v>
      </c>
      <c r="U216" s="134">
        <f>_xll.qlInterpolationInterpolate(B3Minterpolation,R216,TRUE)</f>
        <v>1.4448138851999187E-3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42488</v>
      </c>
      <c r="S217" s="136">
        <f>_xll.qlCalendarAdvance(Calendar,R217,$F$1,"mf",,Trigger)</f>
        <v>42579</v>
      </c>
      <c r="T217" s="122">
        <f>_xll.qlDayCounterYearFraction(DayCounter,R217,S217,,,Trigger)</f>
        <v>0.25277777777777777</v>
      </c>
      <c r="U217" s="134">
        <f>_xll.qlInterpolationInterpolate(B3Minterpolation,R217,TRUE)</f>
        <v>1.445300105991539E-3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42489</v>
      </c>
      <c r="S218" s="136">
        <f>_xll.qlCalendarAdvance(Calendar,R218,$F$1,"mf",,Trigger)</f>
        <v>42580</v>
      </c>
      <c r="T218" s="122">
        <f>_xll.qlDayCounterYearFraction(DayCounter,R218,S218,,,Trigger)</f>
        <v>0.25277777777777777</v>
      </c>
      <c r="U218" s="134">
        <f>_xll.qlInterpolationInterpolate(B3Minterpolation,R218,TRUE)</f>
        <v>1.4457917170596433E-3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42492</v>
      </c>
      <c r="S219" s="136">
        <f>_xll.qlCalendarAdvance(Calendar,R219,$F$1,"mf",,Trigger)</f>
        <v>42584</v>
      </c>
      <c r="T219" s="122">
        <f>_xll.qlDayCounterYearFraction(DayCounter,R219,S219,,,Trigger)</f>
        <v>0.25555555555555554</v>
      </c>
      <c r="U219" s="134">
        <f>_xll.qlInterpolationInterpolate(B3Minterpolation,R219,TRUE)</f>
        <v>1.4473002021626899E-3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42493</v>
      </c>
      <c r="S220" s="136">
        <f>_xll.qlCalendarAdvance(Calendar,R220,$F$1,"mf",,Trigger)</f>
        <v>42585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1.4478146845765601E-3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42494</v>
      </c>
      <c r="S221" s="136">
        <f>_xll.qlCalendarAdvance(Calendar,R221,$F$1,"mf",,Trigger)</f>
        <v>42586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1.4483352123868291E-3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42495</v>
      </c>
      <c r="S222" s="136">
        <f>_xll.qlCalendarAdvance(Calendar,R222,$F$1,"mf",,Trigger)</f>
        <v>42587</v>
      </c>
      <c r="T222" s="122">
        <f>_xll.qlDayCounterYearFraction(DayCounter,R222,S222,,,Trigger)</f>
        <v>0.25555555555555554</v>
      </c>
      <c r="U222" s="134">
        <f>_xll.qlInterpolationInterpolate(B3Minterpolation,R222,TRUE)</f>
        <v>1.4488619166174799E-3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42496</v>
      </c>
      <c r="S223" s="136">
        <f>_xll.qlCalendarAdvance(Calendar,R223,$F$1,"mf",,Trigger)</f>
        <v>42590</v>
      </c>
      <c r="T223" s="122">
        <f>_xll.qlDayCounterYearFraction(DayCounter,R223,S223,,,Trigger)</f>
        <v>0.26111111111111113</v>
      </c>
      <c r="U223" s="134">
        <f>_xll.qlInterpolationInterpolate(B3Minterpolation,R223,TRUE)</f>
        <v>1.4493949282924957E-3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42499</v>
      </c>
      <c r="S224" s="136">
        <f>_xll.qlCalendarAdvance(Calendar,R224,$F$1,"mf",,Trigger)</f>
        <v>42591</v>
      </c>
      <c r="T224" s="122">
        <f>_xll.qlDayCounterYearFraction(DayCounter,R224,S224,,,Trigger)</f>
        <v>0.25555555555555554</v>
      </c>
      <c r="U224" s="134">
        <f>_xll.qlInterpolationInterpolate(B3Minterpolation,R224,TRUE)</f>
        <v>1.4510331182235616E-3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42500</v>
      </c>
      <c r="S225" s="136">
        <f>_xll.qlCalendarAdvance(Calendar,R225,$F$1,"mf",,Trigger)</f>
        <v>42592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1.4515926699158663E-3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42501</v>
      </c>
      <c r="S226" s="136">
        <f>_xll.qlCalendarAdvance(Calendar,R226,$F$1,"mf",,Trigger)</f>
        <v>42593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1.4521591841724509E-3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42502</v>
      </c>
      <c r="S227" s="136">
        <f>_xll.qlCalendarAdvance(Calendar,R227,$F$1,"mf",,Trigger)</f>
        <v>42594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1.4527327920172981E-3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42503</v>
      </c>
      <c r="S228" s="136">
        <f>_xll.qlCalendarAdvance(Calendar,R228,$F$1,"mf",,Trigger)</f>
        <v>42597</v>
      </c>
      <c r="T228" s="122">
        <f>_xll.qlDayCounterYearFraction(DayCounter,R228,S228,,,Trigger)</f>
        <v>0.26111111111111113</v>
      </c>
      <c r="U228" s="134">
        <f>_xll.qlInterpolationInterpolate(B3Minterpolation,R228,TRUE)</f>
        <v>1.4533136244743909E-3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42506</v>
      </c>
      <c r="S229" s="136">
        <f>_xll.qlCalendarAdvance(Calendar,R229,$F$1,"mf",,Trigger)</f>
        <v>42598</v>
      </c>
      <c r="T229" s="122">
        <f>_xll.qlDayCounterYearFraction(DayCounter,R229,S229,,,Trigger)</f>
        <v>0.25555555555555554</v>
      </c>
      <c r="U229" s="134">
        <f>_xll.qlInterpolationInterpolate(B3Minterpolation,R229,TRUE)</f>
        <v>1.4551007797589731E-3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42507</v>
      </c>
      <c r="S230" s="136">
        <f>_xll.qlCalendarAdvance(Calendar,R230,$F$1,"mf",,Trigger)</f>
        <v>42599</v>
      </c>
      <c r="T230" s="122">
        <f>_xll.qlDayCounterYearFraction(DayCounter,R230,S230,,,Trigger)</f>
        <v>0.25555555555555554</v>
      </c>
      <c r="U230" s="134">
        <f>_xll.qlInterpolationInterpolate(B3Minterpolation,R230,TRUE)</f>
        <v>1.4557118209048781E-3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42508</v>
      </c>
      <c r="S231" s="136">
        <f>_xll.qlCalendarAdvance(Calendar,R231,$F$1,"mf",,Trigger)</f>
        <v>42600</v>
      </c>
      <c r="T231" s="122">
        <f>_xll.qlDayCounterYearFraction(DayCounter,R231,S231,,,Trigger)</f>
        <v>0.25555555555555554</v>
      </c>
      <c r="U231" s="134">
        <f>_xll.qlInterpolationInterpolate(B3Minterpolation,R231,TRUE)</f>
        <v>1.4563307417829437E-3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42509</v>
      </c>
      <c r="S232" s="136">
        <f>_xll.qlCalendarAdvance(Calendar,R232,$F$1,"mf",,Trigger)</f>
        <v>42601</v>
      </c>
      <c r="T232" s="122">
        <f>_xll.qlDayCounterYearFraction(DayCounter,R232,S232,,,Trigger)</f>
        <v>0.25555555555555554</v>
      </c>
      <c r="U232" s="134">
        <f>_xll.qlInterpolationInterpolate(B3Minterpolation,R232,TRUE)</f>
        <v>1.456957673417153E-3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42510</v>
      </c>
      <c r="S233" s="136">
        <f>_xll.qlCalendarAdvance(Calendar,R233,$F$1,"mf",,Trigger)</f>
        <v>42604</v>
      </c>
      <c r="T233" s="122">
        <f>_xll.qlDayCounterYearFraction(DayCounter,R233,S233,,,Trigger)</f>
        <v>0.26111111111111113</v>
      </c>
      <c r="U233" s="134">
        <f>_xll.qlInterpolationInterpolate(B3Minterpolation,R233,TRUE)</f>
        <v>1.4575927468314885E-3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42513</v>
      </c>
      <c r="S234" s="136">
        <f>_xll.qlCalendarAdvance(Calendar,R234,$F$1,"mf",,Trigger)</f>
        <v>42605</v>
      </c>
      <c r="T234" s="122">
        <f>_xll.qlDayCounterYearFraction(DayCounter,R234,S234,,,Trigger)</f>
        <v>0.25555555555555554</v>
      </c>
      <c r="U234" s="134">
        <f>_xll.qlInterpolationInterpolate(B3Minterpolation,R234,TRUE)</f>
        <v>1.4595481279950839E-3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42514</v>
      </c>
      <c r="S235" s="136">
        <f>_xll.qlCalendarAdvance(Calendar,R235,$F$1,"mf",,Trigger)</f>
        <v>42606</v>
      </c>
      <c r="T235" s="122">
        <f>_xll.qlDayCounterYearFraction(DayCounter,R235,S235,,,Trigger)</f>
        <v>0.25555555555555554</v>
      </c>
      <c r="U235" s="134">
        <f>_xll.qlInterpolationInterpolate(B3Minterpolation,R235,TRUE)</f>
        <v>1.4602170787697552E-3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42515</v>
      </c>
      <c r="S236" s="136">
        <f>_xll.qlCalendarAdvance(Calendar,R236,$F$1,"mf",,Trigger)</f>
        <v>42607</v>
      </c>
      <c r="T236" s="122">
        <f>_xll.qlDayCounterYearFraction(DayCounter,R236,S236,,,Trigger)</f>
        <v>0.25555555555555554</v>
      </c>
      <c r="U236" s="134">
        <f>_xll.qlInterpolationInterpolate(B3Minterpolation,R236,TRUE)</f>
        <v>1.4608948264444677E-3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42516</v>
      </c>
      <c r="S237" s="136">
        <f>_xll.qlCalendarAdvance(Calendar,R237,$F$1,"mf",,Trigger)</f>
        <v>42608</v>
      </c>
      <c r="T237" s="122">
        <f>_xll.qlDayCounterYearFraction(DayCounter,R237,S237,,,Trigger)</f>
        <v>0.25555555555555554</v>
      </c>
      <c r="U237" s="134">
        <f>_xll.qlInterpolationInterpolate(B3Minterpolation,R237,TRUE)</f>
        <v>1.4615815020432045E-3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42517</v>
      </c>
      <c r="S238" s="136">
        <f>_xll.qlCalendarAdvance(Calendar,R238,$F$1,"mf",,Trigger)</f>
        <v>42611</v>
      </c>
      <c r="T238" s="122">
        <f>_xll.qlDayCounterYearFraction(DayCounter,R238,S238,,,Trigger)</f>
        <v>0.26111111111111113</v>
      </c>
      <c r="U238" s="134">
        <f>_xll.qlInterpolationInterpolate(B3Minterpolation,R238,TRUE)</f>
        <v>1.4622772365899487E-3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42520</v>
      </c>
      <c r="S239" s="136">
        <f>_xll.qlCalendarAdvance(Calendar,R239,$F$1,"mf",,Trigger)</f>
        <v>42612</v>
      </c>
      <c r="T239" s="122">
        <f>_xll.qlDayCounterYearFraction(DayCounter,R239,S239,,,Trigger)</f>
        <v>0.25555555555555554</v>
      </c>
      <c r="U239" s="134">
        <f>_xll.qlInterpolationInterpolate(B3Minterpolation,R239,TRUE)</f>
        <v>1.4644201041580545E-3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42521</v>
      </c>
      <c r="S240" s="136">
        <f>_xll.qlCalendarAdvance(Calendar,R240,$F$1,"mf",,Trigger)</f>
        <v>42613</v>
      </c>
      <c r="T240" s="122">
        <f>_xll.qlDayCounterYearFraction(DayCounter,R240,S240,,,Trigger)</f>
        <v>0.25555555555555554</v>
      </c>
      <c r="U240" s="134">
        <f>_xll.qlInterpolationInterpolate(B3Minterpolation,R240,TRUE)</f>
        <v>1.4651533847366573E-3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42522</v>
      </c>
      <c r="S241" s="136">
        <f>_xll.qlCalendarAdvance(Calendar,R241,$F$1,"mf",,Trigger)</f>
        <v>42614</v>
      </c>
      <c r="T241" s="122">
        <f>_xll.qlDayCounterYearFraction(DayCounter,R241,S241,,,Trigger)</f>
        <v>0.25555555555555554</v>
      </c>
      <c r="U241" s="134">
        <f>_xll.qlInterpolationInterpolate(B3Minterpolation,R241,TRUE)</f>
        <v>1.4658963793831826E-3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42523</v>
      </c>
      <c r="S242" s="136">
        <f>_xll.qlCalendarAdvance(Calendar,R242,$F$1,"mf",,Trigger)</f>
        <v>42615</v>
      </c>
      <c r="T242" s="122">
        <f>_xll.qlDayCounterYearFraction(DayCounter,R242,S242,,,Trigger)</f>
        <v>0.25555555555555554</v>
      </c>
      <c r="U242" s="134">
        <f>_xll.qlInterpolationInterpolate(B3Minterpolation,R242,TRUE)</f>
        <v>1.4666492191216128E-3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42524</v>
      </c>
      <c r="S243" s="136">
        <f>_xll.qlCalendarAdvance(Calendar,R243,$F$1,"mf",,Trigger)</f>
        <v>42618</v>
      </c>
      <c r="T243" s="122">
        <f>_xll.qlDayCounterYearFraction(DayCounter,R243,S243,,,Trigger)</f>
        <v>0.26111111111111113</v>
      </c>
      <c r="U243" s="134">
        <f>_xll.qlInterpolationInterpolate(B3Minterpolation,R243,TRUE)</f>
        <v>1.467412034975931E-3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42527</v>
      </c>
      <c r="S244" s="136">
        <f>_xll.qlCalendarAdvance(Calendar,R244,$F$1,"mf",,Trigger)</f>
        <v>42619</v>
      </c>
      <c r="T244" s="122">
        <f>_xll.qlDayCounterYearFraction(DayCounter,R244,S244,,,Trigger)</f>
        <v>0.25555555555555554</v>
      </c>
      <c r="U244" s="134">
        <f>_xll.qlInterpolationInterpolate(B3Minterpolation,R244,TRUE)</f>
        <v>1.4697616494740444E-3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42528</v>
      </c>
      <c r="S245" s="136">
        <f>_xll.qlCalendarAdvance(Calendar,R245,$F$1,"mf",,Trigger)</f>
        <v>42620</v>
      </c>
      <c r="T245" s="122">
        <f>_xll.qlDayCounterYearFraction(DayCounter,R245,S245,,,Trigger)</f>
        <v>0.25555555555555554</v>
      </c>
      <c r="U245" s="134">
        <f>_xll.qlInterpolationInterpolate(B3Minterpolation,R245,TRUE)</f>
        <v>1.4705656800317447E-3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42529</v>
      </c>
      <c r="S246" s="136">
        <f>_xll.qlCalendarAdvance(Calendar,R246,$F$1,"mf",,Trigger)</f>
        <v>42621</v>
      </c>
      <c r="T246" s="122">
        <f>_xll.qlDayCounterYearFraction(DayCounter,R246,S246,,,Trigger)</f>
        <v>0.25555555555555554</v>
      </c>
      <c r="U246" s="134">
        <f>_xll.qlInterpolationInterpolate(B3Minterpolation,R246,TRUE)</f>
        <v>1.4713803418252482E-3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42530</v>
      </c>
      <c r="S247" s="136">
        <f>_xll.qlCalendarAdvance(Calendar,R247,$F$1,"mf",,Trigger)</f>
        <v>42622</v>
      </c>
      <c r="T247" s="122">
        <f>_xll.qlDayCounterYearFraction(DayCounter,R247,S247,,,Trigger)</f>
        <v>0.25555555555555554</v>
      </c>
      <c r="U247" s="134">
        <f>_xll.qlInterpolationInterpolate(B3Minterpolation,R247,TRUE)</f>
        <v>1.4722057658785373E-3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42531</v>
      </c>
      <c r="S248" s="136">
        <f>_xll.qlCalendarAdvance(Calendar,R248,$F$1,"mf",,Trigger)</f>
        <v>42625</v>
      </c>
      <c r="T248" s="122">
        <f>_xll.qlDayCounterYearFraction(DayCounter,R248,S248,,,Trigger)</f>
        <v>0.26111111111111113</v>
      </c>
      <c r="U248" s="134">
        <f>_xll.qlInterpolationInterpolate(B3Minterpolation,R248,TRUE)</f>
        <v>1.4730420832155956E-3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42534</v>
      </c>
      <c r="S249" s="136">
        <f>_xll.qlCalendarAdvance(Calendar,R249,$F$1,"mf",,Trigger)</f>
        <v>42626</v>
      </c>
      <c r="T249" s="122">
        <f>_xll.qlDayCounterYearFraction(DayCounter,R249,S249,,,Trigger)</f>
        <v>0.25555555555555554</v>
      </c>
      <c r="U249" s="134">
        <f>_xll.qlInterpolationInterpolate(B3Minterpolation,R249,TRUE)</f>
        <v>1.4756177051692134E-3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42535</v>
      </c>
      <c r="S250" s="136">
        <f>_xll.qlCalendarAdvance(Calendar,R250,$F$1,"mf",,Trigger)</f>
        <v>42627</v>
      </c>
      <c r="T250" s="122">
        <f>_xll.qlDayCounterYearFraction(DayCounter,R250,S250,,,Trigger)</f>
        <v>0.25555555555555554</v>
      </c>
      <c r="U250" s="134">
        <f>_xll.qlInterpolationInterpolate(B3Minterpolation,R250,TRUE)</f>
        <v>1.4764989058811771E-3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42536</v>
      </c>
      <c r="S251" s="136">
        <f>_xll.qlCalendarAdvance(Calendar,R251,$F$1,"mf",,Trigger)</f>
        <v>42628</v>
      </c>
      <c r="T251" s="122">
        <f>_xll.qlDayCounterYearFraction(DayCounter,R251,S251,,,Trigger)</f>
        <v>0.25555555555555554</v>
      </c>
      <c r="U251" s="134">
        <f>_xll.qlInterpolationInterpolate(B3Minterpolation,R251,TRUE)</f>
        <v>1.4773916549968243E-3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42537</v>
      </c>
      <c r="S252" s="136">
        <f>_xll.qlCalendarAdvance(Calendar,R252,$F$1,"mf",,Trigger)</f>
        <v>42629</v>
      </c>
      <c r="T252" s="122">
        <f>_xll.qlDayCounterYearFraction(DayCounter,R252,S252,,,Trigger)</f>
        <v>0.25555555555555554</v>
      </c>
      <c r="U252" s="134">
        <f>_xll.qlInterpolationInterpolate(B3Minterpolation,R252,TRUE)</f>
        <v>1.4782960138192897E-3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42538</v>
      </c>
      <c r="S253" s="136">
        <f>_xll.qlCalendarAdvance(Calendar,R253,$F$1,"mf",,Trigger)</f>
        <v>42632</v>
      </c>
      <c r="T253" s="122">
        <f>_xll.qlDayCounterYearFraction(DayCounter,R253,S253,,,Trigger)</f>
        <v>0.26111111111111113</v>
      </c>
      <c r="U253" s="134">
        <f>_xll.qlInterpolationInterpolate(B3Minterpolation,R253,TRUE)</f>
        <v>1.4792117647683134E-3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42541</v>
      </c>
      <c r="S254" s="136">
        <f>_xll.qlCalendarAdvance(Calendar,R254,$F$1,"mf",,Trigger)</f>
        <v>42633</v>
      </c>
      <c r="T254" s="122">
        <f>_xll.qlDayCounterYearFraction(DayCounter,R254,S254,,,Trigger)</f>
        <v>0.25555555555555554</v>
      </c>
      <c r="U254" s="134">
        <f>_xll.qlInterpolationInterpolate(B3Minterpolation,R254,TRUE)</f>
        <v>1.4820244973636459E-3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42542</v>
      </c>
      <c r="S255" s="136">
        <f>_xll.qlCalendarAdvance(Calendar,R255,$F$1,"mf",,Trigger)</f>
        <v>42634</v>
      </c>
      <c r="T255" s="122">
        <f>_xll.qlDayCounterYearFraction(DayCounter,R255,S255,,,Trigger)</f>
        <v>0.25555555555555554</v>
      </c>
      <c r="U255" s="134">
        <f>_xll.qlInterpolationInterpolate(B3Minterpolation,R255,TRUE)</f>
        <v>1.482982943807815E-3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42543</v>
      </c>
      <c r="S256" s="136">
        <f>_xll.qlCalendarAdvance(Calendar,R256,$F$1,"mf",,Trigger)</f>
        <v>42635</v>
      </c>
      <c r="T256" s="122">
        <f>_xll.qlDayCounterYearFraction(DayCounter,R256,S256,,,Trigger)</f>
        <v>0.25555555555555554</v>
      </c>
      <c r="U256" s="134">
        <f>_xll.qlInterpolationInterpolate(B3Minterpolation,R256,TRUE)</f>
        <v>1.4839513458729989E-3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42544</v>
      </c>
      <c r="S257" s="136">
        <f>_xll.qlCalendarAdvance(Calendar,R257,$F$1,"mf",,Trigger)</f>
        <v>42636</v>
      </c>
      <c r="T257" s="122">
        <f>_xll.qlDayCounterYearFraction(DayCounter,R257,S257,,,Trigger)</f>
        <v>0.25555555555555554</v>
      </c>
      <c r="U257" s="134">
        <f>_xll.qlInterpolationInterpolate(B3Minterpolation,R257,TRUE)</f>
        <v>1.4849294162580888E-3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42545</v>
      </c>
      <c r="S258" s="136">
        <f>_xll.qlCalendarAdvance(Calendar,R258,$F$1,"mf",,Trigger)</f>
        <v>42639</v>
      </c>
      <c r="T258" s="122">
        <f>_xll.qlDayCounterYearFraction(DayCounter,R258,S258,,,Trigger)</f>
        <v>0.26111111111111113</v>
      </c>
      <c r="U258" s="134">
        <f>_xll.qlInterpolationInterpolate(B3Minterpolation,R258,TRUE)</f>
        <v>1.4859168676619762E-3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42548</v>
      </c>
      <c r="S259" s="136">
        <f>_xll.qlCalendarAdvance(Calendar,R259,$F$1,"mf",,Trigger)</f>
        <v>42640</v>
      </c>
      <c r="T259" s="122">
        <f>_xll.qlDayCounterYearFraction(DayCounter,R259,S259,,,Trigger)</f>
        <v>0.25555555555555554</v>
      </c>
      <c r="U259" s="134">
        <f>_xll.qlInterpolationInterpolate(B3Minterpolation,R259,TRUE)</f>
        <v>1.4889326349753359E-3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42549</v>
      </c>
      <c r="S260" s="136">
        <f>_xll.qlCalendarAdvance(Calendar,R260,$F$1,"mf",,Trigger)</f>
        <v>42641</v>
      </c>
      <c r="T260" s="122">
        <f>_xll.qlDayCounterYearFraction(DayCounter,R260,S260,,,Trigger)</f>
        <v>0.25555555555555554</v>
      </c>
      <c r="U260" s="134">
        <f>_xll.qlInterpolationInterpolate(B3Minterpolation,R260,TRUE)</f>
        <v>1.489954737443326E-3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42550</v>
      </c>
      <c r="S261" s="140">
        <f>_xll.qlCalendarAdvance(Calendar,R261,$F$1,"mf",,Trigger)</f>
        <v>42642</v>
      </c>
      <c r="T261" s="127">
        <f>_xll.qlDayCounterYearFraction(DayCounter,R261,S261,,,Trigger)</f>
        <v>0.25555555555555554</v>
      </c>
      <c r="U261" s="143">
        <f>_xll.qlInterpolationInterpolate(B3Minterpolation,R261,TRUE)</f>
        <v>1.4909847844245703E-3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obj_005bf#0004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42184</v>
      </c>
      <c r="F3" s="277">
        <f>_xll.qlCalendarAdvance(Calendar,E3,$F$1,"mf",,Trigger)</f>
        <v>42367</v>
      </c>
      <c r="G3" s="117">
        <f>_xll.qlDayCounterYearFraction(DayCounter,E3,F3,,,Trigger)</f>
        <v>0.5083333333333333</v>
      </c>
      <c r="H3" s="278">
        <f>_xll.qlQuoteValue(D3,LastFixingsTrigger)</f>
        <v>4.8999999999999998E-4</v>
      </c>
      <c r="I3" s="279">
        <f>_xll.qlYieldTSDiscount(Discounting,E3,,AllTriggers)</f>
        <v>1.0000122223438277</v>
      </c>
      <c r="J3" s="279">
        <f>_xll.qlYieldTSDiscount(Discounting,F3,,AllTriggers)</f>
        <v>1.0006521035538185</v>
      </c>
      <c r="K3" s="278">
        <f>(I3/J3-1)/G3</f>
        <v>-1.257962386435871E-3</v>
      </c>
      <c r="L3" s="278">
        <f>H3-K3</f>
        <v>1.747962386435871E-3</v>
      </c>
      <c r="M3" s="265" t="b">
        <v>0</v>
      </c>
      <c r="N3" s="271">
        <f>_xll.qlInterpolationInterpolate($N$1,E3,TRUE)</f>
        <v>1.7888876702251636E-3</v>
      </c>
      <c r="O3" s="272">
        <f>(L3-N3)*10000</f>
        <v>-0.4092528378929266</v>
      </c>
      <c r="P3" s="306">
        <f t="shared" ref="P3:P5" si="0">LN((1+H3*G3)/(1+K3*G3))</f>
        <v>8.8872107477884152E-4</v>
      </c>
      <c r="R3" s="131">
        <f>E3</f>
        <v>42184</v>
      </c>
      <c r="S3" s="308">
        <f>_xll.qlCalendarAdvance(Calendar,R3,$F$1,"mf",,Trigger)</f>
        <v>42367</v>
      </c>
      <c r="T3" s="309">
        <f>_xll.qlDayCounterYearFraction(DayCounter,R3,S3,,,Trigger)</f>
        <v>0.5083333333333333</v>
      </c>
      <c r="U3" s="267">
        <f>_xll.qlInterpolationInterpolate(B6Minterpolation,R3,TRUE)</f>
        <v>1.7888876702251636E-3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42214</v>
      </c>
      <c r="F4" s="136">
        <f>_xll.qlCalendarAdvance(Calendar,E4,$F$1,"mf",,Trigger)</f>
        <v>42398</v>
      </c>
      <c r="G4" s="122">
        <f>_xll.qlDayCounterYearFraction(DayCounter,E4,F4,,,Trigger)</f>
        <v>0.51111111111111107</v>
      </c>
      <c r="H4" s="134">
        <f>_xll.qlQuoteValue(D4,AllTriggers)</f>
        <v>5.9999999999999995E-4</v>
      </c>
      <c r="I4" s="133">
        <f>_xll.qlYieldTSDiscount(Discounting,E4,,AllTriggers)</f>
        <v>1.0001147341041017</v>
      </c>
      <c r="J4" s="133">
        <f>_xll.qlYieldTSDiscount(Discounting,F4,,AllTriggers)</f>
        <v>1.0007576737122468</v>
      </c>
      <c r="K4" s="134">
        <f t="shared" ref="K4:K21" si="2">(I4/J4-1)/G4</f>
        <v>-1.2569729449266164E-3</v>
      </c>
      <c r="L4" s="147">
        <f t="shared" ref="L4:L21" si="3">H4-K4</f>
        <v>1.8569729449266163E-3</v>
      </c>
      <c r="M4" s="66" t="b">
        <v>1</v>
      </c>
      <c r="N4" s="134">
        <f>_xll.qlInterpolationInterpolate($N$1,E4,TRUE)</f>
        <v>1.8569729449266163E-3</v>
      </c>
      <c r="O4" s="274">
        <f t="shared" ref="O4:O21" si="4">(L4-N4)*10000</f>
        <v>0</v>
      </c>
      <c r="P4" s="269">
        <f t="shared" si="0"/>
        <v>9.4927895383117194E-4</v>
      </c>
      <c r="R4" s="136">
        <f>_xll.qlCalendarAdvance(Calendar,R3,"1D","f")</f>
        <v>42185</v>
      </c>
      <c r="S4" s="310">
        <f>_xll.qlCalendarAdvance(Calendar,R4,$F$1,"mf",,Trigger)</f>
        <v>42368</v>
      </c>
      <c r="T4" s="311">
        <f>_xll.qlDayCounterYearFraction(DayCounter,R4,S4,,,Trigger)</f>
        <v>0.5083333333333333</v>
      </c>
      <c r="U4" s="268">
        <f>_xll.qlInterpolationInterpolate(B6Minterpolation,R4,TRUE)</f>
        <v>1.7910129021278033E-3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42247</v>
      </c>
      <c r="F5" s="136">
        <f>_xll.qlCalendarAdvance(Calendar,E5,$F$1,"mf",,Trigger)</f>
        <v>42429</v>
      </c>
      <c r="G5" s="122">
        <f>_xll.qlDayCounterYearFraction(DayCounter,E5,F5,,,Trigger)</f>
        <v>0.50555555555555554</v>
      </c>
      <c r="H5" s="134">
        <f>_xll.qlQuoteValue(D5,AllTriggers)</f>
        <v>6.6E-4</v>
      </c>
      <c r="I5" s="137">
        <f>_xll.qlYieldTSDiscount(Discounting,E5,,AllTriggers)</f>
        <v>1.0002275213177914</v>
      </c>
      <c r="J5" s="137">
        <f>_xll.qlYieldTSDiscount(Discounting,F5,,AllTriggers)</f>
        <v>1.0008708144350744</v>
      </c>
      <c r="K5" s="134">
        <f t="shared" si="2"/>
        <v>-1.2713408223561521E-3</v>
      </c>
      <c r="L5" s="134">
        <f t="shared" si="3"/>
        <v>1.9313408223561521E-3</v>
      </c>
      <c r="M5" s="66" t="b">
        <v>1</v>
      </c>
      <c r="N5" s="134">
        <f>_xll.qlInterpolationInterpolate($N$1,E5,TRUE)</f>
        <v>1.9313408223561521E-3</v>
      </c>
      <c r="O5" s="274">
        <f t="shared" si="4"/>
        <v>0</v>
      </c>
      <c r="P5" s="269">
        <f t="shared" si="0"/>
        <v>9.7655106974119457E-4</v>
      </c>
      <c r="R5" s="136">
        <f>_xll.qlCalendarAdvance(Calendar,R4,"1D","f")</f>
        <v>42186</v>
      </c>
      <c r="S5" s="310">
        <f>_xll.qlCalendarAdvance(Calendar,R5,$F$1,"mf",,Trigger)</f>
        <v>42373</v>
      </c>
      <c r="T5" s="311">
        <f>_xll.qlDayCounterYearFraction(DayCounter,R5,S5,,,Trigger)</f>
        <v>0.51944444444444449</v>
      </c>
      <c r="U5" s="268">
        <f>_xll.qlInterpolationInterpolate(B6Minterpolation,R5,TRUE)</f>
        <v>1.7931528062935694E-3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42276</v>
      </c>
      <c r="F6" s="136">
        <f>_xll.qlCalendarAdvance(Calendar,E6,$F$1,"mf",,Trigger)</f>
        <v>42458</v>
      </c>
      <c r="G6" s="122">
        <f>_xll.qlDayCounterYearFraction(DayCounter,E6,F6,,,Trigger)</f>
        <v>0.50555555555555554</v>
      </c>
      <c r="H6" s="134">
        <f>_xll.qlQuoteValue(D6,AllTriggers)</f>
        <v>7.1000000000000013E-4</v>
      </c>
      <c r="I6" s="137">
        <f>_xll.qlYieldTSDiscount(Discounting,E6,,AllTriggers)</f>
        <v>1.0003254724636135</v>
      </c>
      <c r="J6" s="137">
        <f>_xll.qlYieldTSDiscount(Discounting,F6,,AllTriggers)</f>
        <v>1.0009716395473647</v>
      </c>
      <c r="K6" s="134">
        <f t="shared" si="2"/>
        <v>-1.2768920143554146E-3</v>
      </c>
      <c r="L6" s="134">
        <f t="shared" si="3"/>
        <v>1.9868920143554149E-3</v>
      </c>
      <c r="M6" s="66" t="b">
        <v>1</v>
      </c>
      <c r="N6" s="134">
        <f>_xll.qlInterpolationInterpolate($N$1,E6,TRUE)</f>
        <v>1.9868920143554149E-3</v>
      </c>
      <c r="O6" s="274">
        <f t="shared" si="4"/>
        <v>0</v>
      </c>
      <c r="P6" s="269">
        <f t="shared" ref="P6:P21" si="6">LN((1+H6*G6)/(1+K6*G6))</f>
        <v>1.0046283415644291E-3</v>
      </c>
      <c r="R6" s="136">
        <f>_xll.qlCalendarAdvance(Calendar,R5,"1D","f")</f>
        <v>42187</v>
      </c>
      <c r="S6" s="310">
        <f>_xll.qlCalendarAdvance(Calendar,R6,$F$1,"mf",,Trigger)</f>
        <v>42373</v>
      </c>
      <c r="T6" s="311">
        <f>_xll.qlDayCounterYearFraction(DayCounter,R6,S6,,,Trigger)</f>
        <v>0.51666666666666672</v>
      </c>
      <c r="U6" s="268">
        <f>_xll.qlInterpolationInterpolate(B6Minterpolation,R6,TRUE)</f>
        <v>1.795306876782354E-3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42306</v>
      </c>
      <c r="F7" s="136">
        <f>_xll.qlCalendarAdvance(Calendar,E7,$F$1,"mf",,Trigger)</f>
        <v>42489</v>
      </c>
      <c r="G7" s="122">
        <f>_xll.qlDayCounterYearFraction(DayCounter,E7,F7,,,Trigger)</f>
        <v>0.5083333333333333</v>
      </c>
      <c r="H7" s="134">
        <f>_xll.qlQuoteValue(D7,AllTriggers)</f>
        <v>7.7000000000000018E-4</v>
      </c>
      <c r="I7" s="137">
        <f>_xll.qlYieldTSDiscount(Discounting,E7,,AllTriggers)</f>
        <v>1.0004312146501508</v>
      </c>
      <c r="J7" s="137">
        <f>_xll.qlYieldTSDiscount(Discounting,F7,,AllTriggers)</f>
        <v>1.0010799139715951</v>
      </c>
      <c r="K7" s="134">
        <f t="shared" si="2"/>
        <v>-1.2747531888981695E-3</v>
      </c>
      <c r="L7" s="134">
        <f t="shared" si="3"/>
        <v>2.0447531888981695E-3</v>
      </c>
      <c r="M7" s="66" t="b">
        <v>0</v>
      </c>
      <c r="N7" s="134">
        <f>_xll.qlInterpolationInterpolate($N$1,E7,TRUE)</f>
        <v>2.0423823913141748E-3</v>
      </c>
      <c r="O7" s="274">
        <f t="shared" si="4"/>
        <v>2.3707975839947458E-2</v>
      </c>
      <c r="P7" s="269">
        <f t="shared" si="6"/>
        <v>1.0395496632802112E-3</v>
      </c>
      <c r="R7" s="136">
        <f>_xll.qlCalendarAdvance(Calendar,R6,"1D","f")</f>
        <v>42188</v>
      </c>
      <c r="S7" s="310">
        <f>_xll.qlCalendarAdvance(Calendar,R7,$F$1,"mf",,Trigger)</f>
        <v>42373</v>
      </c>
      <c r="T7" s="311">
        <f>_xll.qlDayCounterYearFraction(DayCounter,R7,S7,,,Trigger)</f>
        <v>0.51388888888888884</v>
      </c>
      <c r="U7" s="268">
        <f>_xll.qlInterpolationInterpolate(B6Minterpolation,R7,TRUE)</f>
        <v>1.7974746076540491E-3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42338</v>
      </c>
      <c r="F8" s="136">
        <f>_xll.qlCalendarAdvance(Calendar,E8,$F$1,"mf",,Trigger)</f>
        <v>42520</v>
      </c>
      <c r="G8" s="122">
        <f>_xll.qlDayCounterYearFraction(DayCounter,E8,F8,,,Trigger)</f>
        <v>0.50555555555555554</v>
      </c>
      <c r="H8" s="134">
        <f>_xll.qlQuoteValue(D8,AllTriggers)</f>
        <v>8.4000000000000014E-4</v>
      </c>
      <c r="I8" s="137">
        <f>_xll.qlYieldTSDiscount(Discounting,E8,,AllTriggers)</f>
        <v>1.0005452179850998</v>
      </c>
      <c r="J8" s="137">
        <f>_xll.qlYieldTSDiscount(Discounting,F8,,AllTriggers)</f>
        <v>1.0011879331342177</v>
      </c>
      <c r="K8" s="134">
        <f t="shared" si="2"/>
        <v>-1.2697962575150699E-3</v>
      </c>
      <c r="L8" s="134">
        <f t="shared" si="3"/>
        <v>2.1097962575150702E-3</v>
      </c>
      <c r="M8" s="66" t="b">
        <v>0</v>
      </c>
      <c r="N8" s="134">
        <f>_xll.qlInterpolationInterpolate($N$1,E8,TRUE)</f>
        <v>2.0987378540591227E-3</v>
      </c>
      <c r="O8" s="274">
        <f t="shared" si="4"/>
        <v>0.11058403455947458</v>
      </c>
      <c r="P8" s="269">
        <f t="shared" si="6"/>
        <v>1.0667352134742336E-3</v>
      </c>
      <c r="R8" s="136">
        <f>_xll.qlCalendarAdvance(Calendar,R7,"1D","f")</f>
        <v>42191</v>
      </c>
      <c r="S8" s="310">
        <f>_xll.qlCalendarAdvance(Calendar,R8,$F$1,"mf",,Trigger)</f>
        <v>42375</v>
      </c>
      <c r="T8" s="311">
        <f>_xll.qlDayCounterYearFraction(DayCounter,R8,S8,,,Trigger)</f>
        <v>0.51111111111111107</v>
      </c>
      <c r="U8" s="268">
        <f>_xll.qlInterpolationInterpolate(B6Minterpolation,R8,TRUE)</f>
        <v>1.8040547031655208E-3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42367</v>
      </c>
      <c r="F9" s="136">
        <f>_xll.qlCalendarAdvance(Calendar,E9,$F$1,"mf",,Trigger)</f>
        <v>42550</v>
      </c>
      <c r="G9" s="122">
        <f>_xll.qlDayCounterYearFraction(DayCounter,E9,F9,,,Trigger)</f>
        <v>0.5083333333333333</v>
      </c>
      <c r="H9" s="134">
        <f>_xll.qlQuoteValue(D9,AllTriggers)</f>
        <v>8.8999999999999995E-4</v>
      </c>
      <c r="I9" s="137">
        <f>_xll.qlYieldTSDiscount(Discounting,E9,,AllTriggers)</f>
        <v>1.0006521035538185</v>
      </c>
      <c r="J9" s="137">
        <f>_xll.qlYieldTSDiscount(Discounting,F9,,AllTriggers)</f>
        <v>1.0012901262055136</v>
      </c>
      <c r="K9" s="134">
        <f t="shared" si="2"/>
        <v>-1.2535093426728507E-3</v>
      </c>
      <c r="L9" s="134">
        <f t="shared" si="3"/>
        <v>2.1435093426728506E-3</v>
      </c>
      <c r="M9" s="66" t="b">
        <v>1</v>
      </c>
      <c r="N9" s="134">
        <f>_xll.qlInterpolationInterpolate($N$1,E9,TRUE)</f>
        <v>2.1435093426728506E-3</v>
      </c>
      <c r="O9" s="274">
        <f t="shared" si="4"/>
        <v>0</v>
      </c>
      <c r="P9" s="269">
        <f t="shared" si="6"/>
        <v>1.0897180382005861E-3</v>
      </c>
      <c r="R9" s="136">
        <f>_xll.qlCalendarAdvance(Calendar,R8,"1D","f")</f>
        <v>42192</v>
      </c>
      <c r="S9" s="310">
        <f>_xll.qlCalendarAdvance(Calendar,R9,$F$1,"mf",,Trigger)</f>
        <v>42376</v>
      </c>
      <c r="T9" s="311">
        <f>_xll.qlDayCounterYearFraction(DayCounter,R9,S9,,,Trigger)</f>
        <v>0.51111111111111107</v>
      </c>
      <c r="U9" s="268">
        <f>_xll.qlInterpolationInterpolate(B6Minterpolation,R9,TRUE)</f>
        <v>1.8062720161677809E-3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42398</v>
      </c>
      <c r="F10" s="136">
        <f>_xll.qlCalendarAdvance(Calendar,E10,$F$1,"mf",,Trigger)</f>
        <v>42580</v>
      </c>
      <c r="G10" s="122">
        <f>_xll.qlDayCounterYearFraction(DayCounter,E10,F10,,,Trigger)</f>
        <v>0.50555555555555554</v>
      </c>
      <c r="H10" s="134">
        <f>_xll.qlQuoteValue(D10,AllTriggers)</f>
        <v>9.3999999999999997E-4</v>
      </c>
      <c r="I10" s="137">
        <f>_xll.qlYieldTSDiscount(Discounting,E10,,AllTriggers)</f>
        <v>1.0007576737122468</v>
      </c>
      <c r="J10" s="137">
        <f>_xll.qlYieldTSDiscount(Discounting,F10,,AllTriggers)</f>
        <v>1.0013886835180894</v>
      </c>
      <c r="K10" s="134">
        <f t="shared" si="2"/>
        <v>-1.2464203808646704E-3</v>
      </c>
      <c r="L10" s="134">
        <f t="shared" si="3"/>
        <v>2.1864203808646702E-3</v>
      </c>
      <c r="M10" s="66" t="b">
        <v>0</v>
      </c>
      <c r="N10" s="134">
        <f>_xll.qlInterpolationInterpolate($N$1,E10,TRUE)</f>
        <v>2.1823337145922671E-3</v>
      </c>
      <c r="O10" s="274">
        <f t="shared" si="4"/>
        <v>4.0866662724030681E-2</v>
      </c>
      <c r="P10" s="269">
        <f t="shared" si="6"/>
        <v>1.105442706349497E-3</v>
      </c>
      <c r="R10" s="136">
        <f>_xll.qlCalendarAdvance(Calendar,R9,"1D","f")</f>
        <v>42193</v>
      </c>
      <c r="S10" s="310">
        <f>_xll.qlCalendarAdvance(Calendar,R10,$F$1,"mf",,Trigger)</f>
        <v>42377</v>
      </c>
      <c r="T10" s="311">
        <f>_xll.qlDayCounterYearFraction(DayCounter,R10,S10,,,Trigger)</f>
        <v>0.51111111111111107</v>
      </c>
      <c r="U10" s="268">
        <f>_xll.qlInterpolationInterpolate(B6Minterpolation,R10,TRUE)</f>
        <v>1.8085004598524127E-3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42429</v>
      </c>
      <c r="F11" s="136">
        <f>_xll.qlCalendarAdvance(Calendar,E11,$F$1,"mf",,Trigger)</f>
        <v>42611</v>
      </c>
      <c r="G11" s="122">
        <f>_xll.qlDayCounterYearFraction(DayCounter,E11,F11,,,Trigger)</f>
        <v>0.50555555555555554</v>
      </c>
      <c r="H11" s="134">
        <f>_xll.qlQuoteValue(D11,AllTriggers)</f>
        <v>1E-3</v>
      </c>
      <c r="I11" s="137">
        <f>_xll.qlYieldTSDiscount(Discounting,E11,,AllTriggers)</f>
        <v>1.0008708144350744</v>
      </c>
      <c r="J11" s="137">
        <f>_xll.qlYieldTSDiscount(Discounting,F11,,AllTriggers)</f>
        <v>1.0014862794335739</v>
      </c>
      <c r="K11" s="134">
        <f t="shared" si="2"/>
        <v>-1.2155965775426073E-3</v>
      </c>
      <c r="L11" s="134">
        <f t="shared" si="3"/>
        <v>2.2155965775426073E-3</v>
      </c>
      <c r="M11" s="66" t="b">
        <v>0</v>
      </c>
      <c r="N11" s="134">
        <f>_xll.qlInterpolationInterpolate($N$1,E11,TRUE)</f>
        <v>2.2156748235086648E-3</v>
      </c>
      <c r="O11" s="274">
        <f t="shared" si="4"/>
        <v>-7.8245966057561428E-4</v>
      </c>
      <c r="P11" s="269">
        <f t="shared" si="6"/>
        <v>1.1201683227301722E-3</v>
      </c>
      <c r="R11" s="136">
        <f>_xll.qlCalendarAdvance(Calendar,R10,"1D","f")</f>
        <v>42194</v>
      </c>
      <c r="S11" s="310">
        <f>_xll.qlCalendarAdvance(Calendar,R11,$F$1,"mf",,Trigger)</f>
        <v>42380</v>
      </c>
      <c r="T11" s="311">
        <f>_xll.qlDayCounterYearFraction(DayCounter,R11,S11,,,Trigger)</f>
        <v>0.51666666666666672</v>
      </c>
      <c r="U11" s="268">
        <f>_xll.qlInterpolationInterpolate(B6Minterpolation,R11,TRUE)</f>
        <v>1.8107395282793081E-3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42458</v>
      </c>
      <c r="F12" s="136">
        <f>_xll.qlCalendarAdvance(Calendar,E12,$F$1,"mf",,Trigger)</f>
        <v>42642</v>
      </c>
      <c r="G12" s="122">
        <f>_xll.qlDayCounterYearFraction(DayCounter,E12,F12,,,Trigger)</f>
        <v>0.51111111111111107</v>
      </c>
      <c r="H12" s="134">
        <f>_xll.qlQuoteValue(D12,AllTriggers)</f>
        <v>1.06E-3</v>
      </c>
      <c r="I12" s="137">
        <f>_xll.qlYieldTSDiscount(Discounting,E12,,AllTriggers)</f>
        <v>1.0009716395473647</v>
      </c>
      <c r="J12" s="137">
        <f>_xll.qlYieldTSDiscount(Discounting,F12,,AllTriggers)</f>
        <v>1.0015791326901811</v>
      </c>
      <c r="K12" s="134">
        <f t="shared" si="2"/>
        <v>-1.1866995841861138E-3</v>
      </c>
      <c r="L12" s="134">
        <f t="shared" si="3"/>
        <v>2.246699584186114E-3</v>
      </c>
      <c r="M12" s="66" t="b">
        <v>1</v>
      </c>
      <c r="N12" s="134">
        <f>_xll.qlInterpolationInterpolate($N$1,E12,TRUE)</f>
        <v>2.246699584186114E-3</v>
      </c>
      <c r="O12" s="274">
        <f t="shared" si="4"/>
        <v>0</v>
      </c>
      <c r="P12" s="269">
        <f t="shared" si="6"/>
        <v>1.1483504291862295E-3</v>
      </c>
      <c r="R12" s="136">
        <f>_xll.qlCalendarAdvance(Calendar,R11,"1D","f")</f>
        <v>42195</v>
      </c>
      <c r="S12" s="310">
        <f>_xll.qlCalendarAdvance(Calendar,R12,$F$1,"mf",,Trigger)</f>
        <v>42380</v>
      </c>
      <c r="T12" s="311">
        <f>_xll.qlDayCounterYearFraction(DayCounter,R12,S12,,,Trigger)</f>
        <v>0.51388888888888884</v>
      </c>
      <c r="U12" s="268">
        <f>_xll.qlInterpolationInterpolate(B6Minterpolation,R12,TRUE)</f>
        <v>1.8129887155083598E-3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42489</v>
      </c>
      <c r="F13" s="136">
        <f>_xll.qlCalendarAdvance(Calendar,E13,$F$1,"mf",,Trigger)</f>
        <v>42674</v>
      </c>
      <c r="G13" s="122">
        <f>_xll.qlDayCounterYearFraction(DayCounter,E13,F13,,,Trigger)</f>
        <v>0.51388888888888884</v>
      </c>
      <c r="H13" s="134">
        <f>_xll.qlQuoteValue(D13,AllTriggers)</f>
        <v>1.15E-3</v>
      </c>
      <c r="I13" s="137">
        <f>_xll.qlYieldTSDiscount(Discounting,E13,,AllTriggers)</f>
        <v>1.0010799139715951</v>
      </c>
      <c r="J13" s="137">
        <f>_xll.qlYieldTSDiscount(Discounting,F13,,AllTriggers)</f>
        <v>1.0016692921530328</v>
      </c>
      <c r="K13" s="134">
        <f t="shared" si="2"/>
        <v>-1.1449867653748143E-3</v>
      </c>
      <c r="L13" s="134">
        <f t="shared" si="3"/>
        <v>2.2949867653748145E-3</v>
      </c>
      <c r="M13" s="66" t="b">
        <v>0</v>
      </c>
      <c r="N13" s="134">
        <f>_xll.qlInterpolationInterpolate($N$1,E13,TRUE)</f>
        <v>2.283436934487335E-3</v>
      </c>
      <c r="O13" s="274">
        <f t="shared" si="4"/>
        <v>0.11549830887479501</v>
      </c>
      <c r="P13" s="269">
        <f t="shared" si="6"/>
        <v>1.179366816402939E-3</v>
      </c>
      <c r="R13" s="136">
        <f>_xll.qlCalendarAdvance(Calendar,R12,"1D","f")</f>
        <v>42198</v>
      </c>
      <c r="S13" s="310">
        <f>_xll.qlCalendarAdvance(Calendar,R13,$F$1,"mf",,Trigger)</f>
        <v>42382</v>
      </c>
      <c r="T13" s="311">
        <f>_xll.qlDayCounterYearFraction(DayCounter,R13,S13,,,Trigger)</f>
        <v>0.51111111111111107</v>
      </c>
      <c r="U13" s="268">
        <f>_xll.qlInterpolationInterpolate(B6Minterpolation,R13,TRUE)</f>
        <v>1.8197919306073731E-3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42520</v>
      </c>
      <c r="F14" s="136">
        <f>_xll.qlCalendarAdvance(Calendar,E14,$F$1,"mf",,Trigger)</f>
        <v>42704</v>
      </c>
      <c r="G14" s="122">
        <f>_xll.qlDayCounterYearFraction(DayCounter,E14,F14,,,Trigger)</f>
        <v>0.51111111111111107</v>
      </c>
      <c r="H14" s="134">
        <f>_xll.qlQuoteValue(D14,AllTriggers)</f>
        <v>1.23E-3</v>
      </c>
      <c r="I14" s="137">
        <f>_xll.qlYieldTSDiscount(Discounting,E14,,AllTriggers)</f>
        <v>1.0011879331342177</v>
      </c>
      <c r="J14" s="137">
        <f>_xll.qlYieldTSDiscount(Discounting,F14,,AllTriggers)</f>
        <v>1.0017470145754219</v>
      </c>
      <c r="K14" s="134">
        <f t="shared" si="2"/>
        <v>-1.0919473457318577E-3</v>
      </c>
      <c r="L14" s="134">
        <f t="shared" si="3"/>
        <v>2.3219473457318576E-3</v>
      </c>
      <c r="M14" s="66" t="b">
        <v>0</v>
      </c>
      <c r="N14" s="134">
        <f>_xll.qlInterpolationInterpolate($N$1,E14,TRUE)</f>
        <v>2.3223129304115993E-3</v>
      </c>
      <c r="O14" s="274">
        <f t="shared" si="4"/>
        <v>-3.6558467974168868E-3</v>
      </c>
      <c r="P14" s="269">
        <f t="shared" si="6"/>
        <v>1.1867313590712141E-3</v>
      </c>
      <c r="R14" s="136">
        <f>_xll.qlCalendarAdvance(Calendar,R13,"1D","f")</f>
        <v>42199</v>
      </c>
      <c r="S14" s="310">
        <f>_xll.qlCalendarAdvance(Calendar,R14,$F$1,"mf",,Trigger)</f>
        <v>42383</v>
      </c>
      <c r="T14" s="311">
        <f>_xll.qlDayCounterYearFraction(DayCounter,R14,S14,,,Trigger)</f>
        <v>0.51111111111111107</v>
      </c>
      <c r="U14" s="268">
        <f>_xll.qlInterpolationInterpolate(B6Minterpolation,R14,TRUE)</f>
        <v>1.822076533643971E-3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42550</v>
      </c>
      <c r="F15" s="136">
        <f>_xll.qlCalendarAdvance(Calendar,E15,$F$1,"mf",,Trigger)</f>
        <v>42733</v>
      </c>
      <c r="G15" s="122">
        <f>_xll.qlDayCounterYearFraction(DayCounter,E15,F15,,,Trigger)</f>
        <v>0.5083333333333333</v>
      </c>
      <c r="H15" s="134">
        <f>_xll.qlQuoteValue(D15,AllTriggers)</f>
        <v>1.33E-3</v>
      </c>
      <c r="I15" s="137">
        <f>_xll.qlYieldTSDiscount(Discounting,E15,,AllTriggers)</f>
        <v>1.0012901262055136</v>
      </c>
      <c r="J15" s="137">
        <f>_xll.qlYieldTSDiscount(Discounting,F15,,AllTriggers)</f>
        <v>1.0018142900402047</v>
      </c>
      <c r="K15" s="134">
        <f t="shared" si="2"/>
        <v>-1.029274567288109E-3</v>
      </c>
      <c r="L15" s="134">
        <f t="shared" si="3"/>
        <v>2.359274567288109E-3</v>
      </c>
      <c r="M15" s="66" t="b">
        <v>1</v>
      </c>
      <c r="N15" s="134">
        <f>_xll.qlInterpolationInterpolate($N$1,E15,TRUE)</f>
        <v>2.359274567288109E-3</v>
      </c>
      <c r="O15" s="274">
        <f t="shared" si="4"/>
        <v>0</v>
      </c>
      <c r="P15" s="269">
        <f t="shared" si="6"/>
        <v>1.1992063881657983E-3</v>
      </c>
      <c r="R15" s="136">
        <f>_xll.qlCalendarAdvance(Calendar,R14,"1D","f")</f>
        <v>42200</v>
      </c>
      <c r="S15" s="310">
        <f>_xll.qlCalendarAdvance(Calendar,R15,$F$1,"mf",,Trigger)</f>
        <v>42384</v>
      </c>
      <c r="T15" s="311">
        <f>_xll.qlDayCounterYearFraction(DayCounter,R15,S15,,,Trigger)</f>
        <v>0.51111111111111107</v>
      </c>
      <c r="U15" s="268">
        <f>_xll.qlInterpolationInterpolate(B6Minterpolation,R15,TRUE)</f>
        <v>1.8243687257821859E-3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42580</v>
      </c>
      <c r="F16" s="136">
        <f>_xll.qlCalendarAdvance(Calendar,E16,$F$1,"mf",,Trigger)</f>
        <v>42765</v>
      </c>
      <c r="G16" s="122">
        <f>_xll.qlDayCounterYearFraction(DayCounter,E16,F16,,,Trigger)</f>
        <v>0.51388888888888884</v>
      </c>
      <c r="H16" s="134">
        <f>_xll.qlQuoteValue(D16,AllTriggers)</f>
        <v>1.47E-3</v>
      </c>
      <c r="I16" s="137">
        <f>_xll.qlYieldTSDiscount(Discounting,E16,,AllTriggers)</f>
        <v>1.0013886835180894</v>
      </c>
      <c r="J16" s="137">
        <f>_xll.qlYieldTSDiscount(Discounting,F16,,AllTriggers)</f>
        <v>1.0018733784747214</v>
      </c>
      <c r="K16" s="134">
        <f t="shared" si="2"/>
        <v>-9.4142653766712912E-4</v>
      </c>
      <c r="L16" s="134">
        <f t="shared" si="3"/>
        <v>2.4114265376671291E-3</v>
      </c>
      <c r="M16" s="66" t="b">
        <v>0</v>
      </c>
      <c r="N16" s="134">
        <f>_xll.qlInterpolationInterpolate($N$1,E16,TRUE)</f>
        <v>2.3934850769745607E-3</v>
      </c>
      <c r="O16" s="274">
        <f t="shared" si="4"/>
        <v>0.17941460692568345</v>
      </c>
      <c r="P16" s="269">
        <f t="shared" si="6"/>
        <v>1.239037184001571E-3</v>
      </c>
      <c r="R16" s="136">
        <f>_xll.qlCalendarAdvance(Calendar,R15,"1D","f")</f>
        <v>42201</v>
      </c>
      <c r="S16" s="310">
        <f>_xll.qlCalendarAdvance(Calendar,R16,$F$1,"mf",,Trigger)</f>
        <v>42387</v>
      </c>
      <c r="T16" s="311">
        <f>_xll.qlDayCounterYearFraction(DayCounter,R16,S16,,,Trigger)</f>
        <v>0.51666666666666672</v>
      </c>
      <c r="U16" s="268">
        <f>_xll.qlInterpolationInterpolate(B6Minterpolation,R16,TRUE)</f>
        <v>1.8266680010819102E-3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42611</v>
      </c>
      <c r="F17" s="136">
        <f>_xll.qlCalendarAdvance(Calendar,E17,$F$1,"mf",,Trigger)</f>
        <v>42794</v>
      </c>
      <c r="G17" s="122">
        <f>_xll.qlDayCounterYearFraction(DayCounter,E17,F17,,,Trigger)</f>
        <v>0.5083333333333333</v>
      </c>
      <c r="H17" s="134">
        <f>_xll.qlQuoteValue(D17,AllTriggers)</f>
        <v>1.5899999999999998E-3</v>
      </c>
      <c r="I17" s="137">
        <f>_xll.qlYieldTSDiscount(Discounting,E17,,AllTriggers)</f>
        <v>1.0014862794335739</v>
      </c>
      <c r="J17" s="137">
        <f>_xll.qlYieldTSDiscount(Discounting,F17,,AllTriggers)</f>
        <v>1.0019185693100698</v>
      </c>
      <c r="K17" s="134">
        <f t="shared" si="2"/>
        <v>-8.4877787523576916E-4</v>
      </c>
      <c r="L17" s="134">
        <f t="shared" si="3"/>
        <v>2.4387778752357689E-3</v>
      </c>
      <c r="M17" s="66" t="b">
        <v>0</v>
      </c>
      <c r="N17" s="134">
        <f>_xll.qlInterpolationInterpolate($N$1,E17,TRUE)</f>
        <v>2.4259674114508801E-3</v>
      </c>
      <c r="O17" s="274">
        <f t="shared" si="4"/>
        <v>0.12810463784888784</v>
      </c>
      <c r="P17" s="269">
        <f t="shared" si="6"/>
        <v>1.2394787349899194E-3</v>
      </c>
      <c r="R17" s="136">
        <f>_xll.qlCalendarAdvance(Calendar,R16,"1D","f")</f>
        <v>42202</v>
      </c>
      <c r="S17" s="310">
        <f>_xll.qlCalendarAdvance(Calendar,R17,$F$1,"mf",,Trigger)</f>
        <v>42387</v>
      </c>
      <c r="T17" s="311">
        <f>_xll.qlDayCounterYearFraction(DayCounter,R17,S17,,,Trigger)</f>
        <v>0.51388888888888884</v>
      </c>
      <c r="U17" s="268">
        <f>_xll.qlInterpolationInterpolate(B6Minterpolation,R17,TRUE)</f>
        <v>1.8289738536030359E-3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42642</v>
      </c>
      <c r="F18" s="136">
        <f>_xll.qlCalendarAdvance(Calendar,E18,$F$1,"mf",,Trigger)</f>
        <v>42823</v>
      </c>
      <c r="G18" s="122">
        <f>_xll.qlDayCounterYearFraction(DayCounter,E18,F18,,,Trigger)</f>
        <v>0.50277777777777777</v>
      </c>
      <c r="H18" s="134">
        <f>_xll.qlQuoteValue(D18,AllTriggers)</f>
        <v>1.7399999999999998E-3</v>
      </c>
      <c r="I18" s="137">
        <f>_xll.qlYieldTSDiscount(Discounting,E18,,AllTriggers)</f>
        <v>1.0015791326901811</v>
      </c>
      <c r="J18" s="137">
        <f>_xll.qlYieldTSDiscount(Discounting,F18,,AllTriggers)</f>
        <v>1.0019499333747526</v>
      </c>
      <c r="K18" s="134">
        <f t="shared" si="2"/>
        <v>-7.3606883881463883E-4</v>
      </c>
      <c r="L18" s="134">
        <f t="shared" si="3"/>
        <v>2.4760688388146385E-3</v>
      </c>
      <c r="M18" s="66" t="b">
        <v>0</v>
      </c>
      <c r="N18" s="134">
        <f>_xll.qlInterpolationInterpolate($N$1,E18,TRUE)</f>
        <v>2.4561198518261488E-3</v>
      </c>
      <c r="O18" s="274">
        <f t="shared" si="4"/>
        <v>0.19948986988489736</v>
      </c>
      <c r="P18" s="269">
        <f t="shared" si="6"/>
        <v>1.2445984409102393E-3</v>
      </c>
      <c r="R18" s="136">
        <f>_xll.qlCalendarAdvance(Calendar,R17,"1D","f")</f>
        <v>42205</v>
      </c>
      <c r="S18" s="310">
        <f>_xll.qlCalendarAdvance(Calendar,R18,$F$1,"mf",,Trigger)</f>
        <v>42389</v>
      </c>
      <c r="T18" s="311">
        <f>_xll.qlDayCounterYearFraction(DayCounter,R18,S18,,,Trigger)</f>
        <v>0.51111111111111107</v>
      </c>
      <c r="U18" s="268">
        <f>_xll.qlInterpolationInterpolate(B6Minterpolation,R18,TRUE)</f>
        <v>1.8359258150937436E-3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42674</v>
      </c>
      <c r="F19" s="136">
        <f>_xll.qlCalendarAdvance(Calendar,E19,$F$1,"mf",,Trigger)</f>
        <v>42853</v>
      </c>
      <c r="G19" s="122">
        <f>_xll.qlDayCounterYearFraction(DayCounter,E19,F19,,,Trigger)</f>
        <v>0.49722222222222223</v>
      </c>
      <c r="H19" s="134">
        <f>_xll.qlQuoteValue(D19,AllTriggers)</f>
        <v>1.92E-3</v>
      </c>
      <c r="I19" s="137">
        <f>_xll.qlYieldTSDiscount(Discounting,E19,,AllTriggers)</f>
        <v>1.0016692921530328</v>
      </c>
      <c r="J19" s="137">
        <f>_xll.qlYieldTSDiscount(Discounting,F19,,AllTriggers)</f>
        <v>1.0019659016266627</v>
      </c>
      <c r="K19" s="134">
        <f t="shared" si="2"/>
        <v>-5.9536259529631495E-4</v>
      </c>
      <c r="L19" s="134">
        <f t="shared" si="3"/>
        <v>2.515362595296315E-3</v>
      </c>
      <c r="M19" s="66" t="b">
        <v>0</v>
      </c>
      <c r="N19" s="134">
        <f>_xll.qlInterpolationInterpolate($N$1,E19,TRUE)</f>
        <v>2.4854287621338309E-3</v>
      </c>
      <c r="O19" s="274">
        <f t="shared" si="4"/>
        <v>0.29933833162484097</v>
      </c>
      <c r="P19" s="269">
        <f t="shared" si="6"/>
        <v>1.2502825997155172E-3</v>
      </c>
      <c r="R19" s="136">
        <f>_xll.qlCalendarAdvance(Calendar,R18,"1D","f")</f>
        <v>42206</v>
      </c>
      <c r="S19" s="310">
        <f>_xll.qlCalendarAdvance(Calendar,R19,$F$1,"mf",,Trigger)</f>
        <v>42390</v>
      </c>
      <c r="T19" s="311">
        <f>_xll.qlDayCounterYearFraction(DayCounter,R19,S19,,,Trigger)</f>
        <v>0.51111111111111107</v>
      </c>
      <c r="U19" s="268">
        <f>_xll.qlInterpolationInterpolate(B6Minterpolation,R19,TRUE)</f>
        <v>1.8382529170993969E-3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42703</v>
      </c>
      <c r="F20" s="136">
        <f>_xll.qlCalendarAdvance(Calendar,E20,$F$1,"mf",,Trigger)</f>
        <v>42884</v>
      </c>
      <c r="G20" s="122">
        <f>_xll.qlDayCounterYearFraction(DayCounter,E20,F20,,,Trigger)</f>
        <v>0.50277777777777777</v>
      </c>
      <c r="H20" s="134">
        <f>_xll.qlQuoteValue(D20,AllTriggers)</f>
        <v>2.1000000000000003E-3</v>
      </c>
      <c r="I20" s="137">
        <f>_xll.qlYieldTSDiscount(Discounting,E20,,AllTriggers)</f>
        <v>1.0017445480483784</v>
      </c>
      <c r="J20" s="137">
        <f>_xll.qlYieldTSDiscount(Discounting,F20,,AllTriggers)</f>
        <v>1.001964344351564</v>
      </c>
      <c r="K20" s="134">
        <f t="shared" si="2"/>
        <v>-4.3630686102014209E-4</v>
      </c>
      <c r="L20" s="134">
        <f t="shared" si="3"/>
        <v>2.5363068610201422E-3</v>
      </c>
      <c r="M20" s="66" t="b">
        <v>0</v>
      </c>
      <c r="N20" s="134">
        <f>_xll.qlInterpolationInterpolate($N$1,E20,TRUE)</f>
        <v>2.5109353274134281E-3</v>
      </c>
      <c r="O20" s="274">
        <f t="shared" si="4"/>
        <v>0.25371533606714097</v>
      </c>
      <c r="P20" s="269">
        <f t="shared" si="6"/>
        <v>1.2746657914712522E-3</v>
      </c>
      <c r="R20" s="136">
        <f>_xll.qlCalendarAdvance(Calendar,R19,"1D","f")</f>
        <v>42207</v>
      </c>
      <c r="S20" s="310">
        <f>_xll.qlCalendarAdvance(Calendar,R20,$F$1,"mf",,Trigger)</f>
        <v>42391</v>
      </c>
      <c r="T20" s="311">
        <f>_xll.qlDayCounterYearFraction(DayCounter,R20,S20,,,Trigger)</f>
        <v>0.51111111111111107</v>
      </c>
      <c r="U20" s="268">
        <f>_xll.qlInterpolationInterpolate(B6Minterpolation,R20,TRUE)</f>
        <v>1.8405840666259128E-3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42733</v>
      </c>
      <c r="F21" s="140">
        <f>_xll.qlCalendarAdvance(Calendar,E21,$F$1,"mf",,Trigger)</f>
        <v>42915</v>
      </c>
      <c r="G21" s="127">
        <f>_xll.qlDayCounterYearFraction(DayCounter,E21,F21,,,Trigger)</f>
        <v>0.50555555555555554</v>
      </c>
      <c r="H21" s="143">
        <f>_xll.qlQuoteValue(D21,AllTriggers)</f>
        <v>2.2799999999999999E-3</v>
      </c>
      <c r="I21" s="141">
        <f>_xll.qlYieldTSDiscount(Discounting,E21,,AllTriggers)</f>
        <v>1.0018142900402047</v>
      </c>
      <c r="J21" s="141">
        <f>_xll.qlYieldTSDiscount(Discounting,F21,,AllTriggers)</f>
        <v>1.0019443689738927</v>
      </c>
      <c r="K21" s="143">
        <f t="shared" si="2"/>
        <v>-2.5679967638929976E-4</v>
      </c>
      <c r="L21" s="143">
        <f t="shared" si="3"/>
        <v>2.5367996763892998E-3</v>
      </c>
      <c r="M21" s="71" t="b">
        <v>1</v>
      </c>
      <c r="N21" s="143">
        <f>_xll.qlInterpolationInterpolate($N$1,E21,TRUE)</f>
        <v>2.5367996763892998E-3</v>
      </c>
      <c r="O21" s="275">
        <f t="shared" si="4"/>
        <v>0</v>
      </c>
      <c r="P21" s="307">
        <f t="shared" si="6"/>
        <v>1.2818377877501302E-3</v>
      </c>
      <c r="R21" s="136">
        <f>_xll.qlCalendarAdvance(Calendar,R20,"1D","f")</f>
        <v>42208</v>
      </c>
      <c r="S21" s="310">
        <f>_xll.qlCalendarAdvance(Calendar,R21,$F$1,"mf",,Trigger)</f>
        <v>42394</v>
      </c>
      <c r="T21" s="311">
        <f>_xll.qlDayCounterYearFraction(DayCounter,R21,S21,,,Trigger)</f>
        <v>0.51666666666666672</v>
      </c>
      <c r="U21" s="268">
        <f>_xll.qlInterpolationInterpolate(B6Minterpolation,R21,TRUE)</f>
        <v>1.8429187577331833E-3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42209</v>
      </c>
      <c r="S22" s="310">
        <f>_xll.qlCalendarAdvance(Calendar,R22,$F$1,"mf",,Trigger)</f>
        <v>42394</v>
      </c>
      <c r="T22" s="311">
        <f>_xll.qlDayCounterYearFraction(DayCounter,R22,S22,,,Trigger)</f>
        <v>0.51388888888888884</v>
      </c>
      <c r="U22" s="268">
        <f>_xll.qlInterpolationInterpolate(B6Minterpolation,R22,TRUE)</f>
        <v>1.8452564844811006E-3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42212</v>
      </c>
      <c r="S23" s="310">
        <f>_xll.qlCalendarAdvance(Calendar,R23,$F$1,"mf",,Trigger)</f>
        <v>42396</v>
      </c>
      <c r="T23" s="311">
        <f>_xll.qlDayCounterYearFraction(DayCounter,R23,S23,,,Trigger)</f>
        <v>0.51111111111111107</v>
      </c>
      <c r="U23" s="268">
        <f>_xll.qlInterpolationInterpolate(B6Minterpolation,R23,TRUE)</f>
        <v>1.8522828191676554E-3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42213</v>
      </c>
      <c r="S24" s="310">
        <f>_xll.qlCalendarAdvance(Calendar,R24,$F$1,"mf",,Trigger)</f>
        <v>42397</v>
      </c>
      <c r="T24" s="311">
        <f>_xll.qlDayCounterYearFraction(DayCounter,R24,S24,,,Trigger)</f>
        <v>0.51111111111111107</v>
      </c>
      <c r="U24" s="268">
        <f>_xll.qlInterpolationInterpolate(B6Minterpolation,R24,TRUE)</f>
        <v>1.8546276290770818E-3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42214</v>
      </c>
      <c r="S25" s="310">
        <f>_xll.qlCalendarAdvance(Calendar,R25,$F$1,"mf",,Trigger)</f>
        <v>42398</v>
      </c>
      <c r="T25" s="311">
        <f>_xll.qlDayCounterYearFraction(DayCounter,R25,S25,,,Trigger)</f>
        <v>0.51111111111111107</v>
      </c>
      <c r="U25" s="268">
        <f>_xll.qlInterpolationInterpolate(B6Minterpolation,R25,TRUE)</f>
        <v>1.8569729449266163E-3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42215</v>
      </c>
      <c r="S26" s="310">
        <f>_xll.qlCalendarAdvance(Calendar,R26,$F$1,"mf",,Trigger)</f>
        <v>42398</v>
      </c>
      <c r="T26" s="311">
        <f>_xll.qlDayCounterYearFraction(DayCounter,R26,S26,,,Trigger)</f>
        <v>0.5083333333333333</v>
      </c>
      <c r="U26" s="268">
        <f>_xll.qlInterpolationInterpolate(B6Minterpolation,R26,TRUE)</f>
        <v>1.8593182607761507E-3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42216</v>
      </c>
      <c r="S27" s="310">
        <f>_xll.qlCalendarAdvance(Calendar,R27,$F$1,"mf",,Trigger)</f>
        <v>42398</v>
      </c>
      <c r="T27" s="311">
        <f>_xll.qlDayCounterYearFraction(DayCounter,R27,S27,,,Trigger)</f>
        <v>0.50555555555555554</v>
      </c>
      <c r="U27" s="268">
        <f>_xll.qlInterpolationInterpolate(B6Minterpolation,R27,TRUE)</f>
        <v>1.8616630706855771E-3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42219</v>
      </c>
      <c r="S28" s="310">
        <f>_xll.qlCalendarAdvance(Calendar,R28,$F$1,"mf",,Trigger)</f>
        <v>42403</v>
      </c>
      <c r="T28" s="311">
        <f>_xll.qlDayCounterYearFraction(DayCounter,R28,S28,,,Trigger)</f>
        <v>0.51111111111111107</v>
      </c>
      <c r="U28" s="268">
        <f>_xll.qlInterpolationInterpolate(B6Minterpolation,R28,TRUE)</f>
        <v>1.8686894053721319E-3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42220</v>
      </c>
      <c r="S29" s="310">
        <f>_xll.qlCalendarAdvance(Calendar,R29,$F$1,"mf",,Trigger)</f>
        <v>42404</v>
      </c>
      <c r="T29" s="311">
        <f>_xll.qlDayCounterYearFraction(DayCounter,R29,S29,,,Trigger)</f>
        <v>0.51111111111111107</v>
      </c>
      <c r="U29" s="268">
        <f>_xll.qlInterpolationInterpolate(B6Minterpolation,R29,TRUE)</f>
        <v>1.8710271321200492E-3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42221</v>
      </c>
      <c r="S30" s="310">
        <f>_xll.qlCalendarAdvance(Calendar,R30,$F$1,"mf",,Trigger)</f>
        <v>42405</v>
      </c>
      <c r="T30" s="311">
        <f>_xll.qlDayCounterYearFraction(DayCounter,R30,S30,,,Trigger)</f>
        <v>0.51111111111111107</v>
      </c>
      <c r="U30" s="268">
        <f>_xll.qlInterpolationInterpolate(B6Minterpolation,R30,TRUE)</f>
        <v>1.8733618232273197E-3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42222</v>
      </c>
      <c r="S31" s="310">
        <f>_xll.qlCalendarAdvance(Calendar,R31,$F$1,"mf",,Trigger)</f>
        <v>42408</v>
      </c>
      <c r="T31" s="311">
        <f>_xll.qlDayCounterYearFraction(DayCounter,R31,S31,,,Trigger)</f>
        <v>0.51666666666666672</v>
      </c>
      <c r="U31" s="268">
        <f>_xll.qlInterpolationInterpolate(B6Minterpolation,R31,TRUE)</f>
        <v>1.8756929727538356E-3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42223</v>
      </c>
      <c r="S32" s="310">
        <f>_xll.qlCalendarAdvance(Calendar,R32,$F$1,"mf",,Trigger)</f>
        <v>42408</v>
      </c>
      <c r="T32" s="311">
        <f>_xll.qlDayCounterYearFraction(DayCounter,R32,S32,,,Trigger)</f>
        <v>0.51388888888888884</v>
      </c>
      <c r="U32" s="268">
        <f>_xll.qlInterpolationInterpolate(B6Minterpolation,R32,TRUE)</f>
        <v>1.878020074759489E-3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42226</v>
      </c>
      <c r="S33" s="310">
        <f>_xll.qlCalendarAdvance(Calendar,R33,$F$1,"mf",,Trigger)</f>
        <v>42410</v>
      </c>
      <c r="T33" s="311">
        <f>_xll.qlDayCounterYearFraction(DayCounter,R33,S33,,,Trigger)</f>
        <v>0.51111111111111107</v>
      </c>
      <c r="U33" s="268">
        <f>_xll.qlInterpolationInterpolate(B6Minterpolation,R33,TRUE)</f>
        <v>1.8849720362501966E-3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42227</v>
      </c>
      <c r="S34" s="310">
        <f>_xll.qlCalendarAdvance(Calendar,R34,$F$1,"mf",,Trigger)</f>
        <v>42411</v>
      </c>
      <c r="T34" s="311">
        <f>_xll.qlDayCounterYearFraction(DayCounter,R34,S34,,,Trigger)</f>
        <v>0.51111111111111107</v>
      </c>
      <c r="U34" s="268">
        <f>_xll.qlInterpolationInterpolate(B6Minterpolation,R34,TRUE)</f>
        <v>1.8872778887713223E-3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42228</v>
      </c>
      <c r="S35" s="310">
        <f>_xll.qlCalendarAdvance(Calendar,R35,$F$1,"mf",,Trigger)</f>
        <v>42412</v>
      </c>
      <c r="T35" s="311">
        <f>_xll.qlDayCounterYearFraction(DayCounter,R35,S35,,,Trigger)</f>
        <v>0.51111111111111107</v>
      </c>
      <c r="U35" s="268">
        <f>_xll.qlInterpolationInterpolate(B6Minterpolation,R35,TRUE)</f>
        <v>1.8895771640710466E-3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42229</v>
      </c>
      <c r="S36" s="310">
        <f>_xll.qlCalendarAdvance(Calendar,R36,$F$1,"mf",,Trigger)</f>
        <v>42415</v>
      </c>
      <c r="T36" s="311">
        <f>_xll.qlDayCounterYearFraction(DayCounter,R36,S36,,,Trigger)</f>
        <v>0.51666666666666672</v>
      </c>
      <c r="U36" s="268">
        <f>_xll.qlInterpolationInterpolate(B6Minterpolation,R36,TRUE)</f>
        <v>1.8918693562092615E-3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42230</v>
      </c>
      <c r="S37" s="310">
        <f>_xll.qlCalendarAdvance(Calendar,R37,$F$1,"mf",,Trigger)</f>
        <v>42415</v>
      </c>
      <c r="T37" s="311">
        <f>_xll.qlDayCounterYearFraction(DayCounter,R37,S37,,,Trigger)</f>
        <v>0.51388888888888884</v>
      </c>
      <c r="U37" s="268">
        <f>_xll.qlInterpolationInterpolate(B6Minterpolation,R37,TRUE)</f>
        <v>1.8941539592458594E-3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42233</v>
      </c>
      <c r="S38" s="310">
        <f>_xll.qlCalendarAdvance(Calendar,R38,$F$1,"mf",,Trigger)</f>
        <v>42417</v>
      </c>
      <c r="T38" s="311">
        <f>_xll.qlDayCounterYearFraction(DayCounter,R38,S38,,,Trigger)</f>
        <v>0.51111111111111107</v>
      </c>
      <c r="U38" s="268">
        <f>_xll.qlInterpolationInterpolate(B6Minterpolation,R38,TRUE)</f>
        <v>1.9009571743448727E-3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42234</v>
      </c>
      <c r="S39" s="310">
        <f>_xll.qlCalendarAdvance(Calendar,R39,$F$1,"mf",,Trigger)</f>
        <v>42418</v>
      </c>
      <c r="T39" s="311">
        <f>_xll.qlDayCounterYearFraction(DayCounter,R39,S39,,,Trigger)</f>
        <v>0.51111111111111107</v>
      </c>
      <c r="U39" s="268">
        <f>_xll.qlInterpolationInterpolate(B6Minterpolation,R39,TRUE)</f>
        <v>1.9032063615739244E-3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42235</v>
      </c>
      <c r="S40" s="310">
        <f>_xll.qlCalendarAdvance(Calendar,R40,$F$1,"mf",,Trigger)</f>
        <v>42419</v>
      </c>
      <c r="T40" s="311">
        <f>_xll.qlDayCounterYearFraction(DayCounter,R40,S40,,,Trigger)</f>
        <v>0.51111111111111107</v>
      </c>
      <c r="U40" s="268">
        <f>_xll.qlInterpolationInterpolate(B6Minterpolation,R40,TRUE)</f>
        <v>1.9054454300008199E-3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42236</v>
      </c>
      <c r="S41" s="310">
        <f>_xll.qlCalendarAdvance(Calendar,R41,$F$1,"mf",,Trigger)</f>
        <v>42422</v>
      </c>
      <c r="T41" s="311">
        <f>_xll.qlDayCounterYearFraction(DayCounter,R41,S41,,,Trigger)</f>
        <v>0.51666666666666672</v>
      </c>
      <c r="U41" s="268">
        <f>_xll.qlInterpolationInterpolate(B6Minterpolation,R41,TRUE)</f>
        <v>1.9076738736854516E-3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42237</v>
      </c>
      <c r="S42" s="310">
        <f>_xll.qlCalendarAdvance(Calendar,R42,$F$1,"mf",,Trigger)</f>
        <v>42422</v>
      </c>
      <c r="T42" s="311">
        <f>_xll.qlDayCounterYearFraction(DayCounter,R42,S42,,,Trigger)</f>
        <v>0.51388888888888884</v>
      </c>
      <c r="U42" s="268">
        <f>_xll.qlInterpolationInterpolate(B6Minterpolation,R42,TRUE)</f>
        <v>1.9098911866877117E-3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42240</v>
      </c>
      <c r="S43" s="310">
        <f>_xll.qlCalendarAdvance(Calendar,R43,$F$1,"mf",,Trigger)</f>
        <v>42424</v>
      </c>
      <c r="T43" s="311">
        <f>_xll.qlDayCounterYearFraction(DayCounter,R43,S43,,,Trigger)</f>
        <v>0.51111111111111107</v>
      </c>
      <c r="U43" s="268">
        <f>_xll.qlInterpolationInterpolate(B6Minterpolation,R43,TRUE)</f>
        <v>1.9164712821991834E-3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42241</v>
      </c>
      <c r="S44" s="310">
        <f>_xll.qlCalendarAdvance(Calendar,R44,$F$1,"mf",,Trigger)</f>
        <v>42425</v>
      </c>
      <c r="T44" s="311">
        <f>_xll.qlDayCounterYearFraction(DayCounter,R44,S44,,,Trigger)</f>
        <v>0.51111111111111107</v>
      </c>
      <c r="U44" s="268">
        <f>_xll.qlInterpolationInterpolate(B6Minterpolation,R44,TRUE)</f>
        <v>1.9186390130708786E-3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42242</v>
      </c>
      <c r="S45" s="310">
        <f>_xll.qlCalendarAdvance(Calendar,R45,$F$1,"mf",,Trigger)</f>
        <v>42426</v>
      </c>
      <c r="T45" s="311">
        <f>_xll.qlDayCounterYearFraction(DayCounter,R45,S45,,,Trigger)</f>
        <v>0.51111111111111107</v>
      </c>
      <c r="U45" s="268">
        <f>_xll.qlInterpolationInterpolate(B6Minterpolation,R45,TRUE)</f>
        <v>1.9207930835596632E-3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42243</v>
      </c>
      <c r="S46" s="310">
        <f>_xll.qlCalendarAdvance(Calendar,R46,$F$1,"mf",,Trigger)</f>
        <v>42429</v>
      </c>
      <c r="T46" s="311">
        <f>_xll.qlDayCounterYearFraction(DayCounter,R46,S46,,,Trigger)</f>
        <v>0.51666666666666672</v>
      </c>
      <c r="U46" s="268">
        <f>_xll.qlInterpolationInterpolate(B6Minterpolation,R46,TRUE)</f>
        <v>1.9229329877254293E-3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42244</v>
      </c>
      <c r="S47" s="310">
        <f>_xll.qlCalendarAdvance(Calendar,R47,$F$1,"mf",,Trigger)</f>
        <v>42429</v>
      </c>
      <c r="T47" s="311">
        <f>_xll.qlDayCounterYearFraction(DayCounter,R47,S47,,,Trigger)</f>
        <v>0.51388888888888884</v>
      </c>
      <c r="U47" s="268">
        <f>_xll.qlInterpolationInterpolate(B6Minterpolation,R47,TRUE)</f>
        <v>1.9250582196280689E-3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42247</v>
      </c>
      <c r="S48" s="310">
        <f>_xll.qlCalendarAdvance(Calendar,R48,$F$1,"mf",,Trigger)</f>
        <v>42429</v>
      </c>
      <c r="T48" s="311">
        <f>_xll.qlDayCounterYearFraction(DayCounter,R48,S48,,,Trigger)</f>
        <v>0.50555555555555554</v>
      </c>
      <c r="U48" s="268">
        <f>_xll.qlInterpolationInterpolate(B6Minterpolation,R48,TRUE)</f>
        <v>1.9313408223561521E-3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42248</v>
      </c>
      <c r="S49" s="310">
        <f>_xll.qlCalendarAdvance(Calendar,R49,$F$1,"mf",,Trigger)</f>
        <v>42430</v>
      </c>
      <c r="T49" s="311">
        <f>_xll.qlDayCounterYearFraction(DayCounter,R49,S49,,,Trigger)</f>
        <v>0.50555555555555554</v>
      </c>
      <c r="U49" s="268">
        <f>_xll.qlInterpolationInterpolate(B6Minterpolation,R49,TRUE)</f>
        <v>1.9334024944506788E-3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42249</v>
      </c>
      <c r="S50" s="310">
        <f>_xll.qlCalendarAdvance(Calendar,R50,$F$1,"mf",,Trigger)</f>
        <v>42431</v>
      </c>
      <c r="T50" s="311">
        <f>_xll.qlDayCounterYearFraction(DayCounter,R50,S50,,,Trigger)</f>
        <v>0.50555555555555554</v>
      </c>
      <c r="U50" s="268">
        <f>_xll.qlInterpolationInterpolate(B6Minterpolation,R50,TRUE)</f>
        <v>1.9354480964543631E-3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42250</v>
      </c>
      <c r="S51" s="310">
        <f>_xll.qlCalendarAdvance(Calendar,R51,$F$1,"mf",,Trigger)</f>
        <v>42432</v>
      </c>
      <c r="T51" s="311">
        <f>_xll.qlDayCounterYearFraction(DayCounter,R51,S51,,,Trigger)</f>
        <v>0.50555555555555554</v>
      </c>
      <c r="U51" s="268">
        <f>_xll.qlInterpolationInterpolate(B6Minterpolation,R51,TRUE)</f>
        <v>1.9374782542999195E-3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42251</v>
      </c>
      <c r="S52" s="310">
        <f>_xll.qlCalendarAdvance(Calendar,R52,$F$1,"mf",,Trigger)</f>
        <v>42433</v>
      </c>
      <c r="T52" s="311">
        <f>_xll.qlDayCounterYearFraction(DayCounter,R52,S52,,,Trigger)</f>
        <v>0.50555555555555554</v>
      </c>
      <c r="U52" s="268">
        <f>_xll.qlInterpolationInterpolate(B6Minterpolation,R52,TRUE)</f>
        <v>1.9394935939200629E-3</v>
      </c>
    </row>
    <row r="53" spans="5:21" x14ac:dyDescent="0.2">
      <c r="R53" s="136">
        <f>_xll.qlCalendarAdvance(Calendar,R52,"1D","f")</f>
        <v>42254</v>
      </c>
      <c r="S53" s="310">
        <f>_xll.qlCalendarAdvance(Calendar,R53,$F$1,"mf",,Trigger)</f>
        <v>42436</v>
      </c>
      <c r="T53" s="311">
        <f>_xll.qlDayCounterYearFraction(DayCounter,R53,S53,,,Trigger)</f>
        <v>0.50555555555555554</v>
      </c>
      <c r="U53" s="268">
        <f>_xll.qlInterpolationInterpolate(B6Minterpolation,R53,TRUE)</f>
        <v>1.9454569627551644E-3</v>
      </c>
    </row>
    <row r="54" spans="5:21" x14ac:dyDescent="0.2">
      <c r="R54" s="136">
        <f>_xll.qlCalendarAdvance(Calendar,R53,"1D","f")</f>
        <v>42255</v>
      </c>
      <c r="S54" s="310">
        <f>_xll.qlCalendarAdvance(Calendar,R54,$F$1,"mf",,Trigger)</f>
        <v>42437</v>
      </c>
      <c r="T54" s="311">
        <f>_xll.qlDayCounterYearFraction(DayCounter,R54,S54,,,Trigger)</f>
        <v>0.50555555555555554</v>
      </c>
      <c r="U54" s="268">
        <f>_xll.qlInterpolationInterpolate(B6Minterpolation,R54,TRUE)</f>
        <v>1.9474192888008046E-3</v>
      </c>
    </row>
    <row r="55" spans="5:21" x14ac:dyDescent="0.2">
      <c r="R55" s="136">
        <f>_xll.qlCalendarAdvance(Calendar,R54,"1D","f")</f>
        <v>42256</v>
      </c>
      <c r="S55" s="310">
        <f>_xll.qlCalendarAdvance(Calendar,R55,$F$1,"mf",,Trigger)</f>
        <v>42438</v>
      </c>
      <c r="T55" s="311">
        <f>_xll.qlDayCounterYearFraction(DayCounter,R55,S55,,,Trigger)</f>
        <v>0.50555555555555554</v>
      </c>
      <c r="U55" s="268">
        <f>_xll.qlInterpolationInterpolate(B6Minterpolation,R55,TRUE)</f>
        <v>1.9493699262846064E-3</v>
      </c>
    </row>
    <row r="56" spans="5:21" x14ac:dyDescent="0.2">
      <c r="R56" s="136">
        <f>_xll.qlCalendarAdvance(Calendar,R55,"1D","f")</f>
        <v>42257</v>
      </c>
      <c r="S56" s="310">
        <f>_xll.qlCalendarAdvance(Calendar,R56,$F$1,"mf",,Trigger)</f>
        <v>42439</v>
      </c>
      <c r="T56" s="311">
        <f>_xll.qlDayCounterYearFraction(DayCounter,R56,S56,,,Trigger)</f>
        <v>0.50555555555555554</v>
      </c>
      <c r="U56" s="268">
        <f>_xll.qlInterpolationInterpolate(B6Minterpolation,R56,TRUE)</f>
        <v>1.9513095011392842E-3</v>
      </c>
    </row>
    <row r="57" spans="5:21" x14ac:dyDescent="0.2">
      <c r="R57" s="136">
        <f>_xll.qlCalendarAdvance(Calendar,R56,"1D","f")</f>
        <v>42258</v>
      </c>
      <c r="S57" s="310">
        <f>_xll.qlCalendarAdvance(Calendar,R57,$F$1,"mf",,Trigger)</f>
        <v>42440</v>
      </c>
      <c r="T57" s="311">
        <f>_xll.qlDayCounterYearFraction(DayCounter,R57,S57,,,Trigger)</f>
        <v>0.50555555555555554</v>
      </c>
      <c r="U57" s="268">
        <f>_xll.qlInterpolationInterpolate(B6Minterpolation,R57,TRUE)</f>
        <v>1.9532386392975532E-3</v>
      </c>
    </row>
    <row r="58" spans="5:21" x14ac:dyDescent="0.2">
      <c r="R58" s="136">
        <f>_xll.qlCalendarAdvance(Calendar,R57,"1D","f")</f>
        <v>42261</v>
      </c>
      <c r="S58" s="310">
        <f>_xll.qlCalendarAdvance(Calendar,R58,$F$1,"mf",,Trigger)</f>
        <v>42443</v>
      </c>
      <c r="T58" s="311">
        <f>_xll.qlDayCounterYearFraction(DayCounter,R58,S58,,,Trigger)</f>
        <v>0.50555555555555554</v>
      </c>
      <c r="U58" s="268">
        <f>_xll.qlInterpolationInterpolate(B6Minterpolation,R58,TRUE)</f>
        <v>1.9589696929210557E-3</v>
      </c>
    </row>
    <row r="59" spans="5:21" x14ac:dyDescent="0.2">
      <c r="R59" s="136">
        <f>_xll.qlCalendarAdvance(Calendar,R58,"1D","f")</f>
        <v>42262</v>
      </c>
      <c r="S59" s="310">
        <f>_xll.qlCalendarAdvance(Calendar,R59,$F$1,"mf",,Trigger)</f>
        <v>42444</v>
      </c>
      <c r="T59" s="311">
        <f>_xll.qlDayCounterYearFraction(DayCounter,R59,S59,,,Trigger)</f>
        <v>0.50555555555555554</v>
      </c>
      <c r="U59" s="268">
        <f>_xll.qlInterpolationInterpolate(B6Minterpolation,R59,TRUE)</f>
        <v>1.9608633436208377E-3</v>
      </c>
    </row>
    <row r="60" spans="5:21" x14ac:dyDescent="0.2">
      <c r="R60" s="136">
        <f>_xll.qlCalendarAdvance(Calendar,R59,"1D","f")</f>
        <v>42263</v>
      </c>
      <c r="S60" s="310">
        <f>_xll.qlCalendarAdvance(Calendar,R60,$F$1,"mf",,Trigger)</f>
        <v>42445</v>
      </c>
      <c r="T60" s="311">
        <f>_xll.qlDayCounterYearFraction(DayCounter,R60,S60,,,Trigger)</f>
        <v>0.50555555555555554</v>
      </c>
      <c r="U60" s="268">
        <f>_xll.qlInterpolationInterpolate(B6Minterpolation,R60,TRUE)</f>
        <v>1.962749687287785E-3</v>
      </c>
    </row>
    <row r="61" spans="5:21" x14ac:dyDescent="0.2">
      <c r="R61" s="136">
        <f>_xll.qlCalendarAdvance(Calendar,R60,"1D","f")</f>
        <v>42264</v>
      </c>
      <c r="S61" s="310">
        <f>_xll.qlCalendarAdvance(Calendar,R61,$F$1,"mf",,Trigger)</f>
        <v>42446</v>
      </c>
      <c r="T61" s="311">
        <f>_xll.qlDayCounterYearFraction(DayCounter,R61,S61,,,Trigger)</f>
        <v>0.50555555555555554</v>
      </c>
      <c r="U61" s="268">
        <f>_xll.qlInterpolationInterpolate(B6Minterpolation,R61,TRUE)</f>
        <v>1.9646293498546126E-3</v>
      </c>
    </row>
    <row r="62" spans="5:21" x14ac:dyDescent="0.2">
      <c r="R62" s="136">
        <f>_xll.qlCalendarAdvance(Calendar,R61,"1D","f")</f>
        <v>42265</v>
      </c>
      <c r="S62" s="310">
        <f>_xll.qlCalendarAdvance(Calendar,R62,$F$1,"mf",,Trigger)</f>
        <v>42447</v>
      </c>
      <c r="T62" s="311">
        <f>_xll.qlDayCounterYearFraction(DayCounter,R62,S62,,,Trigger)</f>
        <v>0.50555555555555554</v>
      </c>
      <c r="U62" s="268">
        <f>_xll.qlInterpolationInterpolate(B6Minterpolation,R62,TRUE)</f>
        <v>1.9665029572540353E-3</v>
      </c>
    </row>
    <row r="63" spans="5:21" x14ac:dyDescent="0.2">
      <c r="R63" s="136">
        <f>_xll.qlCalendarAdvance(Calendar,R62,"1D","f")</f>
        <v>42268</v>
      </c>
      <c r="S63" s="310">
        <f>_xll.qlCalendarAdvance(Calendar,R63,$F$1,"mf",,Trigger)</f>
        <v>42450</v>
      </c>
      <c r="T63" s="311">
        <f>_xll.qlDayCounterYearFraction(DayCounter,R63,S63,,,Trigger)</f>
        <v>0.50555555555555554</v>
      </c>
      <c r="U63" s="268">
        <f>_xll.qlInterpolationInterpolate(B6Minterpolation,R63,TRUE)</f>
        <v>1.9720937077750233E-3</v>
      </c>
    </row>
    <row r="64" spans="5:21" x14ac:dyDescent="0.2">
      <c r="R64" s="136">
        <f>_xll.qlCalendarAdvance(Calendar,R63,"1D","f")</f>
        <v>42269</v>
      </c>
      <c r="S64" s="310">
        <f>_xll.qlCalendarAdvance(Calendar,R64,$F$1,"mf",,Trigger)</f>
        <v>42451</v>
      </c>
      <c r="T64" s="311">
        <f>_xll.qlDayCounterYearFraction(DayCounter,R64,S64,,,Trigger)</f>
        <v>0.50555555555555554</v>
      </c>
      <c r="U64" s="268">
        <f>_xll.qlInterpolationInterpolate(B6Minterpolation,R64,TRUE)</f>
        <v>1.973949353831975E-3</v>
      </c>
    </row>
    <row r="65" spans="18:21" x14ac:dyDescent="0.2">
      <c r="R65" s="136">
        <f>_xll.qlCalendarAdvance(Calendar,R64,"1D","f")</f>
        <v>42270</v>
      </c>
      <c r="S65" s="310">
        <f>_xll.qlCalendarAdvance(Calendar,R65,$F$1,"mf",,Trigger)</f>
        <v>42452</v>
      </c>
      <c r="T65" s="311">
        <f>_xll.qlDayCounterYearFraction(DayCounter,R65,S65,,,Trigger)</f>
        <v>0.50555555555555554</v>
      </c>
      <c r="U65" s="268">
        <f>_xll.qlInterpolationInterpolate(B6Minterpolation,R65,TRUE)</f>
        <v>1.9758020743850962E-3</v>
      </c>
    </row>
    <row r="66" spans="18:21" x14ac:dyDescent="0.2">
      <c r="R66" s="136">
        <f>_xll.qlCalendarAdvance(Calendar,R65,"1D","f")</f>
        <v>42271</v>
      </c>
      <c r="S66" s="310">
        <f>_xll.qlCalendarAdvance(Calendar,R66,$F$1,"mf",,Trigger)</f>
        <v>42453</v>
      </c>
      <c r="T66" s="311">
        <f>_xll.qlDayCounterYearFraction(DayCounter,R66,S66,,,Trigger)</f>
        <v>0.50555555555555554</v>
      </c>
      <c r="U66" s="268">
        <f>_xll.qlInterpolationInterpolate(B6Minterpolation,R66,TRUE)</f>
        <v>1.9776524953671023E-3</v>
      </c>
    </row>
    <row r="67" spans="18:21" x14ac:dyDescent="0.2">
      <c r="R67" s="136">
        <f>_xll.qlCalendarAdvance(Calendar,R66,"1D","f")</f>
        <v>42272</v>
      </c>
      <c r="S67" s="310">
        <f>_xll.qlCalendarAdvance(Calendar,R67,$F$1,"mf",,Trigger)</f>
        <v>42458</v>
      </c>
      <c r="T67" s="311">
        <f>_xll.qlDayCounterYearFraction(DayCounter,R67,S67,,,Trigger)</f>
        <v>0.51666666666666672</v>
      </c>
      <c r="U67" s="268">
        <f>_xll.qlInterpolationInterpolate(B6Minterpolation,R67,TRUE)</f>
        <v>1.9795012427107068E-3</v>
      </c>
    </row>
    <row r="68" spans="18:21" x14ac:dyDescent="0.2">
      <c r="R68" s="136">
        <f>_xll.qlCalendarAdvance(Calendar,R67,"1D","f")</f>
        <v>42275</v>
      </c>
      <c r="S68" s="310">
        <f>_xll.qlCalendarAdvance(Calendar,R68,$F$1,"mf",,Trigger)</f>
        <v>42458</v>
      </c>
      <c r="T68" s="311">
        <f>_xll.qlDayCounterYearFraction(DayCounter,R68,S68,,,Trigger)</f>
        <v>0.5083333333333333</v>
      </c>
      <c r="U68" s="268">
        <f>_xll.qlInterpolationInterpolate(B6Minterpolation,R68,TRUE)</f>
        <v>1.9850437022382651E-3</v>
      </c>
    </row>
    <row r="69" spans="18:21" x14ac:dyDescent="0.2">
      <c r="R69" s="136">
        <f>_xll.qlCalendarAdvance(Calendar,R68,"1D","f")</f>
        <v>42276</v>
      </c>
      <c r="S69" s="310">
        <f>_xll.qlCalendarAdvance(Calendar,R69,$F$1,"mf",,Trigger)</f>
        <v>42458</v>
      </c>
      <c r="T69" s="311">
        <f>_xll.qlDayCounterYearFraction(DayCounter,R69,S69,,,Trigger)</f>
        <v>0.50555555555555554</v>
      </c>
      <c r="U69" s="268">
        <f>_xll.qlInterpolationInterpolate(B6Minterpolation,R69,TRUE)</f>
        <v>1.9868920143554149E-3</v>
      </c>
    </row>
    <row r="70" spans="18:21" x14ac:dyDescent="0.2">
      <c r="R70" s="136">
        <f>_xll.qlCalendarAdvance(Calendar,R69,"1D","f")</f>
        <v>42277</v>
      </c>
      <c r="S70" s="310">
        <f>_xll.qlCalendarAdvance(Calendar,R70,$F$1,"mf",,Trigger)</f>
        <v>42459</v>
      </c>
      <c r="T70" s="311">
        <f>_xll.qlDayCounterYearFraction(DayCounter,R70,S70,,,Trigger)</f>
        <v>0.50555555555555554</v>
      </c>
      <c r="U70" s="268">
        <f>_xll.qlInterpolationInterpolate(B6Minterpolation,R70,TRUE)</f>
        <v>1.98874165473456E-3</v>
      </c>
    </row>
    <row r="71" spans="18:21" x14ac:dyDescent="0.2">
      <c r="R71" s="136">
        <f>_xll.qlCalendarAdvance(Calendar,R70,"1D","f")</f>
        <v>42278</v>
      </c>
      <c r="S71" s="310">
        <f>_xll.qlCalendarAdvance(Calendar,R71,$F$1,"mf",,Trigger)</f>
        <v>42461</v>
      </c>
      <c r="T71" s="311">
        <f>_xll.qlDayCounterYearFraction(DayCounter,R71,S71,,,Trigger)</f>
        <v>0.5083333333333333</v>
      </c>
      <c r="U71" s="268">
        <f>_xll.qlInterpolationInterpolate(B6Minterpolation,R71,TRUE)</f>
        <v>1.990592610492524E-3</v>
      </c>
    </row>
    <row r="72" spans="18:21" x14ac:dyDescent="0.2">
      <c r="R72" s="136">
        <f>_xll.qlCalendarAdvance(Calendar,R71,"1D","f")</f>
        <v>42279</v>
      </c>
      <c r="S72" s="310">
        <f>_xll.qlCalendarAdvance(Calendar,R72,$F$1,"mf",,Trigger)</f>
        <v>42464</v>
      </c>
      <c r="T72" s="311">
        <f>_xll.qlDayCounterYearFraction(DayCounter,R72,S72,,,Trigger)</f>
        <v>0.51388888888888884</v>
      </c>
      <c r="U72" s="268">
        <f>_xll.qlInterpolationInterpolate(B6Minterpolation,R72,TRUE)</f>
        <v>1.9924447409829507E-3</v>
      </c>
    </row>
    <row r="73" spans="18:21" x14ac:dyDescent="0.2">
      <c r="R73" s="136">
        <f>_xll.qlCalendarAdvance(Calendar,R72,"1D","f")</f>
        <v>42282</v>
      </c>
      <c r="S73" s="310">
        <f>_xll.qlCalendarAdvance(Calendar,R73,$F$1,"mf",,Trigger)</f>
        <v>42465</v>
      </c>
      <c r="T73" s="311">
        <f>_xll.qlDayCounterYearFraction(DayCounter,R73,S73,,,Trigger)</f>
        <v>0.5083333333333333</v>
      </c>
      <c r="U73" s="268">
        <f>_xll.qlInterpolationInterpolate(B6Minterpolation,R73,TRUE)</f>
        <v>1.9980067743854608E-3</v>
      </c>
    </row>
    <row r="74" spans="18:21" x14ac:dyDescent="0.2">
      <c r="R74" s="136">
        <f>_xll.qlCalendarAdvance(Calendar,R73,"1D","f")</f>
        <v>42283</v>
      </c>
      <c r="S74" s="310">
        <f>_xll.qlCalendarAdvance(Calendar,R74,$F$1,"mf",,Trigger)</f>
        <v>42466</v>
      </c>
      <c r="T74" s="311">
        <f>_xll.qlDayCounterYearFraction(DayCounter,R74,S74,,,Trigger)</f>
        <v>0.5083333333333333</v>
      </c>
      <c r="U74" s="268">
        <f>_xll.qlInterpolationInterpolate(B6Minterpolation,R74,TRUE)</f>
        <v>1.9998621973421902E-3</v>
      </c>
    </row>
    <row r="75" spans="18:21" x14ac:dyDescent="0.2">
      <c r="R75" s="136">
        <f>_xll.qlCalendarAdvance(Calendar,R74,"1D","f")</f>
        <v>42284</v>
      </c>
      <c r="S75" s="310">
        <f>_xll.qlCalendarAdvance(Calendar,R75,$F$1,"mf",,Trigger)</f>
        <v>42467</v>
      </c>
      <c r="T75" s="311">
        <f>_xll.qlDayCounterYearFraction(DayCounter,R75,S75,,,Trigger)</f>
        <v>0.5083333333333333</v>
      </c>
      <c r="U75" s="268">
        <f>_xll.qlInterpolationInterpolate(B6Minterpolation,R75,TRUE)</f>
        <v>2.0017180917996074E-3</v>
      </c>
    </row>
    <row r="76" spans="18:21" x14ac:dyDescent="0.2">
      <c r="R76" s="136">
        <f>_xll.qlCalendarAdvance(Calendar,R75,"1D","f")</f>
        <v>42285</v>
      </c>
      <c r="S76" s="310">
        <f>_xll.qlCalendarAdvance(Calendar,R76,$F$1,"mf",,Trigger)</f>
        <v>42468</v>
      </c>
      <c r="T76" s="311">
        <f>_xll.qlDayCounterYearFraction(DayCounter,R76,S76,,,Trigger)</f>
        <v>0.5083333333333333</v>
      </c>
      <c r="U76" s="268">
        <f>_xll.qlInterpolationInterpolate(B6Minterpolation,R76,TRUE)</f>
        <v>2.0035743171113577E-3</v>
      </c>
    </row>
    <row r="77" spans="18:21" x14ac:dyDescent="0.2">
      <c r="R77" s="136">
        <f>_xll.qlCalendarAdvance(Calendar,R76,"1D","f")</f>
        <v>42286</v>
      </c>
      <c r="S77" s="310">
        <f>_xll.qlCalendarAdvance(Calendar,R77,$F$1,"mf",,Trigger)</f>
        <v>42471</v>
      </c>
      <c r="T77" s="311">
        <f>_xll.qlDayCounterYearFraction(DayCounter,R77,S77,,,Trigger)</f>
        <v>0.51388888888888884</v>
      </c>
      <c r="U77" s="268">
        <f>_xll.qlInterpolationInterpolate(B6Minterpolation,R77,TRUE)</f>
        <v>2.0054307326310859E-3</v>
      </c>
    </row>
    <row r="78" spans="18:21" x14ac:dyDescent="0.2">
      <c r="R78" s="136">
        <f>_xll.qlCalendarAdvance(Calendar,R77,"1D","f")</f>
        <v>42289</v>
      </c>
      <c r="S78" s="310">
        <f>_xll.qlCalendarAdvance(Calendar,R78,$F$1,"mf",,Trigger)</f>
        <v>42472</v>
      </c>
      <c r="T78" s="311">
        <f>_xll.qlDayCounterYearFraction(DayCounter,R78,S78,,,Trigger)</f>
        <v>0.5083333333333333</v>
      </c>
      <c r="U78" s="268">
        <f>_xll.qlInterpolationInterpolate(B6Minterpolation,R78,TRUE)</f>
        <v>2.0109997139745863E-3</v>
      </c>
    </row>
    <row r="79" spans="18:21" x14ac:dyDescent="0.2">
      <c r="R79" s="136">
        <f>_xll.qlCalendarAdvance(Calendar,R78,"1D","f")</f>
        <v>42290</v>
      </c>
      <c r="S79" s="310">
        <f>_xll.qlCalendarAdvance(Calendar,R79,$F$1,"mf",,Trigger)</f>
        <v>42473</v>
      </c>
      <c r="T79" s="311">
        <f>_xll.qlDayCounterYearFraction(DayCounter,R79,S79,,,Trigger)</f>
        <v>0.5083333333333333</v>
      </c>
      <c r="U79" s="268">
        <f>_xll.qlInterpolationInterpolate(B6Minterpolation,R79,TRUE)</f>
        <v>2.0128554838626752E-3</v>
      </c>
    </row>
    <row r="80" spans="18:21" x14ac:dyDescent="0.2">
      <c r="R80" s="136">
        <f>_xll.qlCalendarAdvance(Calendar,R79,"1D","f")</f>
        <v>42291</v>
      </c>
      <c r="S80" s="310">
        <f>_xll.qlCalendarAdvance(Calendar,R80,$F$1,"mf",,Trigger)</f>
        <v>42474</v>
      </c>
      <c r="T80" s="311">
        <f>_xll.qlDayCounterYearFraction(DayCounter,R80,S80,,,Trigger)</f>
        <v>0.5083333333333333</v>
      </c>
      <c r="U80" s="268">
        <f>_xll.qlInterpolationInterpolate(B6Minterpolation,R80,TRUE)</f>
        <v>2.0147107407269662E-3</v>
      </c>
    </row>
    <row r="81" spans="18:21" x14ac:dyDescent="0.2">
      <c r="R81" s="136">
        <f>_xll.qlCalendarAdvance(Calendar,R80,"1D","f")</f>
        <v>42292</v>
      </c>
      <c r="S81" s="310">
        <f>_xll.qlCalendarAdvance(Calendar,R81,$F$1,"mf",,Trigger)</f>
        <v>42475</v>
      </c>
      <c r="T81" s="311">
        <f>_xll.qlDayCounterYearFraction(DayCounter,R81,S81,,,Trigger)</f>
        <v>0.5083333333333333</v>
      </c>
      <c r="U81" s="268">
        <f>_xll.qlInterpolationInterpolate(B6Minterpolation,R81,TRUE)</f>
        <v>2.0165653439211044E-3</v>
      </c>
    </row>
    <row r="82" spans="18:21" x14ac:dyDescent="0.2">
      <c r="R82" s="136">
        <f>_xll.qlCalendarAdvance(Calendar,R81,"1D","f")</f>
        <v>42293</v>
      </c>
      <c r="S82" s="310">
        <f>_xll.qlCalendarAdvance(Calendar,R82,$F$1,"mf",,Trigger)</f>
        <v>42478</v>
      </c>
      <c r="T82" s="311">
        <f>_xll.qlDayCounterYearFraction(DayCounter,R82,S82,,,Trigger)</f>
        <v>0.51388888888888884</v>
      </c>
      <c r="U82" s="268">
        <f>_xll.qlInterpolationInterpolate(B6Minterpolation,R82,TRUE)</f>
        <v>2.0184191527987355E-3</v>
      </c>
    </row>
    <row r="83" spans="18:21" x14ac:dyDescent="0.2">
      <c r="R83" s="136">
        <f>_xll.qlCalendarAdvance(Calendar,R82,"1D","f")</f>
        <v>42296</v>
      </c>
      <c r="S83" s="310">
        <f>_xll.qlCalendarAdvance(Calendar,R83,$F$1,"mf",,Trigger)</f>
        <v>42479</v>
      </c>
      <c r="T83" s="311">
        <f>_xll.qlDayCounterYearFraction(DayCounter,R83,S83,,,Trigger)</f>
        <v>0.5083333333333333</v>
      </c>
      <c r="U83" s="268">
        <f>_xll.qlInterpolationInterpolate(B6Minterpolation,R83,TRUE)</f>
        <v>2.0239744070690304E-3</v>
      </c>
    </row>
    <row r="84" spans="18:21" x14ac:dyDescent="0.2">
      <c r="R84" s="136">
        <f>_xll.qlCalendarAdvance(Calendar,R83,"1D","f")</f>
        <v>42297</v>
      </c>
      <c r="S84" s="310">
        <f>_xll.qlCalendarAdvance(Calendar,R84,$F$1,"mf",,Trigger)</f>
        <v>42480</v>
      </c>
      <c r="T84" s="311">
        <f>_xll.qlDayCounterYearFraction(DayCounter,R84,S84,,,Trigger)</f>
        <v>0.5083333333333333</v>
      </c>
      <c r="U84" s="268">
        <f>_xll.qlInterpolationInterpolate(B6Minterpolation,R84,TRUE)</f>
        <v>2.0258236322170794E-3</v>
      </c>
    </row>
    <row r="85" spans="18:21" x14ac:dyDescent="0.2">
      <c r="R85" s="136">
        <f>_xll.qlCalendarAdvance(Calendar,R84,"1D","f")</f>
        <v>42298</v>
      </c>
      <c r="S85" s="310">
        <f>_xll.qlCalendarAdvance(Calendar,R85,$F$1,"mf",,Trigger)</f>
        <v>42481</v>
      </c>
      <c r="T85" s="311">
        <f>_xll.qlDayCounterYearFraction(DayCounter,R85,S85,,,Trigger)</f>
        <v>0.5083333333333333</v>
      </c>
      <c r="U85" s="268">
        <f>_xll.qlInterpolationInterpolate(B6Minterpolation,R85,TRUE)</f>
        <v>2.0276713598168456E-3</v>
      </c>
    </row>
    <row r="86" spans="18:21" x14ac:dyDescent="0.2">
      <c r="R86" s="136">
        <f>_xll.qlCalendarAdvance(Calendar,R85,"1D","f")</f>
        <v>42299</v>
      </c>
      <c r="S86" s="310">
        <f>_xll.qlCalendarAdvance(Calendar,R86,$F$1,"mf",,Trigger)</f>
        <v>42482</v>
      </c>
      <c r="T86" s="311">
        <f>_xll.qlDayCounterYearFraction(DayCounter,R86,S86,,,Trigger)</f>
        <v>0.5083333333333333</v>
      </c>
      <c r="U86" s="268">
        <f>_xll.qlInterpolationInterpolate(B6Minterpolation,R86,TRUE)</f>
        <v>2.0295174492219736E-3</v>
      </c>
    </row>
    <row r="87" spans="18:21" x14ac:dyDescent="0.2">
      <c r="R87" s="136">
        <f>_xll.qlCalendarAdvance(Calendar,R86,"1D","f")</f>
        <v>42300</v>
      </c>
      <c r="S87" s="310">
        <f>_xll.qlCalendarAdvance(Calendar,R87,$F$1,"mf",,Trigger)</f>
        <v>42485</v>
      </c>
      <c r="T87" s="311">
        <f>_xll.qlDayCounterYearFraction(DayCounter,R87,S87,,,Trigger)</f>
        <v>0.51388888888888884</v>
      </c>
      <c r="U87" s="268">
        <f>_xll.qlInterpolationInterpolate(B6Minterpolation,R87,TRUE)</f>
        <v>2.0313617597861084E-3</v>
      </c>
    </row>
    <row r="88" spans="18:21" x14ac:dyDescent="0.2">
      <c r="R88" s="136">
        <f>_xll.qlCalendarAdvance(Calendar,R87,"1D","f")</f>
        <v>42303</v>
      </c>
      <c r="S88" s="310">
        <f>_xll.qlCalendarAdvance(Calendar,R88,$F$1,"mf",,Trigger)</f>
        <v>42486</v>
      </c>
      <c r="T88" s="311">
        <f>_xll.qlDayCounterYearFraction(DayCounter,R88,S88,,,Trigger)</f>
        <v>0.5083333333333333</v>
      </c>
      <c r="U88" s="268">
        <f>_xll.qlInterpolationInterpolate(B6Minterpolation,R88,TRUE)</f>
        <v>2.0368826119690022E-3</v>
      </c>
    </row>
    <row r="89" spans="18:21" x14ac:dyDescent="0.2">
      <c r="R89" s="136">
        <f>_xll.qlCalendarAdvance(Calendar,R88,"1D","f")</f>
        <v>42304</v>
      </c>
      <c r="S89" s="310">
        <f>_xll.qlCalendarAdvance(Calendar,R89,$F$1,"mf",,Trigger)</f>
        <v>42487</v>
      </c>
      <c r="T89" s="311">
        <f>_xll.qlDayCounterYearFraction(DayCounter,R89,S89,,,Trigger)</f>
        <v>0.5083333333333333</v>
      </c>
      <c r="U89" s="268">
        <f>_xll.qlInterpolationInterpolate(B6Minterpolation,R89,TRUE)</f>
        <v>2.0387184007056133E-3</v>
      </c>
    </row>
    <row r="90" spans="18:21" x14ac:dyDescent="0.2">
      <c r="R90" s="136">
        <f>_xll.qlCalendarAdvance(Calendar,R89,"1D","f")</f>
        <v>42305</v>
      </c>
      <c r="S90" s="310">
        <f>_xll.qlCalendarAdvance(Calendar,R90,$F$1,"mf",,Trigger)</f>
        <v>42488</v>
      </c>
      <c r="T90" s="311">
        <f>_xll.qlDayCounterYearFraction(DayCounter,R90,S90,,,Trigger)</f>
        <v>0.5083333333333333</v>
      </c>
      <c r="U90" s="268">
        <f>_xll.qlInterpolationInterpolate(B6Minterpolation,R90,TRUE)</f>
        <v>2.0405517073694558E-3</v>
      </c>
    </row>
    <row r="91" spans="18:21" x14ac:dyDescent="0.2">
      <c r="R91" s="136">
        <f>_xll.qlCalendarAdvance(Calendar,R90,"1D","f")</f>
        <v>42306</v>
      </c>
      <c r="S91" s="310">
        <f>_xll.qlCalendarAdvance(Calendar,R91,$F$1,"mf",,Trigger)</f>
        <v>42489</v>
      </c>
      <c r="T91" s="311">
        <f>_xll.qlDayCounterYearFraction(DayCounter,R91,S91,,,Trigger)</f>
        <v>0.5083333333333333</v>
      </c>
      <c r="U91" s="268">
        <f>_xll.qlInterpolationInterpolate(B6Minterpolation,R91,TRUE)</f>
        <v>2.0423823913141748E-3</v>
      </c>
    </row>
    <row r="92" spans="18:21" x14ac:dyDescent="0.2">
      <c r="R92" s="136">
        <f>_xll.qlCalendarAdvance(Calendar,R91,"1D","f")</f>
        <v>42307</v>
      </c>
      <c r="S92" s="310">
        <f>_xll.qlCalendarAdvance(Calendar,R92,$F$1,"mf",,Trigger)</f>
        <v>42489</v>
      </c>
      <c r="T92" s="311">
        <f>_xll.qlDayCounterYearFraction(DayCounter,R92,S92,,,Trigger)</f>
        <v>0.50555555555555554</v>
      </c>
      <c r="U92" s="268">
        <f>_xll.qlInterpolationInterpolate(B6Minterpolation,R92,TRUE)</f>
        <v>2.0442103118934146E-3</v>
      </c>
    </row>
    <row r="93" spans="18:21" x14ac:dyDescent="0.2">
      <c r="R93" s="136">
        <f>_xll.qlCalendarAdvance(Calendar,R92,"1D","f")</f>
        <v>42310</v>
      </c>
      <c r="S93" s="310">
        <f>_xll.qlCalendarAdvance(Calendar,R93,$F$1,"mf",,Trigger)</f>
        <v>42492</v>
      </c>
      <c r="T93" s="311">
        <f>_xll.qlDayCounterYearFraction(DayCounter,R93,S93,,,Trigger)</f>
        <v>0.50555555555555554</v>
      </c>
      <c r="U93" s="268">
        <f>_xll.qlInterpolationInterpolate(B6Minterpolation,R93,TRUE)</f>
        <v>2.049676086974712E-3</v>
      </c>
    </row>
    <row r="94" spans="18:21" x14ac:dyDescent="0.2">
      <c r="R94" s="136">
        <f>_xll.qlCalendarAdvance(Calendar,R93,"1D","f")</f>
        <v>42311</v>
      </c>
      <c r="S94" s="310">
        <f>_xll.qlCalendarAdvance(Calendar,R94,$F$1,"mf",,Trigger)</f>
        <v>42493</v>
      </c>
      <c r="T94" s="311">
        <f>_xll.qlDayCounterYearFraction(DayCounter,R94,S94,,,Trigger)</f>
        <v>0.50555555555555554</v>
      </c>
      <c r="U94" s="268">
        <f>_xll.qlInterpolationInterpolate(B6Minterpolation,R94,TRUE)</f>
        <v>2.0514915476284863E-3</v>
      </c>
    </row>
    <row r="95" spans="18:21" x14ac:dyDescent="0.2">
      <c r="R95" s="136">
        <f>_xll.qlCalendarAdvance(Calendar,R94,"1D","f")</f>
        <v>42312</v>
      </c>
      <c r="S95" s="310">
        <f>_xll.qlCalendarAdvance(Calendar,R95,$F$1,"mf",,Trigger)</f>
        <v>42494</v>
      </c>
      <c r="T95" s="311">
        <f>_xll.qlDayCounterYearFraction(DayCounter,R95,S95,,,Trigger)</f>
        <v>0.50555555555555554</v>
      </c>
      <c r="U95" s="268">
        <f>_xll.qlInterpolationInterpolate(B6Minterpolation,R95,TRUE)</f>
        <v>2.0533035416850066E-3</v>
      </c>
    </row>
    <row r="96" spans="18:21" x14ac:dyDescent="0.2">
      <c r="R96" s="136">
        <f>_xll.qlCalendarAdvance(Calendar,R95,"1D","f")</f>
        <v>42313</v>
      </c>
      <c r="S96" s="310">
        <f>_xll.qlCalendarAdvance(Calendar,R96,$F$1,"mf",,Trigger)</f>
        <v>42495</v>
      </c>
      <c r="T96" s="311">
        <f>_xll.qlDayCounterYearFraction(DayCounter,R96,S96,,,Trigger)</f>
        <v>0.50555555555555554</v>
      </c>
      <c r="U96" s="268">
        <f>_xll.qlInterpolationInterpolate(B6Minterpolation,R96,TRUE)</f>
        <v>2.0551119284979175E-3</v>
      </c>
    </row>
    <row r="97" spans="18:21" x14ac:dyDescent="0.2">
      <c r="R97" s="136">
        <f>_xll.qlCalendarAdvance(Calendar,R96,"1D","f")</f>
        <v>42314</v>
      </c>
      <c r="S97" s="310">
        <f>_xll.qlCalendarAdvance(Calendar,R97,$F$1,"mf",,Trigger)</f>
        <v>42496</v>
      </c>
      <c r="T97" s="311">
        <f>_xll.qlDayCounterYearFraction(DayCounter,R97,S97,,,Trigger)</f>
        <v>0.50555555555555554</v>
      </c>
      <c r="U97" s="268">
        <f>_xll.qlInterpolationInterpolate(B6Minterpolation,R97,TRUE)</f>
        <v>2.0569165674208644E-3</v>
      </c>
    </row>
    <row r="98" spans="18:21" x14ac:dyDescent="0.2">
      <c r="R98" s="136">
        <f>_xll.qlCalendarAdvance(Calendar,R97,"1D","f")</f>
        <v>42317</v>
      </c>
      <c r="S98" s="310">
        <f>_xll.qlCalendarAdvance(Calendar,R98,$F$1,"mf",,Trigger)</f>
        <v>42499</v>
      </c>
      <c r="T98" s="311">
        <f>_xll.qlDayCounterYearFraction(DayCounter,R98,S98,,,Trigger)</f>
        <v>0.50555555555555554</v>
      </c>
      <c r="U98" s="268">
        <f>_xll.qlInterpolationInterpolate(B6Minterpolation,R98,TRUE)</f>
        <v>2.062306590386369E-3</v>
      </c>
    </row>
    <row r="99" spans="18:21" x14ac:dyDescent="0.2">
      <c r="R99" s="136">
        <f>_xll.qlCalendarAdvance(Calendar,R98,"1D","f")</f>
        <v>42318</v>
      </c>
      <c r="S99" s="310">
        <f>_xll.qlCalendarAdvance(Calendar,R99,$F$1,"mf",,Trigger)</f>
        <v>42500</v>
      </c>
      <c r="T99" s="311">
        <f>_xll.qlDayCounterYearFraction(DayCounter,R99,S99,,,Trigger)</f>
        <v>0.50555555555555554</v>
      </c>
      <c r="U99" s="268">
        <f>_xll.qlInterpolationInterpolate(B6Minterpolation,R99,TRUE)</f>
        <v>2.064094831285908E-3</v>
      </c>
    </row>
    <row r="100" spans="18:21" x14ac:dyDescent="0.2">
      <c r="R100" s="136">
        <f>_xll.qlCalendarAdvance(Calendar,R99,"1D","f")</f>
        <v>42319</v>
      </c>
      <c r="S100" s="310">
        <f>_xll.qlCalendarAdvance(Calendar,R100,$F$1,"mf",,Trigger)</f>
        <v>42501</v>
      </c>
      <c r="T100" s="311">
        <f>_xll.qlDayCounterYearFraction(DayCounter,R100,S100,,,Trigger)</f>
        <v>0.50555555555555554</v>
      </c>
      <c r="U100" s="268">
        <f>_xll.qlInterpolationInterpolate(B6Minterpolation,R100,TRUE)</f>
        <v>2.0658786210637076E-3</v>
      </c>
    </row>
    <row r="101" spans="18:21" x14ac:dyDescent="0.2">
      <c r="R101" s="136">
        <f>_xll.qlCalendarAdvance(Calendar,R100,"1D","f")</f>
        <v>42320</v>
      </c>
      <c r="S101" s="310">
        <f>_xll.qlCalendarAdvance(Calendar,R101,$F$1,"mf",,Trigger)</f>
        <v>42502</v>
      </c>
      <c r="T101" s="311">
        <f>_xll.qlDayCounterYearFraction(DayCounter,R101,S101,,,Trigger)</f>
        <v>0.50555555555555554</v>
      </c>
      <c r="U101" s="268">
        <f>_xll.qlInterpolationInterpolate(B6Minterpolation,R101,TRUE)</f>
        <v>2.0676578190734125E-3</v>
      </c>
    </row>
    <row r="102" spans="18:21" x14ac:dyDescent="0.2">
      <c r="R102" s="136">
        <f>_xll.qlCalendarAdvance(Calendar,R101,"1D","f")</f>
        <v>42321</v>
      </c>
      <c r="S102" s="310">
        <f>_xll.qlCalendarAdvance(Calendar,R102,$F$1,"mf",,Trigger)</f>
        <v>42503</v>
      </c>
      <c r="T102" s="311">
        <f>_xll.qlDayCounterYearFraction(DayCounter,R102,S102,,,Trigger)</f>
        <v>0.50555555555555554</v>
      </c>
      <c r="U102" s="268">
        <f>_xll.qlInterpolationInterpolate(B6Minterpolation,R102,TRUE)</f>
        <v>2.0694322846686675E-3</v>
      </c>
    </row>
    <row r="103" spans="18:21" x14ac:dyDescent="0.2">
      <c r="R103" s="136">
        <f>_xll.qlCalendarAdvance(Calendar,R102,"1D","f")</f>
        <v>42324</v>
      </c>
      <c r="S103" s="310">
        <f>_xll.qlCalendarAdvance(Calendar,R103,$F$1,"mf",,Trigger)</f>
        <v>42506</v>
      </c>
      <c r="T103" s="311">
        <f>_xll.qlDayCounterYearFraction(DayCounter,R103,S103,,,Trigger)</f>
        <v>0.50555555555555554</v>
      </c>
      <c r="U103" s="268">
        <f>_xll.qlInterpolationInterpolate(B6Minterpolation,R103,TRUE)</f>
        <v>2.0747258805041834E-3</v>
      </c>
    </row>
    <row r="104" spans="18:21" x14ac:dyDescent="0.2">
      <c r="R104" s="136">
        <f>_xll.qlCalendarAdvance(Calendar,R103,"1D","f")</f>
        <v>42325</v>
      </c>
      <c r="S104" s="310">
        <f>_xll.qlCalendarAdvance(Calendar,R104,$F$1,"mf",,Trigger)</f>
        <v>42507</v>
      </c>
      <c r="T104" s="311">
        <f>_xll.qlDayCounterYearFraction(DayCounter,R104,S104,,,Trigger)</f>
        <v>0.50555555555555554</v>
      </c>
      <c r="U104" s="268">
        <f>_xll.qlInterpolationInterpolate(B6Minterpolation,R104,TRUE)</f>
        <v>2.0764800099780886E-3</v>
      </c>
    </row>
    <row r="105" spans="18:21" x14ac:dyDescent="0.2">
      <c r="R105" s="136">
        <f>_xll.qlCalendarAdvance(Calendar,R104,"1D","f")</f>
        <v>42326</v>
      </c>
      <c r="S105" s="310">
        <f>_xll.qlCalendarAdvance(Calendar,R105,$F$1,"mf",,Trigger)</f>
        <v>42508</v>
      </c>
      <c r="T105" s="311">
        <f>_xll.qlDayCounterYearFraction(DayCounter,R105,S105,,,Trigger)</f>
        <v>0.50555555555555554</v>
      </c>
      <c r="U105" s="268">
        <f>_xll.qlInterpolationInterpolate(B6Minterpolation,R105,TRUE)</f>
        <v>2.0782287038057685E-3</v>
      </c>
    </row>
    <row r="106" spans="18:21" x14ac:dyDescent="0.2">
      <c r="R106" s="136">
        <f>_xll.qlCalendarAdvance(Calendar,R105,"1D","f")</f>
        <v>42327</v>
      </c>
      <c r="S106" s="310">
        <f>_xll.qlCalendarAdvance(Calendar,R106,$F$1,"mf",,Trigger)</f>
        <v>42509</v>
      </c>
      <c r="T106" s="311">
        <f>_xll.qlDayCounterYearFraction(DayCounter,R106,S106,,,Trigger)</f>
        <v>0.50555555555555554</v>
      </c>
      <c r="U106" s="268">
        <f>_xll.qlInterpolationInterpolate(B6Minterpolation,R106,TRUE)</f>
        <v>2.0799718213408685E-3</v>
      </c>
    </row>
    <row r="107" spans="18:21" x14ac:dyDescent="0.2">
      <c r="R107" s="136">
        <f>_xll.qlCalendarAdvance(Calendar,R106,"1D","f")</f>
        <v>42328</v>
      </c>
      <c r="S107" s="310">
        <f>_xll.qlCalendarAdvance(Calendar,R107,$F$1,"mf",,Trigger)</f>
        <v>42510</v>
      </c>
      <c r="T107" s="311">
        <f>_xll.qlDayCounterYearFraction(DayCounter,R107,S107,,,Trigger)</f>
        <v>0.50555555555555554</v>
      </c>
      <c r="U107" s="268">
        <f>_xll.qlInterpolationInterpolate(B6Minterpolation,R107,TRUE)</f>
        <v>2.0817092219370332E-3</v>
      </c>
    </row>
    <row r="108" spans="18:21" x14ac:dyDescent="0.2">
      <c r="R108" s="136">
        <f>_xll.qlCalendarAdvance(Calendar,R107,"1D","f")</f>
        <v>42331</v>
      </c>
      <c r="S108" s="310">
        <f>_xll.qlCalendarAdvance(Calendar,R108,$F$1,"mf",,Trigger)</f>
        <v>42513</v>
      </c>
      <c r="T108" s="311">
        <f>_xll.qlDayCounterYearFraction(DayCounter,R108,S108,,,Trigger)</f>
        <v>0.50555555555555554</v>
      </c>
      <c r="U108" s="268">
        <f>_xll.qlInterpolationInterpolate(B6Minterpolation,R108,TRUE)</f>
        <v>2.0868857156283644E-3</v>
      </c>
    </row>
    <row r="109" spans="18:21" x14ac:dyDescent="0.2">
      <c r="R109" s="136">
        <f>_xll.qlCalendarAdvance(Calendar,R108,"1D","f")</f>
        <v>42332</v>
      </c>
      <c r="S109" s="310">
        <f>_xll.qlCalendarAdvance(Calendar,R109,$F$1,"mf",,Trigger)</f>
        <v>42514</v>
      </c>
      <c r="T109" s="311">
        <f>_xll.qlDayCounterYearFraction(DayCounter,R109,S109,,,Trigger)</f>
        <v>0.50555555555555554</v>
      </c>
      <c r="U109" s="268">
        <f>_xll.qlInterpolationInterpolate(B6Minterpolation,R109,TRUE)</f>
        <v>2.0885988420052373E-3</v>
      </c>
    </row>
    <row r="110" spans="18:21" x14ac:dyDescent="0.2">
      <c r="R110" s="136">
        <f>_xll.qlCalendarAdvance(Calendar,R109,"1D","f")</f>
        <v>42333</v>
      </c>
      <c r="S110" s="310">
        <f>_xll.qlCalendarAdvance(Calendar,R110,$F$1,"mf",,Trigger)</f>
        <v>42515</v>
      </c>
      <c r="T110" s="311">
        <f>_xll.qlDayCounterYearFraction(DayCounter,R110,S110,,,Trigger)</f>
        <v>0.50555555555555554</v>
      </c>
      <c r="U110" s="268">
        <f>_xll.qlInterpolationInterpolate(B6Minterpolation,R110,TRUE)</f>
        <v>2.0903055482113992E-3</v>
      </c>
    </row>
    <row r="111" spans="18:21" x14ac:dyDescent="0.2">
      <c r="R111" s="136">
        <f>_xll.qlCalendarAdvance(Calendar,R110,"1D","f")</f>
        <v>42334</v>
      </c>
      <c r="S111" s="310">
        <f>_xll.qlCalendarAdvance(Calendar,R111,$F$1,"mf",,Trigger)</f>
        <v>42516</v>
      </c>
      <c r="T111" s="311">
        <f>_xll.qlDayCounterYearFraction(DayCounter,R111,S111,,,Trigger)</f>
        <v>0.50555555555555554</v>
      </c>
      <c r="U111" s="268">
        <f>_xll.qlInterpolationInterpolate(B6Minterpolation,R111,TRUE)</f>
        <v>2.0920056936004957E-3</v>
      </c>
    </row>
    <row r="112" spans="18:21" x14ac:dyDescent="0.2">
      <c r="R112" s="136">
        <f>_xll.qlCalendarAdvance(Calendar,R111,"1D","f")</f>
        <v>42335</v>
      </c>
      <c r="S112" s="310">
        <f>_xll.qlCalendarAdvance(Calendar,R112,$F$1,"mf",,Trigger)</f>
        <v>42517</v>
      </c>
      <c r="T112" s="311">
        <f>_xll.qlDayCounterYearFraction(DayCounter,R112,S112,,,Trigger)</f>
        <v>0.50555555555555554</v>
      </c>
      <c r="U112" s="268">
        <f>_xll.qlInterpolationInterpolate(B6Minterpolation,R112,TRUE)</f>
        <v>2.0936991375261715E-3</v>
      </c>
    </row>
    <row r="113" spans="18:21" x14ac:dyDescent="0.2">
      <c r="R113" s="136">
        <f>_xll.qlCalendarAdvance(Calendar,R112,"1D","f")</f>
        <v>42338</v>
      </c>
      <c r="S113" s="310">
        <f>_xll.qlCalendarAdvance(Calendar,R113,$F$1,"mf",,Trigger)</f>
        <v>42520</v>
      </c>
      <c r="T113" s="311">
        <f>_xll.qlDayCounterYearFraction(DayCounter,R113,S113,,,Trigger)</f>
        <v>0.50555555555555554</v>
      </c>
      <c r="U113" s="268">
        <f>_xll.qlInterpolationInterpolate(B6Minterpolation,R113,TRUE)</f>
        <v>2.0987378540591227E-3</v>
      </c>
    </row>
    <row r="114" spans="18:21" x14ac:dyDescent="0.2">
      <c r="R114" s="136">
        <f>_xll.qlCalendarAdvance(Calendar,R113,"1D","f")</f>
        <v>42339</v>
      </c>
      <c r="S114" s="310">
        <f>_xll.qlCalendarAdvance(Calendar,R114,$F$1,"mf",,Trigger)</f>
        <v>42522</v>
      </c>
      <c r="T114" s="311">
        <f>_xll.qlDayCounterYearFraction(DayCounter,R114,S114,,,Trigger)</f>
        <v>0.5083333333333333</v>
      </c>
      <c r="U114" s="268">
        <f>_xll.qlInterpolationInterpolate(B6Minterpolation,R114,TRUE)</f>
        <v>2.1004030856675644E-3</v>
      </c>
    </row>
    <row r="115" spans="18:21" x14ac:dyDescent="0.2">
      <c r="R115" s="136">
        <f>_xll.qlCalendarAdvance(Calendar,R114,"1D","f")</f>
        <v>42340</v>
      </c>
      <c r="S115" s="310">
        <f>_xll.qlCalendarAdvance(Calendar,R115,$F$1,"mf",,Trigger)</f>
        <v>42523</v>
      </c>
      <c r="T115" s="311">
        <f>_xll.qlDayCounterYearFraction(DayCounter,R115,S115,,,Trigger)</f>
        <v>0.5083333333333333</v>
      </c>
      <c r="U115" s="268">
        <f>_xll.qlInterpolationInterpolate(B6Minterpolation,R115,TRUE)</f>
        <v>2.1020609125808097E-3</v>
      </c>
    </row>
    <row r="116" spans="18:21" x14ac:dyDescent="0.2">
      <c r="R116" s="136">
        <f>_xll.qlCalendarAdvance(Calendar,R115,"1D","f")</f>
        <v>42341</v>
      </c>
      <c r="S116" s="310">
        <f>_xll.qlCalendarAdvance(Calendar,R116,$F$1,"mf",,Trigger)</f>
        <v>42524</v>
      </c>
      <c r="T116" s="311">
        <f>_xll.qlDayCounterYearFraction(DayCounter,R116,S116,,,Trigger)</f>
        <v>0.5083333333333333</v>
      </c>
      <c r="U116" s="268">
        <f>_xll.qlInterpolationInterpolate(B6Minterpolation,R116,TRUE)</f>
        <v>2.1037111941525043E-3</v>
      </c>
    </row>
    <row r="117" spans="18:21" x14ac:dyDescent="0.2">
      <c r="R117" s="136">
        <f>_xll.qlCalendarAdvance(Calendar,R116,"1D","f")</f>
        <v>42342</v>
      </c>
      <c r="S117" s="310">
        <f>_xll.qlCalendarAdvance(Calendar,R117,$F$1,"mf",,Trigger)</f>
        <v>42527</v>
      </c>
      <c r="T117" s="311">
        <f>_xll.qlDayCounterYearFraction(DayCounter,R117,S117,,,Trigger)</f>
        <v>0.51388888888888884</v>
      </c>
      <c r="U117" s="268">
        <f>_xll.qlInterpolationInterpolate(B6Minterpolation,R117,TRUE)</f>
        <v>2.1053537897362923E-3</v>
      </c>
    </row>
    <row r="118" spans="18:21" x14ac:dyDescent="0.2">
      <c r="R118" s="136">
        <f>_xll.qlCalendarAdvance(Calendar,R117,"1D","f")</f>
        <v>42345</v>
      </c>
      <c r="S118" s="310">
        <f>_xll.qlCalendarAdvance(Calendar,R118,$F$1,"mf",,Trigger)</f>
        <v>42528</v>
      </c>
      <c r="T118" s="311">
        <f>_xll.qlDayCounterYearFraction(DayCounter,R118,S118,,,Trigger)</f>
        <v>0.5083333333333333</v>
      </c>
      <c r="U118" s="268">
        <f>_xll.qlInterpolationInterpolate(B6Minterpolation,R118,TRUE)</f>
        <v>2.1102340540966676E-3</v>
      </c>
    </row>
    <row r="119" spans="18:21" x14ac:dyDescent="0.2">
      <c r="R119" s="136">
        <f>_xll.qlCalendarAdvance(Calendar,R118,"1D","f")</f>
        <v>42346</v>
      </c>
      <c r="S119" s="310">
        <f>_xll.qlCalendarAdvance(Calendar,R119,$F$1,"mf",,Trigger)</f>
        <v>42529</v>
      </c>
      <c r="T119" s="311">
        <f>_xll.qlDayCounterYearFraction(DayCounter,R119,S119,,,Trigger)</f>
        <v>0.5083333333333333</v>
      </c>
      <c r="U119" s="268">
        <f>_xll.qlInterpolationInterpolate(B6Minterpolation,R119,TRUE)</f>
        <v>2.1118444992652796E-3</v>
      </c>
    </row>
    <row r="120" spans="18:21" x14ac:dyDescent="0.2">
      <c r="R120" s="136">
        <f>_xll.qlCalendarAdvance(Calendar,R119,"1D","f")</f>
        <v>42347</v>
      </c>
      <c r="S120" s="310">
        <f>_xll.qlCalendarAdvance(Calendar,R120,$F$1,"mf",,Trigger)</f>
        <v>42530</v>
      </c>
      <c r="T120" s="311">
        <f>_xll.qlDayCounterYearFraction(DayCounter,R120,S120,,,Trigger)</f>
        <v>0.5083333333333333</v>
      </c>
      <c r="U120" s="268">
        <f>_xll.qlInterpolationInterpolate(B6Minterpolation,R120,TRUE)</f>
        <v>2.1134465552142098E-3</v>
      </c>
    </row>
    <row r="121" spans="18:21" x14ac:dyDescent="0.2">
      <c r="R121" s="136">
        <f>_xll.qlCalendarAdvance(Calendar,R120,"1D","f")</f>
        <v>42348</v>
      </c>
      <c r="S121" s="310">
        <f>_xll.qlCalendarAdvance(Calendar,R121,$F$1,"mf",,Trigger)</f>
        <v>42531</v>
      </c>
      <c r="T121" s="311">
        <f>_xll.qlDayCounterYearFraction(DayCounter,R121,S121,,,Trigger)</f>
        <v>0.5083333333333333</v>
      </c>
      <c r="U121" s="268">
        <f>_xll.qlInterpolationInterpolate(B6Minterpolation,R121,TRUE)</f>
        <v>2.1150400812971035E-3</v>
      </c>
    </row>
    <row r="122" spans="18:21" x14ac:dyDescent="0.2">
      <c r="R122" s="136">
        <f>_xll.qlCalendarAdvance(Calendar,R121,"1D","f")</f>
        <v>42349</v>
      </c>
      <c r="S122" s="310">
        <f>_xll.qlCalendarAdvance(Calendar,R122,$F$1,"mf",,Trigger)</f>
        <v>42534</v>
      </c>
      <c r="T122" s="311">
        <f>_xll.qlDayCounterYearFraction(DayCounter,R122,S122,,,Trigger)</f>
        <v>0.51388888888888884</v>
      </c>
      <c r="U122" s="268">
        <f>_xll.qlInterpolationInterpolate(B6Minterpolation,R122,TRUE)</f>
        <v>2.1166249368676053E-3</v>
      </c>
    </row>
    <row r="123" spans="18:21" x14ac:dyDescent="0.2">
      <c r="R123" s="136">
        <f>_xll.qlCalendarAdvance(Calendar,R122,"1D","f")</f>
        <v>42352</v>
      </c>
      <c r="S123" s="310">
        <f>_xll.qlCalendarAdvance(Calendar,R123,$F$1,"mf",,Trigger)</f>
        <v>42535</v>
      </c>
      <c r="T123" s="311">
        <f>_xll.qlDayCounterYearFraction(DayCounter,R123,S123,,,Trigger)</f>
        <v>0.5083333333333333</v>
      </c>
      <c r="U123" s="268">
        <f>_xll.qlInterpolationInterpolate(B6Minterpolation,R123,TRUE)</f>
        <v>2.1213260740412087E-3</v>
      </c>
    </row>
    <row r="124" spans="18:21" x14ac:dyDescent="0.2">
      <c r="R124" s="136">
        <f>_xll.qlCalendarAdvance(Calendar,R123,"1D","f")</f>
        <v>42353</v>
      </c>
      <c r="S124" s="310">
        <f>_xll.qlCalendarAdvance(Calendar,R124,$F$1,"mf",,Trigger)</f>
        <v>42536</v>
      </c>
      <c r="T124" s="311">
        <f>_xll.qlDayCounterYearFraction(DayCounter,R124,S124,,,Trigger)</f>
        <v>0.5083333333333333</v>
      </c>
      <c r="U124" s="268">
        <f>_xll.qlInterpolationInterpolate(B6Minterpolation,R124,TRUE)</f>
        <v>2.1228748410985925E-3</v>
      </c>
    </row>
    <row r="125" spans="18:21" x14ac:dyDescent="0.2">
      <c r="R125" s="136">
        <f>_xll.qlCalendarAdvance(Calendar,R124,"1D","f")</f>
        <v>42354</v>
      </c>
      <c r="S125" s="310">
        <f>_xll.qlCalendarAdvance(Calendar,R125,$F$1,"mf",,Trigger)</f>
        <v>42537</v>
      </c>
      <c r="T125" s="311">
        <f>_xll.qlDayCounterYearFraction(DayCounter,R125,S125,,,Trigger)</f>
        <v>0.5083333333333333</v>
      </c>
      <c r="U125" s="268">
        <f>_xll.qlInterpolationInterpolate(B6Minterpolation,R125,TRUE)</f>
        <v>2.1244142344118088E-3</v>
      </c>
    </row>
    <row r="126" spans="18:21" x14ac:dyDescent="0.2">
      <c r="R126" s="136">
        <f>_xll.qlCalendarAdvance(Calendar,R125,"1D","f")</f>
        <v>42355</v>
      </c>
      <c r="S126" s="310">
        <f>_xll.qlCalendarAdvance(Calendar,R126,$F$1,"mf",,Trigger)</f>
        <v>42538</v>
      </c>
      <c r="T126" s="311">
        <f>_xll.qlDayCounterYearFraction(DayCounter,R126,S126,,,Trigger)</f>
        <v>0.5083333333333333</v>
      </c>
      <c r="U126" s="268">
        <f>_xll.qlInterpolationInterpolate(B6Minterpolation,R126,TRUE)</f>
        <v>2.1259441133345031E-3</v>
      </c>
    </row>
    <row r="127" spans="18:21" x14ac:dyDescent="0.2">
      <c r="R127" s="136">
        <f>_xll.qlCalendarAdvance(Calendar,R126,"1D","f")</f>
        <v>42356</v>
      </c>
      <c r="S127" s="310">
        <f>_xll.qlCalendarAdvance(Calendar,R127,$F$1,"mf",,Trigger)</f>
        <v>42541</v>
      </c>
      <c r="T127" s="311">
        <f>_xll.qlDayCounterYearFraction(DayCounter,R127,S127,,,Trigger)</f>
        <v>0.51388888888888884</v>
      </c>
      <c r="U127" s="268">
        <f>_xll.qlInterpolationInterpolate(B6Minterpolation,R127,TRUE)</f>
        <v>2.1274643372203202E-3</v>
      </c>
    </row>
    <row r="128" spans="18:21" x14ac:dyDescent="0.2">
      <c r="R128" s="136">
        <f>_xll.qlCalendarAdvance(Calendar,R127,"1D","f")</f>
        <v>42359</v>
      </c>
      <c r="S128" s="310">
        <f>_xll.qlCalendarAdvance(Calendar,R128,$F$1,"mf",,Trigger)</f>
        <v>42542</v>
      </c>
      <c r="T128" s="311">
        <f>_xll.qlDayCounterYearFraction(DayCounter,R128,S128,,,Trigger)</f>
        <v>0.5083333333333333</v>
      </c>
      <c r="U128" s="268">
        <f>_xll.qlInterpolationInterpolate(B6Minterpolation,R128,TRUE)</f>
        <v>2.1319656721929558E-3</v>
      </c>
    </row>
    <row r="129" spans="18:21" x14ac:dyDescent="0.2">
      <c r="R129" s="136">
        <f>_xll.qlCalendarAdvance(Calendar,R128,"1D","f")</f>
        <v>42360</v>
      </c>
      <c r="S129" s="310">
        <f>_xll.qlCalendarAdvance(Calendar,R129,$F$1,"mf",,Trigger)</f>
        <v>42543</v>
      </c>
      <c r="T129" s="311">
        <f>_xll.qlDayCounterYearFraction(DayCounter,R129,S129,,,Trigger)</f>
        <v>0.5083333333333333</v>
      </c>
      <c r="U129" s="268">
        <f>_xll.qlInterpolationInterpolate(B6Minterpolation,R129,TRUE)</f>
        <v>2.133445869467713E-3</v>
      </c>
    </row>
    <row r="130" spans="18:21" x14ac:dyDescent="0.2">
      <c r="R130" s="136">
        <f>_xll.qlCalendarAdvance(Calendar,R129,"1D","f")</f>
        <v>42361</v>
      </c>
      <c r="S130" s="310">
        <f>_xll.qlCalendarAdvance(Calendar,R130,$F$1,"mf",,Trigger)</f>
        <v>42544</v>
      </c>
      <c r="T130" s="311">
        <f>_xll.qlDayCounterYearFraction(DayCounter,R130,S130,,,Trigger)</f>
        <v>0.5083333333333333</v>
      </c>
      <c r="U130" s="268">
        <f>_xll.qlInterpolationInterpolate(B6Minterpolation,R130,TRUE)</f>
        <v>2.1349157084738168E-3</v>
      </c>
    </row>
    <row r="131" spans="18:21" x14ac:dyDescent="0.2">
      <c r="R131" s="136">
        <f>_xll.qlCalendarAdvance(Calendar,R130,"1D","f")</f>
        <v>42362</v>
      </c>
      <c r="S131" s="310">
        <f>_xll.qlCalendarAdvance(Calendar,R131,$F$1,"mf",,Trigger)</f>
        <v>42545</v>
      </c>
      <c r="T131" s="311">
        <f>_xll.qlDayCounterYearFraction(DayCounter,R131,S131,,,Trigger)</f>
        <v>0.5083333333333333</v>
      </c>
      <c r="U131" s="268">
        <f>_xll.qlInterpolationInterpolate(B6Minterpolation,R131,TRUE)</f>
        <v>2.1363750485649132E-3</v>
      </c>
    </row>
    <row r="132" spans="18:21" x14ac:dyDescent="0.2">
      <c r="R132" s="136">
        <f>_xll.qlCalendarAdvance(Calendar,R131,"1D","f")</f>
        <v>42366</v>
      </c>
      <c r="S132" s="310">
        <f>_xll.qlCalendarAdvance(Calendar,R132,$F$1,"mf",,Trigger)</f>
        <v>42549</v>
      </c>
      <c r="T132" s="311">
        <f>_xll.qlDayCounterYearFraction(DayCounter,R132,S132,,,Trigger)</f>
        <v>0.5083333333333333</v>
      </c>
      <c r="U132" s="268">
        <f>_xll.qlInterpolationInterpolate(B6Minterpolation,R132,TRUE)</f>
        <v>2.1421046068521195E-3</v>
      </c>
    </row>
    <row r="133" spans="18:21" x14ac:dyDescent="0.2">
      <c r="R133" s="136">
        <f>_xll.qlCalendarAdvance(Calendar,R132,"1D","f")</f>
        <v>42367</v>
      </c>
      <c r="S133" s="310">
        <f>_xll.qlCalendarAdvance(Calendar,R133,$F$1,"mf",,Trigger)</f>
        <v>42550</v>
      </c>
      <c r="T133" s="311">
        <f>_xll.qlDayCounterYearFraction(DayCounter,R133,S133,,,Trigger)</f>
        <v>0.5083333333333333</v>
      </c>
      <c r="U133" s="268">
        <f>_xll.qlInterpolationInterpolate(B6Minterpolation,R133,TRUE)</f>
        <v>2.1435093426728506E-3</v>
      </c>
    </row>
    <row r="134" spans="18:21" x14ac:dyDescent="0.2">
      <c r="R134" s="136">
        <f>_xll.qlCalendarAdvance(Calendar,R133,"1D","f")</f>
        <v>42368</v>
      </c>
      <c r="S134" s="310">
        <f>_xll.qlCalendarAdvance(Calendar,R134,$F$1,"mf",,Trigger)</f>
        <v>42551</v>
      </c>
      <c r="T134" s="311">
        <f>_xll.qlDayCounterYearFraction(DayCounter,R134,S134,,,Trigger)</f>
        <v>0.5083333333333333</v>
      </c>
      <c r="U134" s="268">
        <f>_xll.qlInterpolationInterpolate(B6Minterpolation,R134,TRUE)</f>
        <v>2.1449027894479781E-3</v>
      </c>
    </row>
    <row r="135" spans="18:21" x14ac:dyDescent="0.2">
      <c r="R135" s="136">
        <f>_xll.qlCalendarAdvance(Calendar,R134,"1D","f")</f>
        <v>42369</v>
      </c>
      <c r="S135" s="310">
        <f>_xll.qlCalendarAdvance(Calendar,R135,$F$1,"mf",,Trigger)</f>
        <v>42551</v>
      </c>
      <c r="T135" s="311">
        <f>_xll.qlDayCounterYearFraction(DayCounter,R135,S135,,,Trigger)</f>
        <v>0.50555555555555554</v>
      </c>
      <c r="U135" s="268">
        <f>_xll.qlInterpolationInterpolate(B6Minterpolation,R135,TRUE)</f>
        <v>2.146285075268818E-3</v>
      </c>
    </row>
    <row r="136" spans="18:21" x14ac:dyDescent="0.2">
      <c r="R136" s="136">
        <f>_xll.qlCalendarAdvance(Calendar,R135,"1D","f")</f>
        <v>42373</v>
      </c>
      <c r="S136" s="310">
        <f>_xll.qlCalendarAdvance(Calendar,R136,$F$1,"mf",,Trigger)</f>
        <v>42555</v>
      </c>
      <c r="T136" s="311">
        <f>_xll.qlDayCounterYearFraction(DayCounter,R136,S136,,,Trigger)</f>
        <v>0.50555555555555554</v>
      </c>
      <c r="U136" s="268">
        <f>_xll.qlInterpolationInterpolate(B6Minterpolation,R136,TRUE)</f>
        <v>2.1517062457863181E-3</v>
      </c>
    </row>
    <row r="137" spans="18:21" x14ac:dyDescent="0.2">
      <c r="R137" s="136">
        <f>_xll.qlCalendarAdvance(Calendar,R136,"1D","f")</f>
        <v>42374</v>
      </c>
      <c r="S137" s="310">
        <f>_xll.qlCalendarAdvance(Calendar,R137,$F$1,"mf",,Trigger)</f>
        <v>42556</v>
      </c>
      <c r="T137" s="311">
        <f>_xll.qlDayCounterYearFraction(DayCounter,R137,S137,,,Trigger)</f>
        <v>0.50555555555555554</v>
      </c>
      <c r="U137" s="268">
        <f>_xll.qlInterpolationInterpolate(B6Minterpolation,R137,TRUE)</f>
        <v>2.1530354544184822E-3</v>
      </c>
    </row>
    <row r="138" spans="18:21" x14ac:dyDescent="0.2">
      <c r="R138" s="136">
        <f>_xll.qlCalendarAdvance(Calendar,R137,"1D","f")</f>
        <v>42375</v>
      </c>
      <c r="S138" s="310">
        <f>_xll.qlCalendarAdvance(Calendar,R138,$F$1,"mf",,Trigger)</f>
        <v>42557</v>
      </c>
      <c r="T138" s="311">
        <f>_xll.qlDayCounterYearFraction(DayCounter,R138,S138,,,Trigger)</f>
        <v>0.50555555555555554</v>
      </c>
      <c r="U138" s="268">
        <f>_xll.qlInterpolationInterpolate(B6Minterpolation,R138,TRUE)</f>
        <v>2.1543545931294629E-3</v>
      </c>
    </row>
    <row r="139" spans="18:21" x14ac:dyDescent="0.2">
      <c r="R139" s="136">
        <f>_xll.qlCalendarAdvance(Calendar,R138,"1D","f")</f>
        <v>42376</v>
      </c>
      <c r="S139" s="310">
        <f>_xll.qlCalendarAdvance(Calendar,R139,$F$1,"mf",,Trigger)</f>
        <v>42558</v>
      </c>
      <c r="T139" s="311">
        <f>_xll.qlDayCounterYearFraction(DayCounter,R139,S139,,,Trigger)</f>
        <v>0.50555555555555554</v>
      </c>
      <c r="U139" s="268">
        <f>_xll.qlInterpolationInterpolate(B6Minterpolation,R139,TRUE)</f>
        <v>2.1556638437581119E-3</v>
      </c>
    </row>
    <row r="140" spans="18:21" x14ac:dyDescent="0.2">
      <c r="R140" s="136">
        <f>_xll.qlCalendarAdvance(Calendar,R139,"1D","f")</f>
        <v>42377</v>
      </c>
      <c r="S140" s="310">
        <f>_xll.qlCalendarAdvance(Calendar,R140,$F$1,"mf",,Trigger)</f>
        <v>42559</v>
      </c>
      <c r="T140" s="311">
        <f>_xll.qlDayCounterYearFraction(DayCounter,R140,S140,,,Trigger)</f>
        <v>0.50555555555555554</v>
      </c>
      <c r="U140" s="268">
        <f>_xll.qlInterpolationInterpolate(B6Minterpolation,R140,TRUE)</f>
        <v>2.1569633881432793E-3</v>
      </c>
    </row>
    <row r="141" spans="18:21" x14ac:dyDescent="0.2">
      <c r="R141" s="136">
        <f>_xll.qlCalendarAdvance(Calendar,R140,"1D","f")</f>
        <v>42380</v>
      </c>
      <c r="S141" s="310">
        <f>_xll.qlCalendarAdvance(Calendar,R141,$F$1,"mf",,Trigger)</f>
        <v>42562</v>
      </c>
      <c r="T141" s="311">
        <f>_xll.qlDayCounterYearFraction(DayCounter,R141,S141,,,Trigger)</f>
        <v>0.50555555555555554</v>
      </c>
      <c r="U141" s="268">
        <f>_xll.qlInterpolationInterpolate(B6Minterpolation,R141,TRUE)</f>
        <v>2.1608056022264003E-3</v>
      </c>
    </row>
    <row r="142" spans="18:21" x14ac:dyDescent="0.2">
      <c r="R142" s="136">
        <f>_xll.qlCalendarAdvance(Calendar,R141,"1D","f")</f>
        <v>42381</v>
      </c>
      <c r="S142" s="310">
        <f>_xll.qlCalendarAdvance(Calendar,R142,$F$1,"mf",,Trigger)</f>
        <v>42563</v>
      </c>
      <c r="T142" s="311">
        <f>_xll.qlDayCounterYearFraction(DayCounter,R142,S142,,,Trigger)</f>
        <v>0.50555555555555554</v>
      </c>
      <c r="U142" s="268">
        <f>_xll.qlInterpolationInterpolate(B6Minterpolation,R142,TRUE)</f>
        <v>2.1620681400261492E-3</v>
      </c>
    </row>
    <row r="143" spans="18:21" x14ac:dyDescent="0.2">
      <c r="R143" s="136">
        <f>_xll.qlCalendarAdvance(Calendar,R142,"1D","f")</f>
        <v>42382</v>
      </c>
      <c r="S143" s="310">
        <f>_xll.qlCalendarAdvance(Calendar,R143,$F$1,"mf",,Trigger)</f>
        <v>42564</v>
      </c>
      <c r="T143" s="311">
        <f>_xll.qlDayCounterYearFraction(DayCounter,R143,S143,,,Trigger)</f>
        <v>0.50555555555555554</v>
      </c>
      <c r="U143" s="268">
        <f>_xll.qlInterpolationInterpolate(B6Minterpolation,R143,TRUE)</f>
        <v>2.1633218807766705E-3</v>
      </c>
    </row>
    <row r="144" spans="18:21" x14ac:dyDescent="0.2">
      <c r="R144" s="136">
        <f>_xll.qlCalendarAdvance(Calendar,R143,"1D","f")</f>
        <v>42383</v>
      </c>
      <c r="S144" s="310">
        <f>_xll.qlCalendarAdvance(Calendar,R144,$F$1,"mf",,Trigger)</f>
        <v>42565</v>
      </c>
      <c r="T144" s="311">
        <f>_xll.qlDayCounterYearFraction(DayCounter,R144,S144,,,Trigger)</f>
        <v>0.50555555555555554</v>
      </c>
      <c r="U144" s="268">
        <f>_xll.qlInterpolationInterpolate(B6Minterpolation,R144,TRUE)</f>
        <v>2.1645670063168152E-3</v>
      </c>
    </row>
    <row r="145" spans="18:21" x14ac:dyDescent="0.2">
      <c r="R145" s="136">
        <f>_xll.qlCalendarAdvance(Calendar,R144,"1D","f")</f>
        <v>42384</v>
      </c>
      <c r="S145" s="310">
        <f>_xll.qlCalendarAdvance(Calendar,R145,$F$1,"mf",,Trigger)</f>
        <v>42566</v>
      </c>
      <c r="T145" s="311">
        <f>_xll.qlDayCounterYearFraction(DayCounter,R145,S145,,,Trigger)</f>
        <v>0.50555555555555554</v>
      </c>
      <c r="U145" s="268">
        <f>_xll.qlInterpolationInterpolate(B6Minterpolation,R145,TRUE)</f>
        <v>2.1658036984854336E-3</v>
      </c>
    </row>
    <row r="146" spans="18:21" x14ac:dyDescent="0.2">
      <c r="R146" s="136">
        <f>_xll.qlCalendarAdvance(Calendar,R145,"1D","f")</f>
        <v>42387</v>
      </c>
      <c r="S146" s="310">
        <f>_xll.qlCalendarAdvance(Calendar,R146,$F$1,"mf",,Trigger)</f>
        <v>42569</v>
      </c>
      <c r="T146" s="311">
        <f>_xll.qlDayCounterYearFraction(DayCounter,R146,S146,,,Trigger)</f>
        <v>0.50555555555555554</v>
      </c>
      <c r="U146" s="268">
        <f>_xll.qlInterpolationInterpolate(B6Minterpolation,R146,TRUE)</f>
        <v>2.1694649931506393E-3</v>
      </c>
    </row>
    <row r="147" spans="18:21" x14ac:dyDescent="0.2">
      <c r="R147" s="136">
        <f>_xll.qlCalendarAdvance(Calendar,R146,"1D","f")</f>
        <v>42388</v>
      </c>
      <c r="S147" s="310">
        <f>_xll.qlCalendarAdvance(Calendar,R147,$F$1,"mf",,Trigger)</f>
        <v>42570</v>
      </c>
      <c r="T147" s="311">
        <f>_xll.qlDayCounterYearFraction(DayCounter,R147,S147,,,Trigger)</f>
        <v>0.50555555555555554</v>
      </c>
      <c r="U147" s="268">
        <f>_xll.qlInterpolationInterpolate(B6Minterpolation,R147,TRUE)</f>
        <v>2.1706697702216608E-3</v>
      </c>
    </row>
    <row r="148" spans="18:21" x14ac:dyDescent="0.2">
      <c r="R148" s="136">
        <f>_xll.qlCalendarAdvance(Calendar,R147,"1D","f")</f>
        <v>42389</v>
      </c>
      <c r="S148" s="310">
        <f>_xll.qlCalendarAdvance(Calendar,R148,$F$1,"mf",,Trigger)</f>
        <v>42571</v>
      </c>
      <c r="T148" s="311">
        <f>_xll.qlDayCounterYearFraction(DayCounter,R148,S148,,,Trigger)</f>
        <v>0.50555555555555554</v>
      </c>
      <c r="U148" s="268">
        <f>_xll.qlInterpolationInterpolate(B6Minterpolation,R148,TRUE)</f>
        <v>2.1718670231154098E-3</v>
      </c>
    </row>
    <row r="149" spans="18:21" x14ac:dyDescent="0.2">
      <c r="R149" s="136">
        <f>_xll.qlCalendarAdvance(Calendar,R148,"1D","f")</f>
        <v>42390</v>
      </c>
      <c r="S149" s="310">
        <f>_xll.qlCalendarAdvance(Calendar,R149,$F$1,"mf",,Trigger)</f>
        <v>42572</v>
      </c>
      <c r="T149" s="311">
        <f>_xll.qlDayCounterYearFraction(DayCounter,R149,S149,,,Trigger)</f>
        <v>0.50555555555555554</v>
      </c>
      <c r="U149" s="268">
        <f>_xll.qlInterpolationInterpolate(B6Minterpolation,R149,TRUE)</f>
        <v>2.1730569336707371E-3</v>
      </c>
    </row>
    <row r="150" spans="18:21" x14ac:dyDescent="0.2">
      <c r="R150" s="136">
        <f>_xll.qlCalendarAdvance(Calendar,R149,"1D","f")</f>
        <v>42391</v>
      </c>
      <c r="S150" s="310">
        <f>_xll.qlCalendarAdvance(Calendar,R150,$F$1,"mf",,Trigger)</f>
        <v>42573</v>
      </c>
      <c r="T150" s="311">
        <f>_xll.qlDayCounterYearFraction(DayCounter,R150,S150,,,Trigger)</f>
        <v>0.50555555555555554</v>
      </c>
      <c r="U150" s="268">
        <f>_xll.qlInterpolationInterpolate(B6Minterpolation,R150,TRUE)</f>
        <v>2.1742396837264935E-3</v>
      </c>
    </row>
    <row r="151" spans="18:21" x14ac:dyDescent="0.2">
      <c r="R151" s="136">
        <f>_xll.qlCalendarAdvance(Calendar,R150,"1D","f")</f>
        <v>42394</v>
      </c>
      <c r="S151" s="310">
        <f>_xll.qlCalendarAdvance(Calendar,R151,$F$1,"mf",,Trigger)</f>
        <v>42576</v>
      </c>
      <c r="T151" s="311">
        <f>_xll.qlDayCounterYearFraction(DayCounter,R151,S151,,,Trigger)</f>
        <v>0.50555555555555554</v>
      </c>
      <c r="U151" s="268">
        <f>_xll.qlInterpolationInterpolate(B6Minterpolation,R151,TRUE)</f>
        <v>2.1777467892848449E-3</v>
      </c>
    </row>
    <row r="152" spans="18:21" x14ac:dyDescent="0.2">
      <c r="R152" s="136">
        <f>_xll.qlCalendarAdvance(Calendar,R151,"1D","f")</f>
        <v>42395</v>
      </c>
      <c r="S152" s="310">
        <f>_xll.qlCalendarAdvance(Calendar,R152,$F$1,"mf",,Trigger)</f>
        <v>42577</v>
      </c>
      <c r="T152" s="311">
        <f>_xll.qlDayCounterYearFraction(DayCounter,R152,S152,,,Trigger)</f>
        <v>0.50555555555555554</v>
      </c>
      <c r="U152" s="268">
        <f>_xll.qlInterpolationInterpolate(B6Minterpolation,R152,TRUE)</f>
        <v>2.1789027157308252E-3</v>
      </c>
    </row>
    <row r="153" spans="18:21" x14ac:dyDescent="0.2">
      <c r="R153" s="136">
        <f>_xll.qlCalendarAdvance(Calendar,R152,"1D","f")</f>
        <v>42396</v>
      </c>
      <c r="S153" s="310">
        <f>_xll.qlCalendarAdvance(Calendar,R153,$F$1,"mf",,Trigger)</f>
        <v>42578</v>
      </c>
      <c r="T153" s="311">
        <f>_xll.qlDayCounterYearFraction(DayCounter,R153,S153,,,Trigger)</f>
        <v>0.50555555555555554</v>
      </c>
      <c r="U153" s="268">
        <f>_xll.qlInterpolationInterpolate(B6Minterpolation,R153,TRUE)</f>
        <v>2.1800523908714889E-3</v>
      </c>
    </row>
    <row r="154" spans="18:21" x14ac:dyDescent="0.2">
      <c r="R154" s="136">
        <f>_xll.qlCalendarAdvance(Calendar,R153,"1D","f")</f>
        <v>42397</v>
      </c>
      <c r="S154" s="310">
        <f>_xll.qlCalendarAdvance(Calendar,R154,$F$1,"mf",,Trigger)</f>
        <v>42579</v>
      </c>
      <c r="T154" s="311">
        <f>_xll.qlDayCounterYearFraction(DayCounter,R154,S154,,,Trigger)</f>
        <v>0.50555555555555554</v>
      </c>
      <c r="U154" s="268">
        <f>_xll.qlInterpolationInterpolate(B6Minterpolation,R154,TRUE)</f>
        <v>2.1811959965456857E-3</v>
      </c>
    </row>
    <row r="155" spans="18:21" x14ac:dyDescent="0.2">
      <c r="R155" s="136">
        <f>_xll.qlCalendarAdvance(Calendar,R154,"1D","f")</f>
        <v>42398</v>
      </c>
      <c r="S155" s="310">
        <f>_xll.qlCalendarAdvance(Calendar,R155,$F$1,"mf",,Trigger)</f>
        <v>42580</v>
      </c>
      <c r="T155" s="311">
        <f>_xll.qlDayCounterYearFraction(DayCounter,R155,S155,,,Trigger)</f>
        <v>0.50555555555555554</v>
      </c>
      <c r="U155" s="268">
        <f>_xll.qlInterpolationInterpolate(B6Minterpolation,R155,TRUE)</f>
        <v>2.1823337145922671E-3</v>
      </c>
    </row>
    <row r="156" spans="18:21" x14ac:dyDescent="0.2">
      <c r="R156" s="136">
        <f>_xll.qlCalendarAdvance(Calendar,R155,"1D","f")</f>
        <v>42401</v>
      </c>
      <c r="S156" s="310">
        <f>_xll.qlCalendarAdvance(Calendar,R156,$F$1,"mf",,Trigger)</f>
        <v>42583</v>
      </c>
      <c r="T156" s="311">
        <f>_xll.qlDayCounterYearFraction(DayCounter,R156,S156,,,Trigger)</f>
        <v>0.50555555555555554</v>
      </c>
      <c r="U156" s="268">
        <f>_xll.qlInterpolationInterpolate(B6Minterpolation,R156,TRUE)</f>
        <v>2.1857133613548251E-3</v>
      </c>
    </row>
    <row r="157" spans="18:21" x14ac:dyDescent="0.2">
      <c r="R157" s="136">
        <f>_xll.qlCalendarAdvance(Calendar,R156,"1D","f")</f>
        <v>42402</v>
      </c>
      <c r="S157" s="310">
        <f>_xll.qlCalendarAdvance(Calendar,R157,$F$1,"mf",,Trigger)</f>
        <v>42584</v>
      </c>
      <c r="T157" s="311">
        <f>_xll.qlDayCounterYearFraction(DayCounter,R157,S157,,,Trigger)</f>
        <v>0.50555555555555554</v>
      </c>
      <c r="U157" s="268">
        <f>_xll.qlInterpolationInterpolate(B6Minterpolation,R157,TRUE)</f>
        <v>2.1868293472794517E-3</v>
      </c>
    </row>
    <row r="158" spans="18:21" x14ac:dyDescent="0.2">
      <c r="R158" s="136">
        <f>_xll.qlCalendarAdvance(Calendar,R157,"1D","f")</f>
        <v>42403</v>
      </c>
      <c r="S158" s="310">
        <f>_xll.qlCalendarAdvance(Calendar,R158,$F$1,"mf",,Trigger)</f>
        <v>42585</v>
      </c>
      <c r="T158" s="311">
        <f>_xll.qlDayCounterYearFraction(DayCounter,R158,S158,,,Trigger)</f>
        <v>0.50555555555555554</v>
      </c>
      <c r="U158" s="268">
        <f>_xll.qlInterpolationInterpolate(B6Minterpolation,R158,TRUE)</f>
        <v>2.187940354770716E-3</v>
      </c>
    </row>
    <row r="159" spans="18:21" x14ac:dyDescent="0.2">
      <c r="R159" s="136">
        <f>_xll.qlCalendarAdvance(Calendar,R158,"1D","f")</f>
        <v>42404</v>
      </c>
      <c r="S159" s="310">
        <f>_xll.qlCalendarAdvance(Calendar,R159,$F$1,"mf",,Trigger)</f>
        <v>42586</v>
      </c>
      <c r="T159" s="311">
        <f>_xll.qlDayCounterYearFraction(DayCounter,R159,S159,,,Trigger)</f>
        <v>0.50555555555555554</v>
      </c>
      <c r="U159" s="268">
        <f>_xll.qlInterpolationInterpolate(B6Minterpolation,R159,TRUE)</f>
        <v>2.1890465656674699E-3</v>
      </c>
    </row>
    <row r="160" spans="18:21" x14ac:dyDescent="0.2">
      <c r="R160" s="136">
        <f>_xll.qlCalendarAdvance(Calendar,R159,"1D","f")</f>
        <v>42405</v>
      </c>
      <c r="S160" s="310">
        <f>_xll.qlCalendarAdvance(Calendar,R160,$F$1,"mf",,Trigger)</f>
        <v>42587</v>
      </c>
      <c r="T160" s="311">
        <f>_xll.qlDayCounterYearFraction(DayCounter,R160,S160,,,Trigger)</f>
        <v>0.50555555555555554</v>
      </c>
      <c r="U160" s="268">
        <f>_xll.qlInterpolationInterpolate(B6Minterpolation,R160,TRUE)</f>
        <v>2.1901481618085629E-3</v>
      </c>
    </row>
    <row r="161" spans="18:21" x14ac:dyDescent="0.2">
      <c r="R161" s="136">
        <f>_xll.qlCalendarAdvance(Calendar,R160,"1D","f")</f>
        <v>42408</v>
      </c>
      <c r="S161" s="310">
        <f>_xll.qlCalendarAdvance(Calendar,R161,$F$1,"mf",,Trigger)</f>
        <v>42590</v>
      </c>
      <c r="T161" s="311">
        <f>_xll.qlDayCounterYearFraction(DayCounter,R161,S161,,,Trigger)</f>
        <v>0.50555555555555554</v>
      </c>
      <c r="U161" s="268">
        <f>_xll.qlInterpolationInterpolate(B6Minterpolation,R161,TRUE)</f>
        <v>2.1934270800863884E-3</v>
      </c>
    </row>
    <row r="162" spans="18:21" x14ac:dyDescent="0.2">
      <c r="R162" s="136">
        <f>_xll.qlCalendarAdvance(Calendar,R161,"1D","f")</f>
        <v>42409</v>
      </c>
      <c r="S162" s="310">
        <f>_xll.qlCalendarAdvance(Calendar,R162,$F$1,"mf",,Trigger)</f>
        <v>42591</v>
      </c>
      <c r="T162" s="311">
        <f>_xll.qlDayCounterYearFraction(DayCounter,R162,S162,,,Trigger)</f>
        <v>0.50555555555555554</v>
      </c>
      <c r="U162" s="268">
        <f>_xll.qlInterpolationInterpolate(B6Minterpolation,R162,TRUE)</f>
        <v>2.1945120355933477E-3</v>
      </c>
    </row>
    <row r="163" spans="18:21" x14ac:dyDescent="0.2">
      <c r="R163" s="136">
        <f>_xll.qlCalendarAdvance(Calendar,R162,"1D","f")</f>
        <v>42410</v>
      </c>
      <c r="S163" s="310">
        <f>_xll.qlCalendarAdvance(Calendar,R163,$F$1,"mf",,Trigger)</f>
        <v>42592</v>
      </c>
      <c r="T163" s="311">
        <f>_xll.qlDayCounterYearFraction(DayCounter,R163,S163,,,Trigger)</f>
        <v>0.50555555555555554</v>
      </c>
      <c r="U163" s="268">
        <f>_xll.qlInterpolationInterpolate(B6Minterpolation,R163,TRUE)</f>
        <v>2.1955932855389007E-3</v>
      </c>
    </row>
    <row r="164" spans="18:21" x14ac:dyDescent="0.2">
      <c r="R164" s="136">
        <f>_xll.qlCalendarAdvance(Calendar,R163,"1D","f")</f>
        <v>42411</v>
      </c>
      <c r="S164" s="310">
        <f>_xll.qlCalendarAdvance(Calendar,R164,$F$1,"mf",,Trigger)</f>
        <v>42593</v>
      </c>
      <c r="T164" s="311">
        <f>_xll.qlDayCounterYearFraction(DayCounter,R164,S164,,,Trigger)</f>
        <v>0.50555555555555554</v>
      </c>
      <c r="U164" s="268">
        <f>_xll.qlInterpolationInterpolate(B6Minterpolation,R164,TRUE)</f>
        <v>2.1966710117618982E-3</v>
      </c>
    </row>
    <row r="165" spans="18:21" x14ac:dyDescent="0.2">
      <c r="R165" s="136">
        <f>_xll.qlCalendarAdvance(Calendar,R164,"1D","f")</f>
        <v>42412</v>
      </c>
      <c r="S165" s="310">
        <f>_xll.qlCalendarAdvance(Calendar,R165,$F$1,"mf",,Trigger)</f>
        <v>42594</v>
      </c>
      <c r="T165" s="311">
        <f>_xll.qlDayCounterYearFraction(DayCounter,R165,S165,,,Trigger)</f>
        <v>0.50555555555555554</v>
      </c>
      <c r="U165" s="268">
        <f>_xll.qlInterpolationInterpolate(B6Minterpolation,R165,TRUE)</f>
        <v>2.1977453961011901E-3</v>
      </c>
    </row>
    <row r="166" spans="18:21" x14ac:dyDescent="0.2">
      <c r="R166" s="136">
        <f>_xll.qlCalendarAdvance(Calendar,R165,"1D","f")</f>
        <v>42415</v>
      </c>
      <c r="S166" s="310">
        <f>_xll.qlCalendarAdvance(Calendar,R166,$F$1,"mf",,Trigger)</f>
        <v>42597</v>
      </c>
      <c r="T166" s="311">
        <f>_xll.qlDayCounterYearFraction(DayCounter,R166,S166,,,Trigger)</f>
        <v>0.50555555555555554</v>
      </c>
      <c r="U166" s="268">
        <f>_xll.qlInterpolationInterpolate(B6Minterpolation,R166,TRUE)</f>
        <v>2.2009503162053437E-3</v>
      </c>
    </row>
    <row r="167" spans="18:21" x14ac:dyDescent="0.2">
      <c r="R167" s="136">
        <f>_xll.qlCalendarAdvance(Calendar,R166,"1D","f")</f>
        <v>42416</v>
      </c>
      <c r="S167" s="310">
        <f>_xll.qlCalendarAdvance(Calendar,R167,$F$1,"mf",,Trigger)</f>
        <v>42598</v>
      </c>
      <c r="T167" s="311">
        <f>_xll.qlDayCounterYearFraction(DayCounter,R167,S167,,,Trigger)</f>
        <v>0.50555555555555554</v>
      </c>
      <c r="U167" s="268">
        <f>_xll.qlInterpolationInterpolate(B6Minterpolation,R167,TRUE)</f>
        <v>2.2020131513983232E-3</v>
      </c>
    </row>
    <row r="168" spans="18:21" x14ac:dyDescent="0.2">
      <c r="R168" s="136">
        <f>_xll.qlCalendarAdvance(Calendar,R167,"1D","f")</f>
        <v>42417</v>
      </c>
      <c r="S168" s="310">
        <f>_xll.qlCalendarAdvance(Calendar,R168,$F$1,"mf",,Trigger)</f>
        <v>42599</v>
      </c>
      <c r="T168" s="311">
        <f>_xll.qlDayCounterYearFraction(DayCounter,R168,S168,,,Trigger)</f>
        <v>0.50555555555555554</v>
      </c>
      <c r="U168" s="268">
        <f>_xll.qlInterpolationInterpolate(B6Minterpolation,R168,TRUE)</f>
        <v>2.2030735539018513E-3</v>
      </c>
    </row>
    <row r="169" spans="18:21" x14ac:dyDescent="0.2">
      <c r="R169" s="136">
        <f>_xll.qlCalendarAdvance(Calendar,R168,"1D","f")</f>
        <v>42418</v>
      </c>
      <c r="S169" s="310">
        <f>_xll.qlCalendarAdvance(Calendar,R169,$F$1,"mf",,Trigger)</f>
        <v>42600</v>
      </c>
      <c r="T169" s="311">
        <f>_xll.qlDayCounterYearFraction(DayCounter,R169,S169,,,Trigger)</f>
        <v>0.50555555555555554</v>
      </c>
      <c r="U169" s="268">
        <f>_xll.qlInterpolationInterpolate(B6Minterpolation,R169,TRUE)</f>
        <v>2.2041317055547789E-3</v>
      </c>
    </row>
    <row r="170" spans="18:21" x14ac:dyDescent="0.2">
      <c r="R170" s="136">
        <f>_xll.qlCalendarAdvance(Calendar,R169,"1D","f")</f>
        <v>42419</v>
      </c>
      <c r="S170" s="310">
        <f>_xll.qlCalendarAdvance(Calendar,R170,$F$1,"mf",,Trigger)</f>
        <v>42601</v>
      </c>
      <c r="T170" s="311">
        <f>_xll.qlDayCounterYearFraction(DayCounter,R170,S170,,,Trigger)</f>
        <v>0.50555555555555554</v>
      </c>
      <c r="U170" s="268">
        <f>_xll.qlInterpolationInterpolate(B6Minterpolation,R170,TRUE)</f>
        <v>2.2051877881959568E-3</v>
      </c>
    </row>
    <row r="171" spans="18:21" x14ac:dyDescent="0.2">
      <c r="R171" s="136">
        <f>_xll.qlCalendarAdvance(Calendar,R170,"1D","f")</f>
        <v>42422</v>
      </c>
      <c r="S171" s="310">
        <f>_xll.qlCalendarAdvance(Calendar,R171,$F$1,"mf",,Trigger)</f>
        <v>42604</v>
      </c>
      <c r="T171" s="311">
        <f>_xll.qlDayCounterYearFraction(DayCounter,R171,S171,,,Trigger)</f>
        <v>0.50555555555555554</v>
      </c>
      <c r="U171" s="268">
        <f>_xll.qlInterpolationInterpolate(B6Minterpolation,R171,TRUE)</f>
        <v>2.2083454404374994E-3</v>
      </c>
    </row>
    <row r="172" spans="18:21" x14ac:dyDescent="0.2">
      <c r="R172" s="136">
        <f>_xll.qlCalendarAdvance(Calendar,R171,"1D","f")</f>
        <v>42423</v>
      </c>
      <c r="S172" s="310">
        <f>_xll.qlCalendarAdvance(Calendar,R172,$F$1,"mf",,Trigger)</f>
        <v>42605</v>
      </c>
      <c r="T172" s="311">
        <f>_xll.qlDayCounterYearFraction(DayCounter,R172,S172,,,Trigger)</f>
        <v>0.50555555555555554</v>
      </c>
      <c r="U172" s="268">
        <f>_xll.qlInterpolationInterpolate(B6Minterpolation,R172,TRUE)</f>
        <v>2.209395065420186E-3</v>
      </c>
    </row>
    <row r="173" spans="18:21" x14ac:dyDescent="0.2">
      <c r="R173" s="136">
        <f>_xll.qlCalendarAdvance(Calendar,R172,"1D","f")</f>
        <v>42424</v>
      </c>
      <c r="S173" s="310">
        <f>_xll.qlCalendarAdvance(Calendar,R173,$F$1,"mf",,Trigger)</f>
        <v>42606</v>
      </c>
      <c r="T173" s="311">
        <f>_xll.qlDayCounterYearFraction(DayCounter,R173,S173,,,Trigger)</f>
        <v>0.50555555555555554</v>
      </c>
      <c r="U173" s="268">
        <f>_xll.qlInterpolationInterpolate(B6Minterpolation,R173,TRUE)</f>
        <v>2.2104435305853763E-3</v>
      </c>
    </row>
    <row r="174" spans="18:21" x14ac:dyDescent="0.2">
      <c r="R174" s="136">
        <f>_xll.qlCalendarAdvance(Calendar,R173,"1D","f")</f>
        <v>42425</v>
      </c>
      <c r="S174" s="310">
        <f>_xll.qlCalendarAdvance(Calendar,R174,$F$1,"mf",,Trigger)</f>
        <v>42607</v>
      </c>
      <c r="T174" s="311">
        <f>_xll.qlDayCounterYearFraction(DayCounter,R174,S174,,,Trigger)</f>
        <v>0.50555555555555554</v>
      </c>
      <c r="U174" s="268">
        <f>_xll.qlInterpolationInterpolate(B6Minterpolation,R174,TRUE)</f>
        <v>2.2114910177719214E-3</v>
      </c>
    </row>
    <row r="175" spans="18:21" x14ac:dyDescent="0.2">
      <c r="R175" s="136">
        <f>_xll.qlCalendarAdvance(Calendar,R174,"1D","f")</f>
        <v>42426</v>
      </c>
      <c r="S175" s="310">
        <f>_xll.qlCalendarAdvance(Calendar,R175,$F$1,"mf",,Trigger)</f>
        <v>42608</v>
      </c>
      <c r="T175" s="311">
        <f>_xll.qlDayCounterYearFraction(DayCounter,R175,S175,,,Trigger)</f>
        <v>0.50555555555555554</v>
      </c>
      <c r="U175" s="268">
        <f>_xll.qlInterpolationInterpolate(B6Minterpolation,R175,TRUE)</f>
        <v>2.2125377088186723E-3</v>
      </c>
    </row>
    <row r="176" spans="18:21" x14ac:dyDescent="0.2">
      <c r="R176" s="136">
        <f>_xll.qlCalendarAdvance(Calendar,R175,"1D","f")</f>
        <v>42429</v>
      </c>
      <c r="S176" s="310">
        <f>_xll.qlCalendarAdvance(Calendar,R176,$F$1,"mf",,Trigger)</f>
        <v>42611</v>
      </c>
      <c r="T176" s="311">
        <f>_xll.qlDayCounterYearFraction(DayCounter,R176,S176,,,Trigger)</f>
        <v>0.50555555555555554</v>
      </c>
      <c r="U176" s="268">
        <f>_xll.qlInterpolationInterpolate(B6Minterpolation,R176,TRUE)</f>
        <v>2.2156748235086648E-3</v>
      </c>
    </row>
    <row r="177" spans="18:21" x14ac:dyDescent="0.2">
      <c r="R177" s="136">
        <f>_xll.qlCalendarAdvance(Calendar,R176,"1D","f")</f>
        <v>42430</v>
      </c>
      <c r="S177" s="310">
        <f>_xll.qlCalendarAdvance(Calendar,R177,$F$1,"mf",,Trigger)</f>
        <v>42614</v>
      </c>
      <c r="T177" s="311">
        <f>_xll.qlDayCounterYearFraction(DayCounter,R177,S177,,,Trigger)</f>
        <v>0.51111111111111107</v>
      </c>
      <c r="U177" s="268">
        <f>_xll.qlInterpolationInterpolate(B6Minterpolation,R177,TRUE)</f>
        <v>2.2167201483847447E-3</v>
      </c>
    </row>
    <row r="178" spans="18:21" x14ac:dyDescent="0.2">
      <c r="R178" s="136">
        <f>_xll.qlCalendarAdvance(Calendar,R177,"1D","f")</f>
        <v>42431</v>
      </c>
      <c r="S178" s="310">
        <f>_xll.qlCalendarAdvance(Calendar,R178,$F$1,"mf",,Trigger)</f>
        <v>42615</v>
      </c>
      <c r="T178" s="311">
        <f>_xll.qlDayCounterYearFraction(DayCounter,R178,S178,,,Trigger)</f>
        <v>0.51111111111111107</v>
      </c>
      <c r="U178" s="268">
        <f>_xll.qlInterpolationInterpolate(B6Minterpolation,R178,TRUE)</f>
        <v>2.2177655863152845E-3</v>
      </c>
    </row>
    <row r="179" spans="18:21" x14ac:dyDescent="0.2">
      <c r="R179" s="136">
        <f>_xll.qlCalendarAdvance(Calendar,R178,"1D","f")</f>
        <v>42432</v>
      </c>
      <c r="S179" s="310">
        <f>_xll.qlCalendarAdvance(Calendar,R179,$F$1,"mf",,Trigger)</f>
        <v>42618</v>
      </c>
      <c r="T179" s="311">
        <f>_xll.qlDayCounterYearFraction(DayCounter,R179,S179,,,Trigger)</f>
        <v>0.51666666666666672</v>
      </c>
      <c r="U179" s="268">
        <f>_xll.qlInterpolationInterpolate(B6Minterpolation,R179,TRUE)</f>
        <v>2.2188113191391337E-3</v>
      </c>
    </row>
    <row r="180" spans="18:21" x14ac:dyDescent="0.2">
      <c r="R180" s="136">
        <f>_xll.qlCalendarAdvance(Calendar,R179,"1D","f")</f>
        <v>42433</v>
      </c>
      <c r="S180" s="310">
        <f>_xll.qlCalendarAdvance(Calendar,R180,$F$1,"mf",,Trigger)</f>
        <v>42618</v>
      </c>
      <c r="T180" s="311">
        <f>_xll.qlDayCounterYearFraction(DayCounter,R180,S180,,,Trigger)</f>
        <v>0.51388888888888884</v>
      </c>
      <c r="U180" s="268">
        <f>_xll.qlInterpolationInterpolate(B6Minterpolation,R180,TRUE)</f>
        <v>2.2198575286951441E-3</v>
      </c>
    </row>
    <row r="181" spans="18:21" x14ac:dyDescent="0.2">
      <c r="R181" s="136">
        <f>_xll.qlCalendarAdvance(Calendar,R180,"1D","f")</f>
        <v>42436</v>
      </c>
      <c r="S181" s="310">
        <f>_xll.qlCalendarAdvance(Calendar,R181,$F$1,"mf",,Trigger)</f>
        <v>42620</v>
      </c>
      <c r="T181" s="311">
        <f>_xll.qlDayCounterYearFraction(DayCounter,R181,S181,,,Trigger)</f>
        <v>0.51111111111111107</v>
      </c>
      <c r="U181" s="268">
        <f>_xll.qlInterpolationInterpolate(B6Minterpolation,R181,TRUE)</f>
        <v>2.2230008361446476E-3</v>
      </c>
    </row>
    <row r="182" spans="18:21" x14ac:dyDescent="0.2">
      <c r="R182" s="136">
        <f>_xll.qlCalendarAdvance(Calendar,R181,"1D","f")</f>
        <v>42437</v>
      </c>
      <c r="S182" s="310">
        <f>_xll.qlCalendarAdvance(Calendar,R182,$F$1,"mf",,Trigger)</f>
        <v>42621</v>
      </c>
      <c r="T182" s="311">
        <f>_xll.qlDayCounterYearFraction(DayCounter,R182,S182,,,Trigger)</f>
        <v>0.51111111111111107</v>
      </c>
      <c r="U182" s="268">
        <f>_xll.qlInterpolationInterpolate(B6Minterpolation,R182,TRUE)</f>
        <v>2.2240507710178086E-3</v>
      </c>
    </row>
    <row r="183" spans="18:21" x14ac:dyDescent="0.2">
      <c r="R183" s="136">
        <f>_xll.qlCalendarAdvance(Calendar,R182,"1D","f")</f>
        <v>42438</v>
      </c>
      <c r="S183" s="310">
        <f>_xll.qlCalendarAdvance(Calendar,R183,$F$1,"mf",,Trigger)</f>
        <v>42622</v>
      </c>
      <c r="T183" s="311">
        <f>_xll.qlDayCounterYearFraction(DayCounter,R183,S183,,,Trigger)</f>
        <v>0.51111111111111107</v>
      </c>
      <c r="U183" s="268">
        <f>_xll.qlInterpolationInterpolate(B6Minterpolation,R183,TRUE)</f>
        <v>2.2251020918173841E-3</v>
      </c>
    </row>
    <row r="184" spans="18:21" x14ac:dyDescent="0.2">
      <c r="R184" s="136">
        <f>_xll.qlCalendarAdvance(Calendar,R183,"1D","f")</f>
        <v>42439</v>
      </c>
      <c r="S184" s="310">
        <f>_xll.qlCalendarAdvance(Calendar,R184,$F$1,"mf",,Trigger)</f>
        <v>42625</v>
      </c>
      <c r="T184" s="311">
        <f>_xll.qlDayCounterYearFraction(DayCounter,R184,S184,,,Trigger)</f>
        <v>0.51666666666666672</v>
      </c>
      <c r="U184" s="268">
        <f>_xll.qlInterpolationInterpolate(B6Minterpolation,R184,TRUE)</f>
        <v>2.2261549803822248E-3</v>
      </c>
    </row>
    <row r="185" spans="18:21" x14ac:dyDescent="0.2">
      <c r="R185" s="136">
        <f>_xll.qlCalendarAdvance(Calendar,R184,"1D","f")</f>
        <v>42440</v>
      </c>
      <c r="S185" s="310">
        <f>_xll.qlCalendarAdvance(Calendar,R185,$F$1,"mf",,Trigger)</f>
        <v>42625</v>
      </c>
      <c r="T185" s="311">
        <f>_xll.qlDayCounterYearFraction(DayCounter,R185,S185,,,Trigger)</f>
        <v>0.51388888888888884</v>
      </c>
      <c r="U185" s="268">
        <f>_xll.qlInterpolationInterpolate(B6Minterpolation,R185,TRUE)</f>
        <v>2.227209618551182E-3</v>
      </c>
    </row>
    <row r="186" spans="18:21" x14ac:dyDescent="0.2">
      <c r="R186" s="136">
        <f>_xll.qlCalendarAdvance(Calendar,R185,"1D","f")</f>
        <v>42443</v>
      </c>
      <c r="S186" s="310">
        <f>_xll.qlCalendarAdvance(Calendar,R186,$F$1,"mf",,Trigger)</f>
        <v>42627</v>
      </c>
      <c r="T186" s="311">
        <f>_xll.qlDayCounterYearFraction(DayCounter,R186,S186,,,Trigger)</f>
        <v>0.51111111111111107</v>
      </c>
      <c r="U186" s="268">
        <f>_xll.qlInterpolationInterpolate(B6Minterpolation,R186,TRUE)</f>
        <v>2.2303858490712565E-3</v>
      </c>
    </row>
    <row r="187" spans="18:21" x14ac:dyDescent="0.2">
      <c r="R187" s="136">
        <f>_xll.qlCalendarAdvance(Calendar,R186,"1D","f")</f>
        <v>42444</v>
      </c>
      <c r="S187" s="310">
        <f>_xll.qlCalendarAdvance(Calendar,R187,$F$1,"mf",,Trigger)</f>
        <v>42628</v>
      </c>
      <c r="T187" s="311">
        <f>_xll.qlDayCounterYearFraction(DayCounter,R187,S187,,,Trigger)</f>
        <v>0.51111111111111107</v>
      </c>
      <c r="U187" s="268">
        <f>_xll.qlInterpolationInterpolate(B6Minterpolation,R187,TRUE)</f>
        <v>2.2314493040451857E-3</v>
      </c>
    </row>
    <row r="188" spans="18:21" x14ac:dyDescent="0.2">
      <c r="R188" s="136">
        <f>_xll.qlCalendarAdvance(Calendar,R187,"1D","f")</f>
        <v>42445</v>
      </c>
      <c r="S188" s="310">
        <f>_xll.qlCalendarAdvance(Calendar,R188,$F$1,"mf",,Trigger)</f>
        <v>42629</v>
      </c>
      <c r="T188" s="311">
        <f>_xll.qlDayCounterYearFraction(DayCounter,R188,S188,,,Trigger)</f>
        <v>0.51111111111111107</v>
      </c>
      <c r="U188" s="268">
        <f>_xll.qlInterpolationInterpolate(B6Minterpolation,R188,TRUE)</f>
        <v>2.2325154178174842E-3</v>
      </c>
    </row>
    <row r="189" spans="18:21" x14ac:dyDescent="0.2">
      <c r="R189" s="136">
        <f>_xll.qlCalendarAdvance(Calendar,R188,"1D","f")</f>
        <v>42446</v>
      </c>
      <c r="S189" s="310">
        <f>_xll.qlCalendarAdvance(Calendar,R189,$F$1,"mf",,Trigger)</f>
        <v>42632</v>
      </c>
      <c r="T189" s="311">
        <f>_xll.qlDayCounterYearFraction(DayCounter,R189,S189,,,Trigger)</f>
        <v>0.51666666666666672</v>
      </c>
      <c r="U189" s="268">
        <f>_xll.qlInterpolationInterpolate(B6Minterpolation,R189,TRUE)</f>
        <v>2.2335843722270034E-3</v>
      </c>
    </row>
    <row r="190" spans="18:21" x14ac:dyDescent="0.2">
      <c r="R190" s="136">
        <f>_xll.qlCalendarAdvance(Calendar,R189,"1D","f")</f>
        <v>42447</v>
      </c>
      <c r="S190" s="310">
        <f>_xll.qlCalendarAdvance(Calendar,R190,$F$1,"mf",,Trigger)</f>
        <v>42632</v>
      </c>
      <c r="T190" s="311">
        <f>_xll.qlDayCounterYearFraction(DayCounter,R190,S190,,,Trigger)</f>
        <v>0.51388888888888884</v>
      </c>
      <c r="U190" s="268">
        <f>_xll.qlInterpolationInterpolate(B6Minterpolation,R190,TRUE)</f>
        <v>2.2346563491125937E-3</v>
      </c>
    </row>
    <row r="191" spans="18:21" x14ac:dyDescent="0.2">
      <c r="R191" s="136">
        <f>_xll.qlCalendarAdvance(Calendar,R190,"1D","f")</f>
        <v>42450</v>
      </c>
      <c r="S191" s="310">
        <f>_xll.qlCalendarAdvance(Calendar,R191,$F$1,"mf",,Trigger)</f>
        <v>42634</v>
      </c>
      <c r="T191" s="311">
        <f>_xll.qlDayCounterYearFraction(DayCounter,R191,S191,,,Trigger)</f>
        <v>0.51111111111111107</v>
      </c>
      <c r="U191" s="268">
        <f>_xll.qlInterpolationInterpolate(B6Minterpolation,R191,TRUE)</f>
        <v>2.237892233014301E-3</v>
      </c>
    </row>
    <row r="192" spans="18:21" x14ac:dyDescent="0.2">
      <c r="R192" s="136">
        <f>_xll.qlCalendarAdvance(Calendar,R191,"1D","f")</f>
        <v>42451</v>
      </c>
      <c r="S192" s="310">
        <f>_xll.qlCalendarAdvance(Calendar,R192,$F$1,"mf",,Trigger)</f>
        <v>42635</v>
      </c>
      <c r="T192" s="311">
        <f>_xll.qlDayCounterYearFraction(DayCounter,R192,S192,,,Trigger)</f>
        <v>0.51111111111111107</v>
      </c>
      <c r="U192" s="268">
        <f>_xll.qlInterpolationInterpolate(B6Minterpolation,R192,TRUE)</f>
        <v>2.2389781181926843E-3</v>
      </c>
    </row>
    <row r="193" spans="18:21" x14ac:dyDescent="0.2">
      <c r="R193" s="136">
        <f>_xll.qlCalendarAdvance(Calendar,R192,"1D","f")</f>
        <v>42452</v>
      </c>
      <c r="S193" s="310">
        <f>_xll.qlCalendarAdvance(Calendar,R193,$F$1,"mf",,Trigger)</f>
        <v>42636</v>
      </c>
      <c r="T193" s="311">
        <f>_xll.qlDayCounterYearFraction(DayCounter,R193,S193,,,Trigger)</f>
        <v>0.51111111111111107</v>
      </c>
      <c r="U193" s="268">
        <f>_xll.qlInterpolationInterpolate(B6Minterpolation,R193,TRUE)</f>
        <v>2.2400679350413929E-3</v>
      </c>
    </row>
    <row r="194" spans="18:21" x14ac:dyDescent="0.2">
      <c r="R194" s="136">
        <f>_xll.qlCalendarAdvance(Calendar,R193,"1D","f")</f>
        <v>42453</v>
      </c>
      <c r="S194" s="310">
        <f>_xll.qlCalendarAdvance(Calendar,R194,$F$1,"mf",,Trigger)</f>
        <v>42639</v>
      </c>
      <c r="T194" s="311">
        <f>_xll.qlDayCounterYearFraction(DayCounter,R194,S194,,,Trigger)</f>
        <v>0.51666666666666672</v>
      </c>
      <c r="U194" s="268">
        <f>_xll.qlInterpolationInterpolate(B6Minterpolation,R194,TRUE)</f>
        <v>2.2411618653992776E-3</v>
      </c>
    </row>
    <row r="195" spans="18:21" x14ac:dyDescent="0.2">
      <c r="R195" s="136">
        <f>_xll.qlCalendarAdvance(Calendar,R194,"1D","f")</f>
        <v>42458</v>
      </c>
      <c r="S195" s="310">
        <f>_xll.qlCalendarAdvance(Calendar,R195,$F$1,"mf",,Trigger)</f>
        <v>42642</v>
      </c>
      <c r="T195" s="311">
        <f>_xll.qlDayCounterYearFraction(DayCounter,R195,S195,,,Trigger)</f>
        <v>0.51111111111111107</v>
      </c>
      <c r="U195" s="268">
        <f>_xll.qlInterpolationInterpolate(B6Minterpolation,R195,TRUE)</f>
        <v>2.246699584186114E-3</v>
      </c>
    </row>
    <row r="196" spans="18:21" x14ac:dyDescent="0.2">
      <c r="R196" s="136">
        <f>_xll.qlCalendarAdvance(Calendar,R195,"1D","f")</f>
        <v>42459</v>
      </c>
      <c r="S196" s="310">
        <f>_xll.qlCalendarAdvance(Calendar,R196,$F$1,"mf",,Trigger)</f>
        <v>42643</v>
      </c>
      <c r="T196" s="311">
        <f>_xll.qlDayCounterYearFraction(DayCounter,R196,S196,,,Trigger)</f>
        <v>0.51111111111111107</v>
      </c>
      <c r="U196" s="268">
        <f>_xll.qlInterpolationInterpolate(B6Minterpolation,R196,TRUE)</f>
        <v>2.247821967891753E-3</v>
      </c>
    </row>
    <row r="197" spans="18:21" x14ac:dyDescent="0.2">
      <c r="R197" s="136">
        <f>_xll.qlCalendarAdvance(Calendar,R196,"1D","f")</f>
        <v>42460</v>
      </c>
      <c r="S197" s="310">
        <f>_xll.qlCalendarAdvance(Calendar,R197,$F$1,"mf",,Trigger)</f>
        <v>42643</v>
      </c>
      <c r="T197" s="311">
        <f>_xll.qlDayCounterYearFraction(DayCounter,R197,S197,,,Trigger)</f>
        <v>0.5083333333333333</v>
      </c>
      <c r="U197" s="268">
        <f>_xll.qlInterpolationInterpolate(B6Minterpolation,R197,TRUE)</f>
        <v>2.2489494600395244E-3</v>
      </c>
    </row>
    <row r="198" spans="18:21" x14ac:dyDescent="0.2">
      <c r="R198" s="136">
        <f>_xll.qlCalendarAdvance(Calendar,R197,"1D","f")</f>
        <v>42461</v>
      </c>
      <c r="S198" s="310">
        <f>_xll.qlCalendarAdvance(Calendar,R198,$F$1,"mf",,Trigger)</f>
        <v>42646</v>
      </c>
      <c r="T198" s="311">
        <f>_xll.qlDayCounterYearFraction(DayCounter,R198,S198,,,Trigger)</f>
        <v>0.51388888888888884</v>
      </c>
      <c r="U198" s="268">
        <f>_xll.qlInterpolationInterpolate(B6Minterpolation,R198,TRUE)</f>
        <v>2.2500819645292804E-3</v>
      </c>
    </row>
    <row r="199" spans="18:21" x14ac:dyDescent="0.2">
      <c r="R199" s="136">
        <f>_xll.qlCalendarAdvance(Calendar,R198,"1D","f")</f>
        <v>42464</v>
      </c>
      <c r="S199" s="310">
        <f>_xll.qlCalendarAdvance(Calendar,R199,$F$1,"mf",,Trigger)</f>
        <v>42647</v>
      </c>
      <c r="T199" s="311">
        <f>_xll.qlDayCounterYearFraction(DayCounter,R199,S199,,,Trigger)</f>
        <v>0.5083333333333333</v>
      </c>
      <c r="U199" s="268">
        <f>_xll.qlInterpolationInterpolate(B6Minterpolation,R199,TRUE)</f>
        <v>2.2535085910489749E-3</v>
      </c>
    </row>
    <row r="200" spans="18:21" x14ac:dyDescent="0.2">
      <c r="R200" s="136">
        <f>_xll.qlCalendarAdvance(Calendar,R199,"1D","f")</f>
        <v>42465</v>
      </c>
      <c r="S200" s="310">
        <f>_xll.qlCalendarAdvance(Calendar,R200,$F$1,"mf",,Trigger)</f>
        <v>42648</v>
      </c>
      <c r="T200" s="311">
        <f>_xll.qlDayCounterYearFraction(DayCounter,R200,S200,,,Trigger)</f>
        <v>0.5083333333333333</v>
      </c>
      <c r="U200" s="268">
        <f>_xll.qlInterpolationInterpolate(B6Minterpolation,R200,TRUE)</f>
        <v>2.2546601839051887E-3</v>
      </c>
    </row>
    <row r="201" spans="18:21" x14ac:dyDescent="0.2">
      <c r="R201" s="136">
        <f>_xll.qlCalendarAdvance(Calendar,R200,"1D","f")</f>
        <v>42466</v>
      </c>
      <c r="S201" s="310">
        <f>_xll.qlCalendarAdvance(Calendar,R201,$F$1,"mf",,Trigger)</f>
        <v>42649</v>
      </c>
      <c r="T201" s="311">
        <f>_xll.qlDayCounterYearFraction(DayCounter,R201,S201,,,Trigger)</f>
        <v>0.5083333333333333</v>
      </c>
      <c r="U201" s="268">
        <f>_xll.qlInterpolationInterpolate(B6Minterpolation,R201,TRUE)</f>
        <v>2.2558163086026468E-3</v>
      </c>
    </row>
    <row r="202" spans="18:21" x14ac:dyDescent="0.2">
      <c r="R202" s="136">
        <f>_xll.qlCalendarAdvance(Calendar,R201,"1D","f")</f>
        <v>42467</v>
      </c>
      <c r="S202" s="310">
        <f>_xll.qlCalendarAdvance(Calendar,R202,$F$1,"mf",,Trigger)</f>
        <v>42650</v>
      </c>
      <c r="T202" s="311">
        <f>_xll.qlDayCounterYearFraction(DayCounter,R202,S202,,,Trigger)</f>
        <v>0.5083333333333333</v>
      </c>
      <c r="U202" s="268">
        <f>_xll.qlInterpolationInterpolate(B6Minterpolation,R202,TRUE)</f>
        <v>2.2569768690412018E-3</v>
      </c>
    </row>
    <row r="203" spans="18:21" x14ac:dyDescent="0.2">
      <c r="R203" s="136">
        <f>_xll.qlCalendarAdvance(Calendar,R202,"1D","f")</f>
        <v>42468</v>
      </c>
      <c r="S203" s="310">
        <f>_xll.qlCalendarAdvance(Calendar,R203,$F$1,"mf",,Trigger)</f>
        <v>42653</v>
      </c>
      <c r="T203" s="311">
        <f>_xll.qlDayCounterYearFraction(DayCounter,R203,S203,,,Trigger)</f>
        <v>0.51388888888888884</v>
      </c>
      <c r="U203" s="268">
        <f>_xll.qlInterpolationInterpolate(B6Minterpolation,R203,TRUE)</f>
        <v>2.2581417691207055E-3</v>
      </c>
    </row>
    <row r="204" spans="18:21" x14ac:dyDescent="0.2">
      <c r="R204" s="136">
        <f>_xll.qlCalendarAdvance(Calendar,R203,"1D","f")</f>
        <v>42471</v>
      </c>
      <c r="S204" s="310">
        <f>_xll.qlCalendarAdvance(Calendar,R204,$F$1,"mf",,Trigger)</f>
        <v>42654</v>
      </c>
      <c r="T204" s="311">
        <f>_xll.qlDayCounterYearFraction(DayCounter,R204,S204,,,Trigger)</f>
        <v>0.5083333333333333</v>
      </c>
      <c r="U204" s="268">
        <f>_xll.qlInterpolationInterpolate(B6Minterpolation,R204,TRUE)</f>
        <v>2.2616615462034279E-3</v>
      </c>
    </row>
    <row r="205" spans="18:21" x14ac:dyDescent="0.2">
      <c r="R205" s="136">
        <f>_xll.qlCalendarAdvance(Calendar,R204,"1D","f")</f>
        <v>42472</v>
      </c>
      <c r="S205" s="310">
        <f>_xll.qlCalendarAdvance(Calendar,R205,$F$1,"mf",,Trigger)</f>
        <v>42655</v>
      </c>
      <c r="T205" s="311">
        <f>_xll.qlDayCounterYearFraction(DayCounter,R205,S205,,,Trigger)</f>
        <v>0.5083333333333333</v>
      </c>
      <c r="U205" s="268">
        <f>_xll.qlInterpolationInterpolate(B6Minterpolation,R205,TRUE)</f>
        <v>2.262842843845246E-3</v>
      </c>
    </row>
    <row r="206" spans="18:21" x14ac:dyDescent="0.2">
      <c r="R206" s="136">
        <f>_xll.qlCalendarAdvance(Calendar,R205,"1D","f")</f>
        <v>42473</v>
      </c>
      <c r="S206" s="310">
        <f>_xll.qlCalendarAdvance(Calendar,R206,$F$1,"mf",,Trigger)</f>
        <v>42656</v>
      </c>
      <c r="T206" s="311">
        <f>_xll.qlDayCounterYearFraction(DayCounter,R206,S206,,,Trigger)</f>
        <v>0.5083333333333333</v>
      </c>
      <c r="U206" s="268">
        <f>_xll.qlInterpolationInterpolate(B6Minterpolation,R206,TRUE)</f>
        <v>2.2640280006272729E-3</v>
      </c>
    </row>
    <row r="207" spans="18:21" x14ac:dyDescent="0.2">
      <c r="R207" s="136">
        <f>_xll.qlCalendarAdvance(Calendar,R206,"1D","f")</f>
        <v>42474</v>
      </c>
      <c r="S207" s="310">
        <f>_xll.qlCalendarAdvance(Calendar,R207,$F$1,"mf",,Trigger)</f>
        <v>42657</v>
      </c>
      <c r="T207" s="311">
        <f>_xll.qlDayCounterYearFraction(DayCounter,R207,S207,,,Trigger)</f>
        <v>0.5083333333333333</v>
      </c>
      <c r="U207" s="268">
        <f>_xll.qlInterpolationInterpolate(B6Minterpolation,R207,TRUE)</f>
        <v>2.2652169204493604E-3</v>
      </c>
    </row>
    <row r="208" spans="18:21" x14ac:dyDescent="0.2">
      <c r="R208" s="136">
        <f>_xll.qlCalendarAdvance(Calendar,R207,"1D","f")</f>
        <v>42475</v>
      </c>
      <c r="S208" s="310">
        <f>_xll.qlCalendarAdvance(Calendar,R208,$F$1,"mf",,Trigger)</f>
        <v>42660</v>
      </c>
      <c r="T208" s="311">
        <f>_xll.qlDayCounterYearFraction(DayCounter,R208,S208,,,Trigger)</f>
        <v>0.51388888888888884</v>
      </c>
      <c r="U208" s="268">
        <f>_xll.qlInterpolationInterpolate(B6Minterpolation,R208,TRUE)</f>
        <v>2.2664095072113606E-3</v>
      </c>
    </row>
    <row r="209" spans="18:21" x14ac:dyDescent="0.2">
      <c r="R209" s="136">
        <f>_xll.qlCalendarAdvance(Calendar,R208,"1D","f")</f>
        <v>42478</v>
      </c>
      <c r="S209" s="310">
        <f>_xll.qlCalendarAdvance(Calendar,R209,$F$1,"mf",,Trigger)</f>
        <v>42661</v>
      </c>
      <c r="T209" s="311">
        <f>_xll.qlDayCounterYearFraction(DayCounter,R209,S209,,,Trigger)</f>
        <v>0.5083333333333333</v>
      </c>
      <c r="U209" s="268">
        <f>_xll.qlInterpolationInterpolate(B6Minterpolation,R209,TRUE)</f>
        <v>2.2700083081353579E-3</v>
      </c>
    </row>
    <row r="210" spans="18:21" x14ac:dyDescent="0.2">
      <c r="R210" s="136">
        <f>_xll.qlCalendarAdvance(Calendar,R209,"1D","f")</f>
        <v>42479</v>
      </c>
      <c r="S210" s="310">
        <f>_xll.qlCalendarAdvance(Calendar,R210,$F$1,"mf",,Trigger)</f>
        <v>42662</v>
      </c>
      <c r="T210" s="311">
        <f>_xll.qlDayCounterYearFraction(DayCounter,R210,S210,,,Trigger)</f>
        <v>0.5083333333333333</v>
      </c>
      <c r="U210" s="268">
        <f>_xll.qlInterpolationInterpolate(B6Minterpolation,R210,TRUE)</f>
        <v>2.2712146016555293E-3</v>
      </c>
    </row>
    <row r="211" spans="18:21" x14ac:dyDescent="0.2">
      <c r="R211" s="136">
        <f>_xll.qlCalendarAdvance(Calendar,R210,"1D","f")</f>
        <v>42480</v>
      </c>
      <c r="S211" s="310">
        <f>_xll.qlCalendarAdvance(Calendar,R211,$F$1,"mf",,Trigger)</f>
        <v>42663</v>
      </c>
      <c r="T211" s="311">
        <f>_xll.qlDayCounterYearFraction(DayCounter,R211,S211,,,Trigger)</f>
        <v>0.5083333333333333</v>
      </c>
      <c r="U211" s="268">
        <f>_xll.qlInterpolationInterpolate(B6Minterpolation,R211,TRUE)</f>
        <v>2.272424081614874E-3</v>
      </c>
    </row>
    <row r="212" spans="18:21" x14ac:dyDescent="0.2">
      <c r="R212" s="136">
        <f>_xll.qlCalendarAdvance(Calendar,R211,"1D","f")</f>
        <v>42481</v>
      </c>
      <c r="S212" s="310">
        <f>_xll.qlCalendarAdvance(Calendar,R212,$F$1,"mf",,Trigger)</f>
        <v>42664</v>
      </c>
      <c r="T212" s="311">
        <f>_xll.qlDayCounterYearFraction(DayCounter,R212,S212,,,Trigger)</f>
        <v>0.5083333333333333</v>
      </c>
      <c r="U212" s="268">
        <f>_xll.qlInterpolationInterpolate(B6Minterpolation,R212,TRUE)</f>
        <v>2.2736366519132429E-3</v>
      </c>
    </row>
    <row r="213" spans="18:21" x14ac:dyDescent="0.2">
      <c r="R213" s="136">
        <f>_xll.qlCalendarAdvance(Calendar,R212,"1D","f")</f>
        <v>42482</v>
      </c>
      <c r="S213" s="310">
        <f>_xll.qlCalendarAdvance(Calendar,R213,$F$1,"mf",,Trigger)</f>
        <v>42667</v>
      </c>
      <c r="T213" s="311">
        <f>_xll.qlDayCounterYearFraction(DayCounter,R213,S213,,,Trigger)</f>
        <v>0.51388888888888884</v>
      </c>
      <c r="U213" s="268">
        <f>_xll.qlInterpolationInterpolate(B6Minterpolation,R213,TRUE)</f>
        <v>2.274852216450489E-3</v>
      </c>
    </row>
    <row r="214" spans="18:21" x14ac:dyDescent="0.2">
      <c r="R214" s="136">
        <f>_xll.qlCalendarAdvance(Calendar,R213,"1D","f")</f>
        <v>42485</v>
      </c>
      <c r="S214" s="310">
        <f>_xll.qlCalendarAdvance(Calendar,R214,$F$1,"mf",,Trigger)</f>
        <v>42668</v>
      </c>
      <c r="T214" s="311">
        <f>_xll.qlDayCounterYearFraction(DayCounter,R214,S214,,,Trigger)</f>
        <v>0.5083333333333333</v>
      </c>
      <c r="U214" s="268">
        <f>_xll.qlInterpolationInterpolate(B6Minterpolation,R214,TRUE)</f>
        <v>2.2785159144940092E-3</v>
      </c>
    </row>
    <row r="215" spans="18:21" x14ac:dyDescent="0.2">
      <c r="R215" s="136">
        <f>_xll.qlCalendarAdvance(Calendar,R214,"1D","f")</f>
        <v>42486</v>
      </c>
      <c r="S215" s="310">
        <f>_xll.qlCalendarAdvance(Calendar,R215,$F$1,"mf",,Trigger)</f>
        <v>42669</v>
      </c>
      <c r="T215" s="311">
        <f>_xll.qlDayCounterYearFraction(DayCounter,R215,S215,,,Trigger)</f>
        <v>0.5083333333333333</v>
      </c>
      <c r="U215" s="268">
        <f>_xll.qlInterpolationInterpolate(B6Minterpolation,R215,TRUE)</f>
        <v>2.2797424949852832E-3</v>
      </c>
    </row>
    <row r="216" spans="18:21" x14ac:dyDescent="0.2">
      <c r="R216" s="136">
        <f>_xll.qlCalendarAdvance(Calendar,R215,"1D","f")</f>
        <v>42487</v>
      </c>
      <c r="S216" s="310">
        <f>_xll.qlCalendarAdvance(Calendar,R216,$F$1,"mf",,Trigger)</f>
        <v>42670</v>
      </c>
      <c r="T216" s="311">
        <f>_xll.qlDayCounterYearFraction(DayCounter,R216,S216,,,Trigger)</f>
        <v>0.5083333333333333</v>
      </c>
      <c r="U216" s="268">
        <f>_xll.qlInterpolationInterpolate(B6Minterpolation,R216,TRUE)</f>
        <v>2.2809715892146941E-3</v>
      </c>
    </row>
    <row r="217" spans="18:21" x14ac:dyDescent="0.2">
      <c r="R217" s="136">
        <f>_xll.qlCalendarAdvance(Calendar,R216,"1D","f")</f>
        <v>42488</v>
      </c>
      <c r="S217" s="310">
        <f>_xll.qlCalendarAdvance(Calendar,R217,$F$1,"mf",,Trigger)</f>
        <v>42671</v>
      </c>
      <c r="T217" s="311">
        <f>_xll.qlDayCounterYearFraction(DayCounter,R217,S217,,,Trigger)</f>
        <v>0.5083333333333333</v>
      </c>
      <c r="U217" s="268">
        <f>_xll.qlInterpolationInterpolate(B6Minterpolation,R217,TRUE)</f>
        <v>2.2822031010820941E-3</v>
      </c>
    </row>
    <row r="218" spans="18:21" x14ac:dyDescent="0.2">
      <c r="R218" s="136">
        <f>_xll.qlCalendarAdvance(Calendar,R217,"1D","f")</f>
        <v>42489</v>
      </c>
      <c r="S218" s="310">
        <f>_xll.qlCalendarAdvance(Calendar,R218,$F$1,"mf",,Trigger)</f>
        <v>42674</v>
      </c>
      <c r="T218" s="311">
        <f>_xll.qlDayCounterYearFraction(DayCounter,R218,S218,,,Trigger)</f>
        <v>0.51388888888888884</v>
      </c>
      <c r="U218" s="268">
        <f>_xll.qlInterpolationInterpolate(B6Minterpolation,R218,TRUE)</f>
        <v>2.283436934487335E-3</v>
      </c>
    </row>
    <row r="219" spans="18:21" x14ac:dyDescent="0.2">
      <c r="R219" s="136">
        <f>_xll.qlCalendarAdvance(Calendar,R218,"1D","f")</f>
        <v>42492</v>
      </c>
      <c r="S219" s="310">
        <f>_xll.qlCalendarAdvance(Calendar,R219,$F$1,"mf",,Trigger)</f>
        <v>42676</v>
      </c>
      <c r="T219" s="311">
        <f>_xll.qlDayCounterYearFraction(DayCounter,R219,S219,,,Trigger)</f>
        <v>0.51111111111111107</v>
      </c>
      <c r="U219" s="268">
        <f>_xll.qlInterpolationInterpolate(B6Minterpolation,R219,TRUE)</f>
        <v>2.2871514029286243E-3</v>
      </c>
    </row>
    <row r="220" spans="18:21" x14ac:dyDescent="0.2">
      <c r="R220" s="136">
        <f>_xll.qlCalendarAdvance(Calendar,R219,"1D","f")</f>
        <v>42493</v>
      </c>
      <c r="S220" s="310">
        <f>_xll.qlCalendarAdvance(Calendar,R220,$F$1,"mf",,Trigger)</f>
        <v>42677</v>
      </c>
      <c r="T220" s="311">
        <f>_xll.qlDayCounterYearFraction(DayCounter,R220,S220,,,Trigger)</f>
        <v>0.51111111111111107</v>
      </c>
      <c r="U220" s="268">
        <f>_xll.qlInterpolationInterpolate(B6Minterpolation,R220,TRUE)</f>
        <v>2.2883935614837498E-3</v>
      </c>
    </row>
    <row r="221" spans="18:21" x14ac:dyDescent="0.2">
      <c r="R221" s="136">
        <f>_xll.qlCalendarAdvance(Calendar,R220,"1D","f")</f>
        <v>42494</v>
      </c>
      <c r="S221" s="310">
        <f>_xll.qlCalendarAdvance(Calendar,R221,$F$1,"mf",,Trigger)</f>
        <v>42678</v>
      </c>
      <c r="T221" s="311">
        <f>_xll.qlDayCounterYearFraction(DayCounter,R221,S221,,,Trigger)</f>
        <v>0.51111111111111107</v>
      </c>
      <c r="U221" s="268">
        <f>_xll.qlInterpolationInterpolate(B6Minterpolation,R221,TRUE)</f>
        <v>2.2896375610759762E-3</v>
      </c>
    </row>
    <row r="222" spans="18:21" x14ac:dyDescent="0.2">
      <c r="R222" s="136">
        <f>_xll.qlCalendarAdvance(Calendar,R221,"1D","f")</f>
        <v>42495</v>
      </c>
      <c r="S222" s="310">
        <f>_xll.qlCalendarAdvance(Calendar,R222,$F$1,"mf",,Trigger)</f>
        <v>42681</v>
      </c>
      <c r="T222" s="311">
        <f>_xll.qlDayCounterYearFraction(DayCounter,R222,S222,,,Trigger)</f>
        <v>0.51666666666666672</v>
      </c>
      <c r="U222" s="268">
        <f>_xll.qlInterpolationInterpolate(B6Minterpolation,R222,TRUE)</f>
        <v>2.2908833056051563E-3</v>
      </c>
    </row>
    <row r="223" spans="18:21" x14ac:dyDescent="0.2">
      <c r="R223" s="136">
        <f>_xll.qlCalendarAdvance(Calendar,R222,"1D","f")</f>
        <v>42496</v>
      </c>
      <c r="S223" s="310">
        <f>_xll.qlCalendarAdvance(Calendar,R223,$F$1,"mf",,Trigger)</f>
        <v>42681</v>
      </c>
      <c r="T223" s="311">
        <f>_xll.qlDayCounterYearFraction(DayCounter,R223,S223,,,Trigger)</f>
        <v>0.51388888888888884</v>
      </c>
      <c r="U223" s="268">
        <f>_xll.qlInterpolationInterpolate(B6Minterpolation,R223,TRUE)</f>
        <v>2.2921306989711412E-3</v>
      </c>
    </row>
    <row r="224" spans="18:21" x14ac:dyDescent="0.2">
      <c r="R224" s="136">
        <f>_xll.qlCalendarAdvance(Calendar,R223,"1D","f")</f>
        <v>42499</v>
      </c>
      <c r="S224" s="310">
        <f>_xll.qlCalendarAdvance(Calendar,R224,$F$1,"mf",,Trigger)</f>
        <v>42683</v>
      </c>
      <c r="T224" s="311">
        <f>_xll.qlDayCounterYearFraction(DayCounter,R224,S224,,,Trigger)</f>
        <v>0.51111111111111107</v>
      </c>
      <c r="U224" s="268">
        <f>_xll.qlInterpolationInterpolate(B6Minterpolation,R224,TRUE)</f>
        <v>2.2958818110884478E-3</v>
      </c>
    </row>
    <row r="225" spans="18:21" x14ac:dyDescent="0.2">
      <c r="R225" s="136">
        <f>_xll.qlCalendarAdvance(Calendar,R224,"1D","f")</f>
        <v>42500</v>
      </c>
      <c r="S225" s="310">
        <f>_xll.qlCalendarAdvance(Calendar,R225,$F$1,"mf",,Trigger)</f>
        <v>42684</v>
      </c>
      <c r="T225" s="311">
        <f>_xll.qlDayCounterYearFraction(DayCounter,R225,S225,,,Trigger)</f>
        <v>0.51111111111111107</v>
      </c>
      <c r="U225" s="268">
        <f>_xll.qlInterpolationInterpolate(B6Minterpolation,R225,TRUE)</f>
        <v>2.2971348388001736E-3</v>
      </c>
    </row>
    <row r="226" spans="18:21" x14ac:dyDescent="0.2">
      <c r="R226" s="136">
        <f>_xll.qlCalendarAdvance(Calendar,R225,"1D","f")</f>
        <v>42501</v>
      </c>
      <c r="S226" s="310">
        <f>_xll.qlCalendarAdvance(Calendar,R226,$F$1,"mf",,Trigger)</f>
        <v>42685</v>
      </c>
      <c r="T226" s="311">
        <f>_xll.qlDayCounterYearFraction(DayCounter,R226,S226,,,Trigger)</f>
        <v>0.51111111111111107</v>
      </c>
      <c r="U226" s="268">
        <f>_xll.qlInterpolationInterpolate(B6Minterpolation,R226,TRUE)</f>
        <v>2.2983890348479649E-3</v>
      </c>
    </row>
    <row r="227" spans="18:21" x14ac:dyDescent="0.2">
      <c r="R227" s="136">
        <f>_xll.qlCalendarAdvance(Calendar,R226,"1D","f")</f>
        <v>42502</v>
      </c>
      <c r="S227" s="310">
        <f>_xll.qlCalendarAdvance(Calendar,R227,$F$1,"mf",,Trigger)</f>
        <v>42688</v>
      </c>
      <c r="T227" s="311">
        <f>_xll.qlDayCounterYearFraction(DayCounter,R227,S227,,,Trigger)</f>
        <v>0.51666666666666672</v>
      </c>
      <c r="U227" s="268">
        <f>_xll.qlInterpolationInterpolate(B6Minterpolation,R227,TRUE)</f>
        <v>2.2996443031316734E-3</v>
      </c>
    </row>
    <row r="228" spans="18:21" x14ac:dyDescent="0.2">
      <c r="R228" s="136">
        <f>_xll.qlCalendarAdvance(Calendar,R227,"1D","f")</f>
        <v>42503</v>
      </c>
      <c r="S228" s="310">
        <f>_xll.qlCalendarAdvance(Calendar,R228,$F$1,"mf",,Trigger)</f>
        <v>42688</v>
      </c>
      <c r="T228" s="311">
        <f>_xll.qlDayCounterYearFraction(DayCounter,R228,S228,,,Trigger)</f>
        <v>0.51388888888888884</v>
      </c>
      <c r="U228" s="268">
        <f>_xll.qlInterpolationInterpolate(B6Minterpolation,R228,TRUE)</f>
        <v>2.3009005475511518E-3</v>
      </c>
    </row>
    <row r="229" spans="18:21" x14ac:dyDescent="0.2">
      <c r="R229" s="136">
        <f>_xll.qlCalendarAdvance(Calendar,R228,"1D","f")</f>
        <v>42506</v>
      </c>
      <c r="S229" s="310">
        <f>_xll.qlCalendarAdvance(Calendar,R229,$F$1,"mf",,Trigger)</f>
        <v>42690</v>
      </c>
      <c r="T229" s="311">
        <f>_xll.qlDayCounterYearFraction(DayCounter,R229,S229,,,Trigger)</f>
        <v>0.51111111111111107</v>
      </c>
      <c r="U229" s="268">
        <f>_xll.qlInterpolationInterpolate(B6Minterpolation,R229,TRUE)</f>
        <v>2.3046741766227221E-3</v>
      </c>
    </row>
    <row r="230" spans="18:21" x14ac:dyDescent="0.2">
      <c r="R230" s="136">
        <f>_xll.qlCalendarAdvance(Calendar,R229,"1D","f")</f>
        <v>42507</v>
      </c>
      <c r="S230" s="310">
        <f>_xll.qlCalendarAdvance(Calendar,R230,$F$1,"mf",,Trigger)</f>
        <v>42691</v>
      </c>
      <c r="T230" s="311">
        <f>_xll.qlDayCounterYearFraction(DayCounter,R230,S230,,,Trigger)</f>
        <v>0.51111111111111107</v>
      </c>
      <c r="U230" s="268">
        <f>_xll.qlInterpolationInterpolate(B6Minterpolation,R230,TRUE)</f>
        <v>2.3059333645837976E-3</v>
      </c>
    </row>
    <row r="231" spans="18:21" x14ac:dyDescent="0.2">
      <c r="R231" s="136">
        <f>_xll.qlCalendarAdvance(Calendar,R230,"1D","f")</f>
        <v>42508</v>
      </c>
      <c r="S231" s="310">
        <f>_xll.qlCalendarAdvance(Calendar,R231,$F$1,"mf",,Trigger)</f>
        <v>42692</v>
      </c>
      <c r="T231" s="311">
        <f>_xll.qlDayCounterYearFraction(DayCounter,R231,S231,,,Trigger)</f>
        <v>0.51111111111111107</v>
      </c>
      <c r="U231" s="268">
        <f>_xll.qlInterpolationInterpolate(B6Minterpolation,R231,TRUE)</f>
        <v>2.3071930481799031E-3</v>
      </c>
    </row>
    <row r="232" spans="18:21" x14ac:dyDescent="0.2">
      <c r="R232" s="136">
        <f>_xll.qlCalendarAdvance(Calendar,R231,"1D","f")</f>
        <v>42509</v>
      </c>
      <c r="S232" s="310">
        <f>_xll.qlCalendarAdvance(Calendar,R232,$F$1,"mf",,Trigger)</f>
        <v>42695</v>
      </c>
      <c r="T232" s="311">
        <f>_xll.qlDayCounterYearFraction(DayCounter,R232,S232,,,Trigger)</f>
        <v>0.51666666666666672</v>
      </c>
      <c r="U232" s="268">
        <f>_xll.qlInterpolationInterpolate(B6Minterpolation,R232,TRUE)</f>
        <v>2.3084531313108895E-3</v>
      </c>
    </row>
    <row r="233" spans="18:21" x14ac:dyDescent="0.2">
      <c r="R233" s="136">
        <f>_xll.qlCalendarAdvance(Calendar,R232,"1D","f")</f>
        <v>42510</v>
      </c>
      <c r="S233" s="310">
        <f>_xll.qlCalendarAdvance(Calendar,R233,$F$1,"mf",,Trigger)</f>
        <v>42695</v>
      </c>
      <c r="T233" s="311">
        <f>_xll.qlDayCounterYearFraction(DayCounter,R233,S233,,,Trigger)</f>
        <v>0.51388888888888884</v>
      </c>
      <c r="U233" s="268">
        <f>_xll.qlInterpolationInterpolate(B6Minterpolation,R233,TRUE)</f>
        <v>2.3097135178766098E-3</v>
      </c>
    </row>
    <row r="234" spans="18:21" x14ac:dyDescent="0.2">
      <c r="R234" s="136">
        <f>_xll.qlCalendarAdvance(Calendar,R233,"1D","f")</f>
        <v>42513</v>
      </c>
      <c r="S234" s="310">
        <f>_xll.qlCalendarAdvance(Calendar,R234,$F$1,"mf",,Trigger)</f>
        <v>42697</v>
      </c>
      <c r="T234" s="311">
        <f>_xll.qlDayCounterYearFraction(DayCounter,R234,S234,,,Trigger)</f>
        <v>0.51111111111111107</v>
      </c>
      <c r="U234" s="268">
        <f>_xll.qlInterpolationInterpolate(B6Minterpolation,R234,TRUE)</f>
        <v>2.3134955371806915E-3</v>
      </c>
    </row>
    <row r="235" spans="18:21" x14ac:dyDescent="0.2">
      <c r="R235" s="136">
        <f>_xll.qlCalendarAdvance(Calendar,R234,"1D","f")</f>
        <v>42514</v>
      </c>
      <c r="S235" s="310">
        <f>_xll.qlCalendarAdvance(Calendar,R235,$F$1,"mf",,Trigger)</f>
        <v>42698</v>
      </c>
      <c r="T235" s="311">
        <f>_xll.qlDayCounterYearFraction(DayCounter,R235,S235,,,Trigger)</f>
        <v>0.51111111111111107</v>
      </c>
      <c r="U235" s="268">
        <f>_xll.qlInterpolationInterpolate(B6Minterpolation,R235,TRUE)</f>
        <v>2.314756176483866E-3</v>
      </c>
    </row>
    <row r="236" spans="18:21" x14ac:dyDescent="0.2">
      <c r="R236" s="136">
        <f>_xll.qlCalendarAdvance(Calendar,R235,"1D","f")</f>
        <v>42515</v>
      </c>
      <c r="S236" s="310">
        <f>_xll.qlCalendarAdvance(Calendar,R236,$F$1,"mf",,Trigger)</f>
        <v>42699</v>
      </c>
      <c r="T236" s="311">
        <f>_xll.qlDayCounterYearFraction(DayCounter,R236,S236,,,Trigger)</f>
        <v>0.51111111111111107</v>
      </c>
      <c r="U236" s="268">
        <f>_xll.qlInterpolationInterpolate(B6Minterpolation,R236,TRUE)</f>
        <v>2.3160166387210341E-3</v>
      </c>
    </row>
    <row r="237" spans="18:21" x14ac:dyDescent="0.2">
      <c r="R237" s="136">
        <f>_xll.qlCalendarAdvance(Calendar,R236,"1D","f")</f>
        <v>42516</v>
      </c>
      <c r="S237" s="310">
        <f>_xll.qlCalendarAdvance(Calendar,R237,$F$1,"mf",,Trigger)</f>
        <v>42702</v>
      </c>
      <c r="T237" s="311">
        <f>_xll.qlDayCounterYearFraction(DayCounter,R237,S237,,,Trigger)</f>
        <v>0.51666666666666672</v>
      </c>
      <c r="U237" s="268">
        <f>_xll.qlInterpolationInterpolate(B6Minterpolation,R237,TRUE)</f>
        <v>2.3172768277920476E-3</v>
      </c>
    </row>
    <row r="238" spans="18:21" x14ac:dyDescent="0.2">
      <c r="R238" s="136">
        <f>_xll.qlCalendarAdvance(Calendar,R237,"1D","f")</f>
        <v>42517</v>
      </c>
      <c r="S238" s="310">
        <f>_xll.qlCalendarAdvance(Calendar,R238,$F$1,"mf",,Trigger)</f>
        <v>42702</v>
      </c>
      <c r="T238" s="311">
        <f>_xll.qlDayCounterYearFraction(DayCounter,R238,S238,,,Trigger)</f>
        <v>0.51388888888888884</v>
      </c>
      <c r="U238" s="268">
        <f>_xll.qlInterpolationInterpolate(B6Minterpolation,R238,TRUE)</f>
        <v>2.3185366475967592E-3</v>
      </c>
    </row>
    <row r="239" spans="18:21" x14ac:dyDescent="0.2">
      <c r="R239" s="136">
        <f>_xll.qlCalendarAdvance(Calendar,R238,"1D","f")</f>
        <v>42520</v>
      </c>
      <c r="S239" s="310">
        <f>_xll.qlCalendarAdvance(Calendar,R239,$F$1,"mf",,Trigger)</f>
        <v>42704</v>
      </c>
      <c r="T239" s="311">
        <f>_xll.qlDayCounterYearFraction(DayCounter,R239,S239,,,Trigger)</f>
        <v>0.51111111111111107</v>
      </c>
      <c r="U239" s="268">
        <f>_xll.qlInterpolationInterpolate(B6Minterpolation,R239,TRUE)</f>
        <v>2.3223129304115993E-3</v>
      </c>
    </row>
    <row r="240" spans="18:21" x14ac:dyDescent="0.2">
      <c r="R240" s="136">
        <f>_xll.qlCalendarAdvance(Calendar,R239,"1D","f")</f>
        <v>42521</v>
      </c>
      <c r="S240" s="310">
        <f>_xll.qlCalendarAdvance(Calendar,R240,$F$1,"mf",,Trigger)</f>
        <v>42704</v>
      </c>
      <c r="T240" s="311">
        <f>_xll.qlDayCounterYearFraction(DayCounter,R240,S240,,,Trigger)</f>
        <v>0.5083333333333333</v>
      </c>
      <c r="U240" s="268">
        <f>_xll.qlInterpolationInterpolate(B6Minterpolation,R240,TRUE)</f>
        <v>2.3235703121496218E-3</v>
      </c>
    </row>
    <row r="241" spans="18:21" x14ac:dyDescent="0.2">
      <c r="R241" s="136">
        <f>_xll.qlCalendarAdvance(Calendar,R240,"1D","f")</f>
        <v>42522</v>
      </c>
      <c r="S241" s="310">
        <f>_xll.qlCalendarAdvance(Calendar,R241,$F$1,"mf",,Trigger)</f>
        <v>42705</v>
      </c>
      <c r="T241" s="311">
        <f>_xll.qlDayCounterYearFraction(DayCounter,R241,S241,,,Trigger)</f>
        <v>0.5083333333333333</v>
      </c>
      <c r="U241" s="268">
        <f>_xll.qlInterpolationInterpolate(B6Minterpolation,R241,TRUE)</f>
        <v>2.3248268441206019E-3</v>
      </c>
    </row>
    <row r="242" spans="18:21" x14ac:dyDescent="0.2">
      <c r="R242" s="136">
        <f>_xll.qlCalendarAdvance(Calendar,R241,"1D","f")</f>
        <v>42523</v>
      </c>
      <c r="S242" s="310">
        <f>_xll.qlCalendarAdvance(Calendar,R242,$F$1,"mf",,Trigger)</f>
        <v>42706</v>
      </c>
      <c r="T242" s="311">
        <f>_xll.qlDayCounterYearFraction(DayCounter,R242,S242,,,Trigger)</f>
        <v>0.5083333333333333</v>
      </c>
      <c r="U242" s="268">
        <f>_xll.qlInterpolationInterpolate(B6Minterpolation,R242,TRUE)</f>
        <v>2.3260824302243914E-3</v>
      </c>
    </row>
    <row r="243" spans="18:21" x14ac:dyDescent="0.2">
      <c r="R243" s="136">
        <f>_xll.qlCalendarAdvance(Calendar,R242,"1D","f")</f>
        <v>42524</v>
      </c>
      <c r="S243" s="310">
        <f>_xll.qlCalendarAdvance(Calendar,R243,$F$1,"mf",,Trigger)</f>
        <v>42709</v>
      </c>
      <c r="T243" s="311">
        <f>_xll.qlDayCounterYearFraction(DayCounter,R243,S243,,,Trigger)</f>
        <v>0.51388888888888884</v>
      </c>
      <c r="U243" s="268">
        <f>_xll.qlInterpolationInterpolate(B6Minterpolation,R243,TRUE)</f>
        <v>2.327336974360843E-3</v>
      </c>
    </row>
    <row r="244" spans="18:21" x14ac:dyDescent="0.2">
      <c r="R244" s="136">
        <f>_xll.qlCalendarAdvance(Calendar,R243,"1D","f")</f>
        <v>42527</v>
      </c>
      <c r="S244" s="310">
        <f>_xll.qlCalendarAdvance(Calendar,R244,$F$1,"mf",,Trigger)</f>
        <v>42710</v>
      </c>
      <c r="T244" s="311">
        <f>_xll.qlDayCounterYearFraction(DayCounter,R244,S244,,,Trigger)</f>
        <v>0.5083333333333333</v>
      </c>
      <c r="U244" s="268">
        <f>_xll.qlInterpolationInterpolate(B6Minterpolation,R244,TRUE)</f>
        <v>2.3310933939646892E-3</v>
      </c>
    </row>
    <row r="245" spans="18:21" x14ac:dyDescent="0.2">
      <c r="R245" s="136">
        <f>_xll.qlCalendarAdvance(Calendar,R244,"1D","f")</f>
        <v>42528</v>
      </c>
      <c r="S245" s="310">
        <f>_xll.qlCalendarAdvance(Calendar,R245,$F$1,"mf",,Trigger)</f>
        <v>42711</v>
      </c>
      <c r="T245" s="311">
        <f>_xll.qlDayCounterYearFraction(DayCounter,R245,S245,,,Trigger)</f>
        <v>0.5083333333333333</v>
      </c>
      <c r="U245" s="268">
        <f>_xll.qlInterpolationInterpolate(B6Minterpolation,R245,TRUE)</f>
        <v>2.3323428092303085E-3</v>
      </c>
    </row>
    <row r="246" spans="18:21" x14ac:dyDescent="0.2">
      <c r="R246" s="136">
        <f>_xll.qlCalendarAdvance(Calendar,R245,"1D","f")</f>
        <v>42529</v>
      </c>
      <c r="S246" s="310">
        <f>_xll.qlCalendarAdvance(Calendar,R246,$F$1,"mf",,Trigger)</f>
        <v>42712</v>
      </c>
      <c r="T246" s="311">
        <f>_xll.qlDayCounterYearFraction(DayCounter,R246,S246,,,Trigger)</f>
        <v>0.5083333333333333</v>
      </c>
      <c r="U246" s="268">
        <f>_xll.qlInterpolationInterpolate(B6Minterpolation,R246,TRUE)</f>
        <v>2.3335907020278495E-3</v>
      </c>
    </row>
    <row r="247" spans="18:21" x14ac:dyDescent="0.2">
      <c r="R247" s="136">
        <f>_xll.qlCalendarAdvance(Calendar,R246,"1D","f")</f>
        <v>42530</v>
      </c>
      <c r="S247" s="310">
        <f>_xll.qlCalendarAdvance(Calendar,R247,$F$1,"mf",,Trigger)</f>
        <v>42713</v>
      </c>
      <c r="T247" s="311">
        <f>_xll.qlDayCounterYearFraction(DayCounter,R247,S247,,,Trigger)</f>
        <v>0.5083333333333333</v>
      </c>
      <c r="U247" s="268">
        <f>_xll.qlInterpolationInterpolate(B6Minterpolation,R247,TRUE)</f>
        <v>2.3348369762571644E-3</v>
      </c>
    </row>
    <row r="248" spans="18:21" x14ac:dyDescent="0.2">
      <c r="R248" s="136">
        <f>_xll.qlCalendarAdvance(Calendar,R247,"1D","f")</f>
        <v>42531</v>
      </c>
      <c r="S248" s="310">
        <f>_xll.qlCalendarAdvance(Calendar,R248,$F$1,"mf",,Trigger)</f>
        <v>42716</v>
      </c>
      <c r="T248" s="311">
        <f>_xll.qlDayCounterYearFraction(DayCounter,R248,S248,,,Trigger)</f>
        <v>0.51388888888888884</v>
      </c>
      <c r="U248" s="268">
        <f>_xll.qlInterpolationInterpolate(B6Minterpolation,R248,TRUE)</f>
        <v>2.3360815358181054E-3</v>
      </c>
    </row>
    <row r="249" spans="18:21" x14ac:dyDescent="0.2">
      <c r="R249" s="136">
        <f>_xll.qlCalendarAdvance(Calendar,R248,"1D","f")</f>
        <v>42534</v>
      </c>
      <c r="S249" s="310">
        <f>_xll.qlCalendarAdvance(Calendar,R249,$F$1,"mf",,Trigger)</f>
        <v>42717</v>
      </c>
      <c r="T249" s="311">
        <f>_xll.qlDayCounterYearFraction(DayCounter,R249,S249,,,Trigger)</f>
        <v>0.5083333333333333</v>
      </c>
      <c r="U249" s="268">
        <f>_xll.qlInterpolationInterpolate(B6Minterpolation,R249,TRUE)</f>
        <v>2.3398039654892048E-3</v>
      </c>
    </row>
    <row r="250" spans="18:21" x14ac:dyDescent="0.2">
      <c r="R250" s="136">
        <f>_xll.qlCalendarAdvance(Calendar,R249,"1D","f")</f>
        <v>42535</v>
      </c>
      <c r="S250" s="310">
        <f>_xll.qlCalendarAdvance(Calendar,R250,$F$1,"mf",,Trigger)</f>
        <v>42718</v>
      </c>
      <c r="T250" s="311">
        <f>_xll.qlDayCounterYearFraction(DayCounter,R250,S250,,,Trigger)</f>
        <v>0.5083333333333333</v>
      </c>
      <c r="U250" s="268">
        <f>_xll.qlInterpolationInterpolate(B6Minterpolation,R250,TRUE)</f>
        <v>2.3410407053751697E-3</v>
      </c>
    </row>
    <row r="251" spans="18:21" x14ac:dyDescent="0.2">
      <c r="R251" s="136">
        <f>_xll.qlCalendarAdvance(Calendar,R250,"1D","f")</f>
        <v>42536</v>
      </c>
      <c r="S251" s="310">
        <f>_xll.qlCalendarAdvance(Calendar,R251,$F$1,"mf",,Trigger)</f>
        <v>42719</v>
      </c>
      <c r="T251" s="311">
        <f>_xll.qlDayCounterYearFraction(DayCounter,R251,S251,,,Trigger)</f>
        <v>0.5083333333333333</v>
      </c>
      <c r="U251" s="268">
        <f>_xll.qlInterpolationInterpolate(B6Minterpolation,R251,TRUE)</f>
        <v>2.3422752500920209E-3</v>
      </c>
    </row>
    <row r="252" spans="18:21" x14ac:dyDescent="0.2">
      <c r="R252" s="136">
        <f>_xll.qlCalendarAdvance(Calendar,R251,"1D","f")</f>
        <v>42537</v>
      </c>
      <c r="S252" s="310">
        <f>_xll.qlCalendarAdvance(Calendar,R252,$F$1,"mf",,Trigger)</f>
        <v>42720</v>
      </c>
      <c r="T252" s="311">
        <f>_xll.qlDayCounterYearFraction(DayCounter,R252,S252,,,Trigger)</f>
        <v>0.5083333333333333</v>
      </c>
      <c r="U252" s="268">
        <f>_xll.qlInterpolationInterpolate(B6Minterpolation,R252,TRUE)</f>
        <v>2.3435075035396101E-3</v>
      </c>
    </row>
    <row r="253" spans="18:21" x14ac:dyDescent="0.2">
      <c r="R253" s="136">
        <f>_xll.qlCalendarAdvance(Calendar,R252,"1D","f")</f>
        <v>42538</v>
      </c>
      <c r="S253" s="310">
        <f>_xll.qlCalendarAdvance(Calendar,R253,$F$1,"mf",,Trigger)</f>
        <v>42723</v>
      </c>
      <c r="T253" s="311">
        <f>_xll.qlDayCounterYearFraction(DayCounter,R253,S253,,,Trigger)</f>
        <v>0.51388888888888884</v>
      </c>
      <c r="U253" s="268">
        <f>_xll.qlInterpolationInterpolate(B6Minterpolation,R253,TRUE)</f>
        <v>2.3447373696177899E-3</v>
      </c>
    </row>
    <row r="254" spans="18:21" x14ac:dyDescent="0.2">
      <c r="R254" s="136">
        <f>_xll.qlCalendarAdvance(Calendar,R253,"1D","f")</f>
        <v>42541</v>
      </c>
      <c r="S254" s="310">
        <f>_xll.qlCalendarAdvance(Calendar,R254,$F$1,"mf",,Trigger)</f>
        <v>42724</v>
      </c>
      <c r="T254" s="311">
        <f>_xll.qlDayCounterYearFraction(DayCounter,R254,S254,,,Trigger)</f>
        <v>0.5083333333333333</v>
      </c>
      <c r="U254" s="268">
        <f>_xll.qlInterpolationInterpolate(B6Minterpolation,R254,TRUE)</f>
        <v>2.348411682634389E-3</v>
      </c>
    </row>
    <row r="255" spans="18:21" x14ac:dyDescent="0.2">
      <c r="R255" s="136">
        <f>_xll.qlCalendarAdvance(Calendar,R254,"1D","f")</f>
        <v>42542</v>
      </c>
      <c r="S255" s="310">
        <f>_xll.qlCalendarAdvance(Calendar,R255,$F$1,"mf",,Trigger)</f>
        <v>42725</v>
      </c>
      <c r="T255" s="311">
        <f>_xll.qlDayCounterYearFraction(DayCounter,R255,S255,,,Trigger)</f>
        <v>0.5083333333333333</v>
      </c>
      <c r="U255" s="268">
        <f>_xll.qlInterpolationInterpolate(B6Minterpolation,R255,TRUE)</f>
        <v>2.349631038233449E-3</v>
      </c>
    </row>
    <row r="256" spans="18:21" x14ac:dyDescent="0.2">
      <c r="R256" s="136">
        <f>_xll.qlCalendarAdvance(Calendar,R255,"1D","f")</f>
        <v>42543</v>
      </c>
      <c r="S256" s="310">
        <f>_xll.qlCalendarAdvance(Calendar,R256,$F$1,"mf",,Trigger)</f>
        <v>42726</v>
      </c>
      <c r="T256" s="311">
        <f>_xll.qlDayCounterYearFraction(DayCounter,R256,S256,,,Trigger)</f>
        <v>0.5083333333333333</v>
      </c>
      <c r="U256" s="268">
        <f>_xll.qlInterpolationInterpolate(B6Minterpolation,R256,TRUE)</f>
        <v>2.3508475259623597E-3</v>
      </c>
    </row>
    <row r="257" spans="18:21" x14ac:dyDescent="0.2">
      <c r="R257" s="136">
        <f>_xll.qlCalendarAdvance(Calendar,R256,"1D","f")</f>
        <v>42544</v>
      </c>
      <c r="S257" s="310">
        <f>_xll.qlCalendarAdvance(Calendar,R257,$F$1,"mf",,Trigger)</f>
        <v>42727</v>
      </c>
      <c r="T257" s="311">
        <f>_xll.qlDayCounterYearFraction(DayCounter,R257,S257,,,Trigger)</f>
        <v>0.5083333333333333</v>
      </c>
      <c r="U257" s="268">
        <f>_xll.qlInterpolationInterpolate(B6Minterpolation,R257,TRUE)</f>
        <v>2.352061049720972E-3</v>
      </c>
    </row>
    <row r="258" spans="18:21" x14ac:dyDescent="0.2">
      <c r="R258" s="136">
        <f>_xll.qlCalendarAdvance(Calendar,R257,"1D","f")</f>
        <v>42545</v>
      </c>
      <c r="S258" s="310">
        <f>_xll.qlCalendarAdvance(Calendar,R258,$F$1,"mf",,Trigger)</f>
        <v>42731</v>
      </c>
      <c r="T258" s="311">
        <f>_xll.qlDayCounterYearFraction(DayCounter,R258,S258,,,Trigger)</f>
        <v>0.51666666666666672</v>
      </c>
      <c r="U258" s="268">
        <f>_xll.qlInterpolationInterpolate(B6Minterpolation,R258,TRUE)</f>
        <v>2.3532715134091391E-3</v>
      </c>
    </row>
    <row r="259" spans="18:21" x14ac:dyDescent="0.2">
      <c r="R259" s="136">
        <f>_xll.qlCalendarAdvance(Calendar,R258,"1D","f")</f>
        <v>42548</v>
      </c>
      <c r="S259" s="310">
        <f>_xll.qlCalendarAdvance(Calendar,R259,$F$1,"mf",,Trigger)</f>
        <v>42731</v>
      </c>
      <c r="T259" s="311">
        <f>_xll.qlDayCounterYearFraction(DayCounter,R259,S259,,,Trigger)</f>
        <v>0.5083333333333333</v>
      </c>
      <c r="U259" s="268">
        <f>_xll.qlInterpolationInterpolate(B6Minterpolation,R259,TRUE)</f>
        <v>2.356883583049486E-3</v>
      </c>
    </row>
    <row r="260" spans="18:21" x14ac:dyDescent="0.2">
      <c r="R260" s="136">
        <f>_xll.qlCalendarAdvance(Calendar,R259,"1D","f")</f>
        <v>42549</v>
      </c>
      <c r="S260" s="310">
        <f>_xll.qlCalendarAdvance(Calendar,R260,$F$1,"mf",,Trigger)</f>
        <v>42732</v>
      </c>
      <c r="T260" s="311">
        <f>_xll.qlDayCounterYearFraction(DayCounter,R260,S260,,,Trigger)</f>
        <v>0.5083333333333333</v>
      </c>
      <c r="U260" s="268">
        <f>_xll.qlInterpolationInterpolate(B6Minterpolation,R260,TRUE)</f>
        <v>2.3580808454543903E-3</v>
      </c>
    </row>
    <row r="261" spans="18:21" x14ac:dyDescent="0.2">
      <c r="R261" s="136">
        <f>_xll.qlCalendarAdvance(Calendar,R260,"1D","f")</f>
        <v>42550</v>
      </c>
      <c r="S261" s="310">
        <f>_xll.qlCalendarAdvance(Calendar,R261,$F$1,"mf",,Trigger)</f>
        <v>42733</v>
      </c>
      <c r="T261" s="311">
        <f>_xll.qlDayCounterYearFraction(DayCounter,R261,S261,,,Trigger)</f>
        <v>0.5083333333333333</v>
      </c>
      <c r="U261" s="268">
        <f>_xll.qlInterpolationInterpolate(B6Minterpolation,R261,TRUE)</f>
        <v>2.359274567288109E-3</v>
      </c>
    </row>
    <row r="262" spans="18:21" x14ac:dyDescent="0.2">
      <c r="R262" s="140">
        <f>_xll.qlCalendarAdvance(Calendar,R261,"1D","f")</f>
        <v>42551</v>
      </c>
      <c r="S262" s="312">
        <f>_xll.qlCalendarAdvance(Calendar,R262,$F$1,"mf",,Trigger)</f>
        <v>42734</v>
      </c>
      <c r="T262" s="313">
        <f>_xll.qlDayCounterYearFraction(DayCounter,R262,S262,,,Trigger)</f>
        <v>0.5083333333333333</v>
      </c>
      <c r="U262" s="270">
        <f>_xll.qlInterpolationInterpolate(B6Minterpolation,R262,TRUE)</f>
        <v>2.3604646717792725E-3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obj_005be#0004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42184</v>
      </c>
      <c r="F3" s="277">
        <f>_xll.qlCalendarAdvance(Calendar,E3,$F$1,"mf",,Trigger)</f>
        <v>42550</v>
      </c>
      <c r="G3" s="117">
        <f>_xll.qlDayCounterYearFraction(DayCounter,E3,F3,,,Trigger)</f>
        <v>1.0166666666666666</v>
      </c>
      <c r="H3" s="278">
        <f>_xll.qlQuoteValue(D3,LastFixingsTrigger)</f>
        <v>1.6200000000000001E-3</v>
      </c>
      <c r="I3" s="279">
        <f>_xll.qlYieldTSDiscount(Discounting,E3,,AllTriggers)</f>
        <v>1.0000122223438277</v>
      </c>
      <c r="J3" s="279">
        <f>_xll.qlYieldTSDiscount(Discounting,F3,,AllTriggers)</f>
        <v>1.0012901262055136</v>
      </c>
      <c r="K3" s="278">
        <f>(I3/J3-1)/G3</f>
        <v>-1.2553350773716841E-3</v>
      </c>
      <c r="L3" s="278">
        <f>H3-K3</f>
        <v>2.8753350773716843E-3</v>
      </c>
      <c r="M3" s="265" t="b">
        <v>1</v>
      </c>
      <c r="N3" s="271">
        <f>_xll.qlInterpolationInterpolate($N$1,E3,TRUE)</f>
        <v>2.8753350773716843E-3</v>
      </c>
      <c r="O3" s="272">
        <f>(L3-N3)*10000</f>
        <v>0</v>
      </c>
      <c r="P3" s="306">
        <f t="shared" ref="P3:P15" si="0">LN((1+H3*G3)/(1+K3*G3))</f>
        <v>2.9227176215313008E-3</v>
      </c>
      <c r="R3" s="131">
        <f>E3</f>
        <v>42184</v>
      </c>
      <c r="S3" s="308">
        <f>_xll.qlCalendarAdvance(Calendar,R3,$F$1,"mf",,Trigger)</f>
        <v>42550</v>
      </c>
      <c r="T3" s="309">
        <f>_xll.qlDayCounterYearFraction(DayCounter,R3,S3,,,Trigger)</f>
        <v>1.0166666666666666</v>
      </c>
      <c r="U3" s="267">
        <f>_xll.qlInterpolationInterpolate(B12Minterpolation,R3,TRUE)</f>
        <v>2.8753350773716843E-3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42214</v>
      </c>
      <c r="F4" s="136">
        <f>_xll.qlCalendarAdvance(Calendar,E4,$F$1,"mf",,Trigger)</f>
        <v>42580</v>
      </c>
      <c r="G4" s="122">
        <f>_xll.qlDayCounterYearFraction(DayCounter,E4,F4,,,Trigger)</f>
        <v>1.0166666666666666</v>
      </c>
      <c r="H4" s="134">
        <f>_xll.qlQuoteValue(D4,AllTriggers)</f>
        <v>1.7499999999999998E-3</v>
      </c>
      <c r="I4" s="133">
        <f>_xll.qlYieldTSDiscount(Discounting,E4,,AllTriggers)</f>
        <v>1.0001147341041017</v>
      </c>
      <c r="J4" s="133">
        <f>_xll.qlYieldTSDiscount(Discounting,F4,,AllTriggers)</f>
        <v>1.0013886835180894</v>
      </c>
      <c r="K4" s="134">
        <f t="shared" ref="K4:K15" si="2">(I4/J4-1)/G4</f>
        <v>-1.251327299768017E-3</v>
      </c>
      <c r="L4" s="147">
        <f t="shared" ref="L4:L15" si="3">H4-K4</f>
        <v>3.0013272997680166E-3</v>
      </c>
      <c r="M4" s="66" t="b">
        <v>1</v>
      </c>
      <c r="N4" s="134">
        <f>_xll.qlInterpolationInterpolate($N$1,E4,TRUE)</f>
        <v>3.0013272997680166E-3</v>
      </c>
      <c r="O4" s="274">
        <f t="shared" ref="O4:O15" si="4">(L4-N4)*10000</f>
        <v>0</v>
      </c>
      <c r="P4" s="269">
        <f t="shared" si="0"/>
        <v>3.0505784906508762E-3</v>
      </c>
      <c r="R4" s="136">
        <f>_xll.qlCalendarAdvance(Calendar,R3,"1D","f")</f>
        <v>42185</v>
      </c>
      <c r="S4" s="310">
        <f>_xll.qlCalendarAdvance(Calendar,R4,$F$1,"mf",,Trigger)</f>
        <v>42551</v>
      </c>
      <c r="T4" s="311">
        <f>_xll.qlDayCounterYearFraction(DayCounter,R4,S4,,,Trigger)</f>
        <v>1.0166666666666666</v>
      </c>
      <c r="U4" s="268">
        <f>_xll.qlInterpolationInterpolate(B12Minterpolation,R4,TRUE)</f>
        <v>2.8803503579149952E-3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42247</v>
      </c>
      <c r="F5" s="136">
        <f>_xll.qlCalendarAdvance(Calendar,E5,$F$1,"mf",,Trigger)</f>
        <v>42613</v>
      </c>
      <c r="G5" s="122">
        <f>_xll.qlDayCounterYearFraction(DayCounter,E5,F5,,,Trigger)</f>
        <v>1.0166666666666666</v>
      </c>
      <c r="H5" s="134">
        <f>_xll.qlQuoteValue(D5,AllTriggers)</f>
        <v>1.7899999999999999E-3</v>
      </c>
      <c r="I5" s="137">
        <f>_xll.qlYieldTSDiscount(Discounting,E5,,AllTriggers)</f>
        <v>1.0002275213177914</v>
      </c>
      <c r="J5" s="137">
        <f>_xll.qlYieldTSDiscount(Discounting,F5,,AllTriggers)</f>
        <v>1.0014924177010622</v>
      </c>
      <c r="K5" s="134">
        <f t="shared" si="2"/>
        <v>-1.2423063370201823E-3</v>
      </c>
      <c r="L5" s="134">
        <f t="shared" si="3"/>
        <v>3.032306337020182E-3</v>
      </c>
      <c r="M5" s="66" t="b">
        <v>1</v>
      </c>
      <c r="N5" s="134">
        <f>_xll.qlInterpolationInterpolate($N$1,E5,TRUE)</f>
        <v>3.032306337020182E-3</v>
      </c>
      <c r="O5" s="274">
        <f t="shared" si="4"/>
        <v>0</v>
      </c>
      <c r="P5" s="269">
        <f t="shared" si="0"/>
        <v>3.0819891566958822E-3</v>
      </c>
      <c r="R5" s="136">
        <f>_xll.qlCalendarAdvance(Calendar,R4,"1D","f")</f>
        <v>42186</v>
      </c>
      <c r="S5" s="310">
        <f>_xll.qlCalendarAdvance(Calendar,R5,$F$1,"mf",,Trigger)</f>
        <v>42552</v>
      </c>
      <c r="T5" s="311">
        <f>_xll.qlDayCounterYearFraction(DayCounter,R5,S5,,,Trigger)</f>
        <v>1.0166666666666666</v>
      </c>
      <c r="U5" s="268">
        <f>_xll.qlInterpolationInterpolate(B12Minterpolation,R5,TRUE)</f>
        <v>2.8853601954785726E-3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42276</v>
      </c>
      <c r="F6" s="136">
        <f>_xll.qlCalendarAdvance(Calendar,E6,$F$1,"mf",,Trigger)</f>
        <v>42642</v>
      </c>
      <c r="G6" s="122">
        <f>_xll.qlDayCounterYearFraction(DayCounter,E6,F6,,,Trigger)</f>
        <v>1.0166666666666666</v>
      </c>
      <c r="H6" s="134">
        <f>_xll.qlQuoteValue(D6,AllTriggers)</f>
        <v>1.82E-3</v>
      </c>
      <c r="I6" s="137">
        <f>_xll.qlYieldTSDiscount(Discounting,E6,,AllTriggers)</f>
        <v>1.0003254724636135</v>
      </c>
      <c r="J6" s="137">
        <f>_xll.qlYieldTSDiscount(Discounting,F6,,AllTriggers)</f>
        <v>1.0015791326901811</v>
      </c>
      <c r="K6" s="134">
        <f t="shared" si="2"/>
        <v>-1.231164247863842E-3</v>
      </c>
      <c r="L6" s="134">
        <f t="shared" si="3"/>
        <v>3.0511642478638417E-3</v>
      </c>
      <c r="M6" s="66" t="b">
        <v>1</v>
      </c>
      <c r="N6" s="134">
        <f>_xll.qlInterpolationInterpolate($N$1,E6,TRUE)</f>
        <v>3.0511642478638417E-3</v>
      </c>
      <c r="O6" s="274">
        <f t="shared" si="4"/>
        <v>0</v>
      </c>
      <c r="P6" s="269">
        <f t="shared" si="0"/>
        <v>3.1010912376349801E-3</v>
      </c>
      <c r="R6" s="136">
        <f>_xll.qlCalendarAdvance(Calendar,R5,"1D","f")</f>
        <v>42187</v>
      </c>
      <c r="S6" s="310">
        <f>_xll.qlCalendarAdvance(Calendar,R6,$F$1,"mf",,Trigger)</f>
        <v>42555</v>
      </c>
      <c r="T6" s="311">
        <f>_xll.qlDayCounterYearFraction(DayCounter,R6,S6,,,Trigger)</f>
        <v>1.0222222222222221</v>
      </c>
      <c r="U6" s="268">
        <f>_xll.qlInterpolationInterpolate(B12Minterpolation,R6,TRUE)</f>
        <v>2.8903591470826827E-3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42306</v>
      </c>
      <c r="F7" s="136">
        <f>_xll.qlCalendarAdvance(Calendar,E7,$F$1,"mf",,Trigger)</f>
        <v>42674</v>
      </c>
      <c r="G7" s="122">
        <f>_xll.qlDayCounterYearFraction(DayCounter,E7,F7,,,Trigger)</f>
        <v>1.0222222222222221</v>
      </c>
      <c r="H7" s="134">
        <f>_xll.qlQuoteValue(D7,AllTriggers)</f>
        <v>1.8599999999999999E-3</v>
      </c>
      <c r="I7" s="137">
        <f>_xll.qlYieldTSDiscount(Discounting,E7,,AllTriggers)</f>
        <v>1.0004312146501508</v>
      </c>
      <c r="J7" s="137">
        <f>_xll.qlYieldTSDiscount(Discounting,F7,,AllTriggers)</f>
        <v>1.0016692921530328</v>
      </c>
      <c r="K7" s="134">
        <f t="shared" si="2"/>
        <v>-1.2091443593674782E-3</v>
      </c>
      <c r="L7" s="134">
        <f t="shared" si="3"/>
        <v>3.0691443593674778E-3</v>
      </c>
      <c r="M7" s="66" t="b">
        <v>1</v>
      </c>
      <c r="N7" s="134">
        <f>_xll.qlInterpolationInterpolate($N$1,E7,TRUE)</f>
        <v>3.0691443593674778E-3</v>
      </c>
      <c r="O7" s="274">
        <f t="shared" si="4"/>
        <v>0</v>
      </c>
      <c r="P7" s="269">
        <f t="shared" si="0"/>
        <v>3.1363068166289773E-3</v>
      </c>
      <c r="R7" s="136">
        <f>_xll.qlCalendarAdvance(Calendar,R6,"1D","f")</f>
        <v>42188</v>
      </c>
      <c r="S7" s="310">
        <f>_xll.qlCalendarAdvance(Calendar,R7,$F$1,"mf",,Trigger)</f>
        <v>42555</v>
      </c>
      <c r="T7" s="311">
        <f>_xll.qlDayCounterYearFraction(DayCounter,R7,S7,,,Trigger)</f>
        <v>1.0194444444444444</v>
      </c>
      <c r="U7" s="268">
        <f>_xll.qlInterpolationInterpolate(B12Minterpolation,R7,TRUE)</f>
        <v>2.8953417697475912E-3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42338</v>
      </c>
      <c r="F8" s="136">
        <f>_xll.qlCalendarAdvance(Calendar,E8,$F$1,"mf",,Trigger)</f>
        <v>42704</v>
      </c>
      <c r="G8" s="122">
        <f>_xll.qlDayCounterYearFraction(DayCounter,E8,F8,,,Trigger)</f>
        <v>1.0166666666666666</v>
      </c>
      <c r="H8" s="134">
        <f>_xll.qlQuoteValue(D8,AllTriggers)</f>
        <v>1.9E-3</v>
      </c>
      <c r="I8" s="137">
        <f>_xll.qlYieldTSDiscount(Discounting,E8,,AllTriggers)</f>
        <v>1.0005452179850998</v>
      </c>
      <c r="J8" s="137">
        <f>_xll.qlYieldTSDiscount(Discounting,F8,,AllTriggers)</f>
        <v>1.0017470145754219</v>
      </c>
      <c r="K8" s="134">
        <f t="shared" si="2"/>
        <v>-1.1800334712006079E-3</v>
      </c>
      <c r="L8" s="134">
        <f t="shared" si="3"/>
        <v>3.0800334712006079E-3</v>
      </c>
      <c r="M8" s="66" t="b">
        <v>1</v>
      </c>
      <c r="N8" s="134">
        <f>_xll.qlInterpolationInterpolate($N$1,E8,TRUE)</f>
        <v>3.0800334712006079E-3</v>
      </c>
      <c r="O8" s="274">
        <f t="shared" si="4"/>
        <v>0</v>
      </c>
      <c r="P8" s="269">
        <f t="shared" si="0"/>
        <v>3.130224310389393E-3</v>
      </c>
      <c r="R8" s="136">
        <f>_xll.qlCalendarAdvance(Calendar,R7,"1D","f")</f>
        <v>42191</v>
      </c>
      <c r="S8" s="310">
        <f>_xll.qlCalendarAdvance(Calendar,R8,$F$1,"mf",,Trigger)</f>
        <v>42557</v>
      </c>
      <c r="T8" s="311">
        <f>_xll.qlDayCounterYearFraction(DayCounter,R8,S8,,,Trigger)</f>
        <v>1.0166666666666666</v>
      </c>
      <c r="U8" s="268">
        <f>_xll.qlInterpolationInterpolate(B12Minterpolation,R8,TRUE)</f>
        <v>2.9101372343097744E-3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42367</v>
      </c>
      <c r="F9" s="136">
        <f>_xll.qlCalendarAdvance(Calendar,E9,$F$1,"mf",,Trigger)</f>
        <v>42733</v>
      </c>
      <c r="G9" s="122">
        <f>_xll.qlDayCounterYearFraction(DayCounter,E9,F9,,,Trigger)</f>
        <v>1.0166666666666666</v>
      </c>
      <c r="H9" s="134">
        <f>_xll.qlQuoteValue(D9,AllTriggers)</f>
        <v>1.98E-3</v>
      </c>
      <c r="I9" s="137">
        <f>_xll.qlYieldTSDiscount(Discounting,E9,,AllTriggers)</f>
        <v>1.0006521035538185</v>
      </c>
      <c r="J9" s="137">
        <f>_xll.qlYieldTSDiscount(Discounting,F9,,AllTriggers)</f>
        <v>1.0018142900402047</v>
      </c>
      <c r="K9" s="134">
        <f t="shared" si="2"/>
        <v>-1.1410640278035915E-3</v>
      </c>
      <c r="L9" s="134">
        <f t="shared" si="3"/>
        <v>3.1210640278035917E-3</v>
      </c>
      <c r="M9" s="66" t="b">
        <v>1</v>
      </c>
      <c r="N9" s="134">
        <f>_xll.qlInterpolationInterpolate($N$1,E9,TRUE)</f>
        <v>3.1210640278035917E-3</v>
      </c>
      <c r="O9" s="274">
        <f t="shared" si="4"/>
        <v>0</v>
      </c>
      <c r="P9" s="269">
        <f t="shared" si="0"/>
        <v>3.1717318077160491E-3</v>
      </c>
      <c r="R9" s="136">
        <f>_xll.qlCalendarAdvance(Calendar,R8,"1D","f")</f>
        <v>42192</v>
      </c>
      <c r="S9" s="310">
        <f>_xll.qlCalendarAdvance(Calendar,R9,$F$1,"mf",,Trigger)</f>
        <v>42558</v>
      </c>
      <c r="T9" s="311">
        <f>_xll.qlDayCounterYearFraction(DayCounter,R9,S9,,,Trigger)</f>
        <v>1.0166666666666666</v>
      </c>
      <c r="U9" s="268">
        <f>_xll.qlInterpolationInterpolate(B12Minterpolation,R9,TRUE)</f>
        <v>2.9150001114205417E-3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42398</v>
      </c>
      <c r="F10" s="136">
        <f>_xll.qlCalendarAdvance(Calendar,E10,$F$1,"mf",,Trigger)</f>
        <v>42765</v>
      </c>
      <c r="G10" s="122">
        <f>_xll.qlDayCounterYearFraction(DayCounter,E10,F10,,,Trigger)</f>
        <v>1.0194444444444444</v>
      </c>
      <c r="H10" s="134">
        <f>_xll.qlQuoteValue(D10,AllTriggers)</f>
        <v>2.1200000000000004E-3</v>
      </c>
      <c r="I10" s="137">
        <f>_xll.qlYieldTSDiscount(Discounting,E10,,AllTriggers)</f>
        <v>1.0007576737122468</v>
      </c>
      <c r="J10" s="137">
        <f>_xll.qlYieldTSDiscount(Discounting,F10,,AllTriggers)</f>
        <v>1.0018733784747214</v>
      </c>
      <c r="K10" s="134">
        <f t="shared" si="2"/>
        <v>-1.092377853009717E-3</v>
      </c>
      <c r="L10" s="134">
        <f t="shared" si="3"/>
        <v>3.2123778530097173E-3</v>
      </c>
      <c r="M10" s="66" t="b">
        <v>1</v>
      </c>
      <c r="N10" s="134">
        <f>_xll.qlInterpolationInterpolate($N$1,E10,TRUE)</f>
        <v>3.2123778530097173E-3</v>
      </c>
      <c r="O10" s="274">
        <f t="shared" si="4"/>
        <v>0</v>
      </c>
      <c r="P10" s="269">
        <f t="shared" si="0"/>
        <v>3.2731292083067556E-3</v>
      </c>
      <c r="R10" s="136">
        <f>_xll.qlCalendarAdvance(Calendar,R9,"1D","f")</f>
        <v>42193</v>
      </c>
      <c r="S10" s="310">
        <f>_xll.qlCalendarAdvance(Calendar,R10,$F$1,"mf",,Trigger)</f>
        <v>42559</v>
      </c>
      <c r="T10" s="311">
        <f>_xll.qlDayCounterYearFraction(DayCounter,R10,S10,,,Trigger)</f>
        <v>1.0166666666666666</v>
      </c>
      <c r="U10" s="268">
        <f>_xll.qlInterpolationInterpolate(B12Minterpolation,R10,TRUE)</f>
        <v>2.9198194446934393E-3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42429</v>
      </c>
      <c r="F11" s="136">
        <f>_xll.qlCalendarAdvance(Calendar,E11,$F$1,"mf",,Trigger)</f>
        <v>42794</v>
      </c>
      <c r="G11" s="122">
        <f>_xll.qlDayCounterYearFraction(DayCounter,E11,F11,,,Trigger)</f>
        <v>1.0138888888888888</v>
      </c>
      <c r="H11" s="134">
        <f>_xll.qlQuoteValue(D11,AllTriggers)</f>
        <v>2.2599999999999999E-3</v>
      </c>
      <c r="I11" s="137">
        <f>_xll.qlYieldTSDiscount(Discounting,E11,,AllTriggers)</f>
        <v>1.0008708144350744</v>
      </c>
      <c r="J11" s="137">
        <f>_xll.qlYieldTSDiscount(Discounting,F11,,AllTriggers)</f>
        <v>1.0019185693100698</v>
      </c>
      <c r="K11" s="134">
        <f t="shared" si="2"/>
        <v>-1.0314232115692121E-3</v>
      </c>
      <c r="L11" s="134">
        <f t="shared" si="3"/>
        <v>3.2914232115692117E-3</v>
      </c>
      <c r="M11" s="66" t="b">
        <v>1</v>
      </c>
      <c r="N11" s="134">
        <f>_xll.qlInterpolationInterpolate($N$1,E11,TRUE)</f>
        <v>3.2914232115692117E-3</v>
      </c>
      <c r="O11" s="274">
        <f t="shared" si="4"/>
        <v>0</v>
      </c>
      <c r="P11" s="269">
        <f t="shared" si="0"/>
        <v>3.3350633712300615E-3</v>
      </c>
      <c r="R11" s="136">
        <f>_xll.qlCalendarAdvance(Calendar,R10,"1D","f")</f>
        <v>42194</v>
      </c>
      <c r="S11" s="310">
        <f>_xll.qlCalendarAdvance(Calendar,R11,$F$1,"mf",,Trigger)</f>
        <v>42562</v>
      </c>
      <c r="T11" s="311">
        <f>_xll.qlDayCounterYearFraction(DayCounter,R11,S11,,,Trigger)</f>
        <v>1.0222222222222221</v>
      </c>
      <c r="U11" s="268">
        <f>_xll.qlInterpolationInterpolate(B12Minterpolation,R11,TRUE)</f>
        <v>2.9245897911487338E-3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42458</v>
      </c>
      <c r="F12" s="136">
        <f>_xll.qlCalendarAdvance(Calendar,E12,$F$1,"mf",,Trigger)</f>
        <v>42823</v>
      </c>
      <c r="G12" s="122">
        <f>_xll.qlDayCounterYearFraction(DayCounter,E12,F12,,,Trigger)</f>
        <v>1.0138888888888888</v>
      </c>
      <c r="H12" s="134">
        <f>_xll.qlQuoteValue(D12,AllTriggers)</f>
        <v>2.3999999999999998E-3</v>
      </c>
      <c r="I12" s="137">
        <f>_xll.qlYieldTSDiscount(Discounting,E12,,AllTriggers)</f>
        <v>1.0009716395473647</v>
      </c>
      <c r="J12" s="137">
        <f>_xll.qlYieldTSDiscount(Discounting,F12,,AllTriggers)</f>
        <v>1.0019499333747526</v>
      </c>
      <c r="K12" s="134">
        <f t="shared" si="2"/>
        <v>-9.6301472752366793E-4</v>
      </c>
      <c r="L12" s="134">
        <f t="shared" si="3"/>
        <v>3.3630147275236677E-3</v>
      </c>
      <c r="M12" s="66" t="b">
        <v>1</v>
      </c>
      <c r="N12" s="134">
        <f>_xll.qlInterpolationInterpolate($N$1,E12,TRUE)</f>
        <v>3.3630147275236677E-3</v>
      </c>
      <c r="O12" s="274">
        <f t="shared" si="4"/>
        <v>0</v>
      </c>
      <c r="P12" s="269">
        <f t="shared" si="0"/>
        <v>3.4072444829348712E-3</v>
      </c>
      <c r="R12" s="136">
        <f>_xll.qlCalendarAdvance(Calendar,R11,"1D","f")</f>
        <v>42195</v>
      </c>
      <c r="S12" s="310">
        <f>_xll.qlCalendarAdvance(Calendar,R12,$F$1,"mf",,Trigger)</f>
        <v>42562</v>
      </c>
      <c r="T12" s="311">
        <f>_xll.qlDayCounterYearFraction(DayCounter,R12,S12,,,Trigger)</f>
        <v>1.0194444444444444</v>
      </c>
      <c r="U12" s="268">
        <f>_xll.qlInterpolationInterpolate(B12Minterpolation,R12,TRUE)</f>
        <v>2.929305707806691E-3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42489</v>
      </c>
      <c r="F13" s="136">
        <f>_xll.qlCalendarAdvance(Calendar,E13,$F$1,"mf",,Trigger)</f>
        <v>42853</v>
      </c>
      <c r="G13" s="122">
        <f>_xll.qlDayCounterYearFraction(DayCounter,E13,F13,,,Trigger)</f>
        <v>1.0111111111111111</v>
      </c>
      <c r="H13" s="134">
        <f>_xll.qlQuoteValue(D13,AllTriggers)</f>
        <v>2.5800000000000003E-3</v>
      </c>
      <c r="I13" s="137">
        <f>_xll.qlYieldTSDiscount(Discounting,E13,,AllTriggers)</f>
        <v>1.0010799139715951</v>
      </c>
      <c r="J13" s="137">
        <f>_xll.qlYieldTSDiscount(Discounting,F13,,AllTriggers)</f>
        <v>1.0019659016266627</v>
      </c>
      <c r="K13" s="134">
        <f t="shared" si="2"/>
        <v>-8.7453228255305237E-4</v>
      </c>
      <c r="L13" s="134">
        <f t="shared" si="3"/>
        <v>3.4545322825530527E-3</v>
      </c>
      <c r="M13" s="66" t="b">
        <v>0</v>
      </c>
      <c r="N13" s="134">
        <f>_xll.qlInterpolationInterpolate($N$1,E13,TRUE)</f>
        <v>3.4368718043923268E-3</v>
      </c>
      <c r="O13" s="274">
        <f t="shared" si="4"/>
        <v>0.17660478160725929</v>
      </c>
      <c r="P13" s="269">
        <f t="shared" si="0"/>
        <v>3.4899104886241981E-3</v>
      </c>
      <c r="R13" s="136">
        <f>_xll.qlCalendarAdvance(Calendar,R12,"1D","f")</f>
        <v>42198</v>
      </c>
      <c r="S13" s="310">
        <f>_xll.qlCalendarAdvance(Calendar,R13,$F$1,"mf",,Trigger)</f>
        <v>42564</v>
      </c>
      <c r="T13" s="311">
        <f>_xll.qlDayCounterYearFraction(DayCounter,R13,S13,,,Trigger)</f>
        <v>1.0166666666666666</v>
      </c>
      <c r="U13" s="268">
        <f>_xll.qlInterpolationInterpolate(B12Minterpolation,R13,TRUE)</f>
        <v>2.9430724491992036E-3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42520</v>
      </c>
      <c r="F14" s="136">
        <f>_xll.qlCalendarAdvance(Calendar,E14,$F$1,"mf",,Trigger)</f>
        <v>42885</v>
      </c>
      <c r="G14" s="122">
        <f>_xll.qlDayCounterYearFraction(DayCounter,E14,F14,,,Trigger)</f>
        <v>1.0138888888888888</v>
      </c>
      <c r="H14" s="134">
        <f>_xll.qlQuoteValue(D14,AllTriggers)</f>
        <v>2.7600000000000003E-3</v>
      </c>
      <c r="I14" s="137">
        <f>_xll.qlYieldTSDiscount(Discounting,E14,,AllTriggers)</f>
        <v>1.0011879331342177</v>
      </c>
      <c r="J14" s="137">
        <f>_xll.qlYieldTSDiscount(Discounting,F14,,AllTriggers)</f>
        <v>1.0019639878141458</v>
      </c>
      <c r="K14" s="134">
        <f t="shared" si="2"/>
        <v>-7.6392345754005804E-4</v>
      </c>
      <c r="L14" s="134">
        <f t="shared" si="3"/>
        <v>3.5239234575400583E-3</v>
      </c>
      <c r="M14" s="66" t="b">
        <v>0</v>
      </c>
      <c r="N14" s="134">
        <f>_xll.qlInterpolationInterpolate($N$1,E14,TRUE)</f>
        <v>3.5073800617984431E-3</v>
      </c>
      <c r="O14" s="274">
        <f t="shared" si="4"/>
        <v>0.16543395741615199</v>
      </c>
      <c r="P14" s="269">
        <f t="shared" si="0"/>
        <v>3.5692588991984202E-3</v>
      </c>
      <c r="R14" s="136">
        <f>_xll.qlCalendarAdvance(Calendar,R13,"1D","f")</f>
        <v>42199</v>
      </c>
      <c r="S14" s="310">
        <f>_xll.qlCalendarAdvance(Calendar,R14,$F$1,"mf",,Trigger)</f>
        <v>42565</v>
      </c>
      <c r="T14" s="311">
        <f>_xll.qlDayCounterYearFraction(DayCounter,R14,S14,,,Trigger)</f>
        <v>1.0166666666666666</v>
      </c>
      <c r="U14" s="268">
        <f>_xll.qlInterpolationInterpolate(B12Minterpolation,R14,TRUE)</f>
        <v>2.9475162168704759E-3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42550</v>
      </c>
      <c r="F15" s="140">
        <f>_xll.qlCalendarAdvance(Calendar,E15,$F$1,"mf",,Trigger)</f>
        <v>42915</v>
      </c>
      <c r="G15" s="127">
        <f>_xll.qlDayCounterYearFraction(DayCounter,E15,F15,,,Trigger)</f>
        <v>1.0138888888888888</v>
      </c>
      <c r="H15" s="143">
        <f>_xll.qlQuoteValue(D15,AllTriggers)</f>
        <v>2.9299999999999999E-3</v>
      </c>
      <c r="I15" s="141">
        <f>_xll.qlYieldTSDiscount(Discounting,E15,,AllTriggers)</f>
        <v>1.0012901262055136</v>
      </c>
      <c r="J15" s="141">
        <f>_xll.qlYieldTSDiscount(Discounting,F15,,AllTriggers)</f>
        <v>1.0019443689738927</v>
      </c>
      <c r="K15" s="143">
        <f t="shared" si="2"/>
        <v>-6.4402831001096335E-4</v>
      </c>
      <c r="L15" s="143">
        <f t="shared" si="3"/>
        <v>3.574028310010963E-3</v>
      </c>
      <c r="M15" s="71" t="b">
        <v>1</v>
      </c>
      <c r="N15" s="143">
        <f>_xll.qlInterpolationInterpolate($N$1,E15,TRUE)</f>
        <v>3.574028310010963E-3</v>
      </c>
      <c r="O15" s="275">
        <f t="shared" si="4"/>
        <v>0</v>
      </c>
      <c r="P15" s="307">
        <f t="shared" si="0"/>
        <v>3.6194770785621705E-3</v>
      </c>
      <c r="R15" s="136">
        <f>_xll.qlCalendarAdvance(Calendar,R14,"1D","f")</f>
        <v>42200</v>
      </c>
      <c r="S15" s="310">
        <f>_xll.qlCalendarAdvance(Calendar,R15,$F$1,"mf",,Trigger)</f>
        <v>42566</v>
      </c>
      <c r="T15" s="311">
        <f>_xll.qlDayCounterYearFraction(DayCounter,R15,S15,,,Trigger)</f>
        <v>1.0166666666666666</v>
      </c>
      <c r="U15" s="268">
        <f>_xll.qlInterpolationInterpolate(B12Minterpolation,R15,TRUE)</f>
        <v>2.9518783398457425E-3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42201</v>
      </c>
      <c r="S16" s="310">
        <f>_xll.qlCalendarAdvance(Calendar,R16,$F$1,"mf",,Trigger)</f>
        <v>42569</v>
      </c>
      <c r="T16" s="311">
        <f>_xll.qlDayCounterYearFraction(DayCounter,R16,S16,,,Trigger)</f>
        <v>1.0222222222222221</v>
      </c>
      <c r="U16" s="268">
        <f>_xll.qlInterpolationInterpolate(B12Minterpolation,R16,TRUE)</f>
        <v>2.9561533751452699E-3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42202</v>
      </c>
      <c r="S17" s="310">
        <f>_xll.qlCalendarAdvance(Calendar,R17,$F$1,"mf",,Trigger)</f>
        <v>42569</v>
      </c>
      <c r="T17" s="311">
        <f>_xll.qlDayCounterYearFraction(DayCounter,R17,S17,,,Trigger)</f>
        <v>1.0194444444444444</v>
      </c>
      <c r="U17" s="268">
        <f>_xll.qlInterpolationInterpolate(B12Minterpolation,R17,TRUE)</f>
        <v>2.960335879789324E-3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42205</v>
      </c>
      <c r="S18" s="310">
        <f>_xll.qlCalendarAdvance(Calendar,R18,$F$1,"mf",,Trigger)</f>
        <v>42571</v>
      </c>
      <c r="T18" s="311">
        <f>_xll.qlDayCounterYearFraction(DayCounter,R18,S18,,,Trigger)</f>
        <v>1.0166666666666666</v>
      </c>
      <c r="U18" s="268">
        <f>_xll.qlInterpolationInterpolate(B12Minterpolation,R18,TRUE)</f>
        <v>2.9722737799913121E-3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42206</v>
      </c>
      <c r="S19" s="310">
        <f>_xll.qlCalendarAdvance(Calendar,R19,$F$1,"mf",,Trigger)</f>
        <v>42572</v>
      </c>
      <c r="T19" s="311">
        <f>_xll.qlDayCounterYearFraction(DayCounter,R19,S19,,,Trigger)</f>
        <v>1.0166666666666666</v>
      </c>
      <c r="U19" s="268">
        <f>_xll.qlInterpolationInterpolate(B12Minterpolation,R19,TRUE)</f>
        <v>2.9760317322161376E-3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42207</v>
      </c>
      <c r="S20" s="310">
        <f>_xll.qlCalendarAdvance(Calendar,R20,$F$1,"mf",,Trigger)</f>
        <v>42573</v>
      </c>
      <c r="T20" s="311">
        <f>_xll.qlDayCounterYearFraction(DayCounter,R20,S20,,,Trigger)</f>
        <v>1.0166666666666666</v>
      </c>
      <c r="U20" s="268">
        <f>_xll.qlInterpolationInterpolate(B12Minterpolation,R20,TRUE)</f>
        <v>2.9796699388868215E-3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42208</v>
      </c>
      <c r="S21" s="310">
        <f>_xll.qlCalendarAdvance(Calendar,R21,$F$1,"mf",,Trigger)</f>
        <v>42576</v>
      </c>
      <c r="T21" s="311">
        <f>_xll.qlDayCounterYearFraction(DayCounter,R21,S21,,,Trigger)</f>
        <v>1.0222222222222221</v>
      </c>
      <c r="U21" s="268">
        <f>_xll.qlInterpolationInterpolate(B12Minterpolation,R21,TRUE)</f>
        <v>2.9831829570236305E-3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42209</v>
      </c>
      <c r="S22" s="310">
        <f>_xll.qlCalendarAdvance(Calendar,R22,$F$1,"mf",,Trigger)</f>
        <v>42576</v>
      </c>
      <c r="T22" s="311">
        <f>_xll.qlDayCounterYearFraction(DayCounter,R22,S22,,,Trigger)</f>
        <v>1.0194444444444444</v>
      </c>
      <c r="U22" s="268">
        <f>_xll.qlInterpolationInterpolate(B12Minterpolation,R22,TRUE)</f>
        <v>2.9865653436468302E-3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42212</v>
      </c>
      <c r="S23" s="310">
        <f>_xll.qlCalendarAdvance(Calendar,R23,$F$1,"mf",,Trigger)</f>
        <v>42578</v>
      </c>
      <c r="T23" s="311">
        <f>_xll.qlDayCounterYearFraction(DayCounter,R23,S23,,,Trigger)</f>
        <v>1.0166666666666666</v>
      </c>
      <c r="U23" s="268">
        <f>_xll.qlInterpolationInterpolate(B12Minterpolation,R23,TRUE)</f>
        <v>2.9958742846374394E-3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42213</v>
      </c>
      <c r="S24" s="310">
        <f>_xll.qlCalendarAdvance(Calendar,R24,$F$1,"mf",,Trigger)</f>
        <v>42579</v>
      </c>
      <c r="T24" s="311">
        <f>_xll.qlDayCounterYearFraction(DayCounter,R24,S24,,,Trigger)</f>
        <v>1.0166666666666666</v>
      </c>
      <c r="U24" s="268">
        <f>_xll.qlInterpolationInterpolate(B12Minterpolation,R24,TRUE)</f>
        <v>2.9986797154088669E-3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42214</v>
      </c>
      <c r="S25" s="310">
        <f>_xll.qlCalendarAdvance(Calendar,R25,$F$1,"mf",,Trigger)</f>
        <v>42580</v>
      </c>
      <c r="T25" s="311">
        <f>_xll.qlDayCounterYearFraction(DayCounter,R25,S25,,,Trigger)</f>
        <v>1.0166666666666666</v>
      </c>
      <c r="U25" s="268">
        <f>_xll.qlInterpolationInterpolate(B12Minterpolation,R25,TRUE)</f>
        <v>3.0013272997680166E-3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42215</v>
      </c>
      <c r="S26" s="310">
        <f>_xll.qlCalendarAdvance(Calendar,R26,$F$1,"mf",,Trigger)</f>
        <v>42580</v>
      </c>
      <c r="T26" s="311">
        <f>_xll.qlDayCounterYearFraction(DayCounter,R26,S26,,,Trigger)</f>
        <v>1.0138888888888888</v>
      </c>
      <c r="U26" s="268">
        <f>_xll.qlInterpolationInterpolate(B12Minterpolation,R26,TRUE)</f>
        <v>3.0038134809497264E-3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42216</v>
      </c>
      <c r="S27" s="310">
        <f>_xll.qlCalendarAdvance(Calendar,R27,$F$1,"mf",,Trigger)</f>
        <v>42580</v>
      </c>
      <c r="T27" s="311">
        <f>_xll.qlDayCounterYearFraction(DayCounter,R27,S27,,,Trigger)</f>
        <v>1.0111111111111111</v>
      </c>
      <c r="U27" s="268">
        <f>_xll.qlInterpolationInterpolate(B12Minterpolation,R27,TRUE)</f>
        <v>3.0061422470471187E-3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42219</v>
      </c>
      <c r="S28" s="310">
        <f>_xll.qlCalendarAdvance(Calendar,R28,$F$1,"mf",,Trigger)</f>
        <v>42585</v>
      </c>
      <c r="T28" s="311">
        <f>_xll.qlDayCounterYearFraction(DayCounter,R28,S28,,,Trigger)</f>
        <v>1.0166666666666666</v>
      </c>
      <c r="U28" s="268">
        <f>_xll.qlInterpolationInterpolate(B12Minterpolation,R28,TRUE)</f>
        <v>3.0122427979103242E-3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42220</v>
      </c>
      <c r="S29" s="310">
        <f>_xll.qlCalendarAdvance(Calendar,R29,$F$1,"mf",,Trigger)</f>
        <v>42586</v>
      </c>
      <c r="T29" s="311">
        <f>_xll.qlDayCounterYearFraction(DayCounter,R29,S29,,,Trigger)</f>
        <v>1.0166666666666666</v>
      </c>
      <c r="U29" s="268">
        <f>_xll.qlInterpolationInterpolate(B12Minterpolation,R29,TRUE)</f>
        <v>3.0140006467473802E-3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42221</v>
      </c>
      <c r="S30" s="310">
        <f>_xll.qlCalendarAdvance(Calendar,R30,$F$1,"mf",,Trigger)</f>
        <v>42587</v>
      </c>
      <c r="T30" s="311">
        <f>_xll.qlDayCounterYearFraction(DayCounter,R30,S30,,,Trigger)</f>
        <v>1.0166666666666666</v>
      </c>
      <c r="U30" s="268">
        <f>_xll.qlInterpolationInterpolate(B12Minterpolation,R30,TRUE)</f>
        <v>3.0156304520385859E-3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42222</v>
      </c>
      <c r="S31" s="310">
        <f>_xll.qlCalendarAdvance(Calendar,R31,$F$1,"mf",,Trigger)</f>
        <v>42590</v>
      </c>
      <c r="T31" s="311">
        <f>_xll.qlDayCounterYearFraction(DayCounter,R31,S31,,,Trigger)</f>
        <v>1.0222222222222221</v>
      </c>
      <c r="U31" s="268">
        <f>_xll.qlInterpolationInterpolate(B12Minterpolation,R31,TRUE)</f>
        <v>3.0171380880916346E-3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42223</v>
      </c>
      <c r="S32" s="310">
        <f>_xll.qlCalendarAdvance(Calendar,R32,$F$1,"mf",,Trigger)</f>
        <v>42590</v>
      </c>
      <c r="T32" s="311">
        <f>_xll.qlDayCounterYearFraction(DayCounter,R32,S32,,,Trigger)</f>
        <v>1.0194444444444444</v>
      </c>
      <c r="U32" s="268">
        <f>_xll.qlInterpolationInterpolate(B12Minterpolation,R32,TRUE)</f>
        <v>3.0185294292142196E-3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42226</v>
      </c>
      <c r="S33" s="310">
        <f>_xll.qlCalendarAdvance(Calendar,R33,$F$1,"mf",,Trigger)</f>
        <v>42592</v>
      </c>
      <c r="T33" s="311">
        <f>_xll.qlDayCounterYearFraction(DayCounter,R33,S33,,,Trigger)</f>
        <v>1.0166666666666666</v>
      </c>
      <c r="U33" s="268">
        <f>_xll.qlInterpolationInterpolate(B12Minterpolation,R33,TRUE)</f>
        <v>3.0220644260761289E-3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42227</v>
      </c>
      <c r="S34" s="310">
        <f>_xll.qlCalendarAdvance(Calendar,R34,$F$1,"mf",,Trigger)</f>
        <v>42593</v>
      </c>
      <c r="T34" s="311">
        <f>_xll.qlDayCounterYearFraction(DayCounter,R34,S34,,,Trigger)</f>
        <v>1.0166666666666666</v>
      </c>
      <c r="U34" s="268">
        <f>_xll.qlInterpolationInterpolate(B12Minterpolation,R34,TRUE)</f>
        <v>3.0230493305537943E-3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42228</v>
      </c>
      <c r="S35" s="310">
        <f>_xll.qlCalendarAdvance(Calendar,R35,$F$1,"mf",,Trigger)</f>
        <v>42594</v>
      </c>
      <c r="T35" s="311">
        <f>_xll.qlDayCounterYearFraction(DayCounter,R35,S35,,,Trigger)</f>
        <v>1.0166666666666666</v>
      </c>
      <c r="U35" s="268">
        <f>_xll.qlInterpolationInterpolate(B12Minterpolation,R35,TRUE)</f>
        <v>3.0239473116394637E-3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42229</v>
      </c>
      <c r="S36" s="310">
        <f>_xll.qlCalendarAdvance(Calendar,R36,$F$1,"mf",,Trigger)</f>
        <v>42597</v>
      </c>
      <c r="T36" s="311">
        <f>_xll.qlDayCounterYearFraction(DayCounter,R36,S36,,,Trigger)</f>
        <v>1.0222222222222221</v>
      </c>
      <c r="U36" s="268">
        <f>_xll.qlInterpolationInterpolate(B12Minterpolation,R36,TRUE)</f>
        <v>3.0247642436408303E-3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42230</v>
      </c>
      <c r="S37" s="310">
        <f>_xll.qlCalendarAdvance(Calendar,R37,$F$1,"mf",,Trigger)</f>
        <v>42597</v>
      </c>
      <c r="T37" s="311">
        <f>_xll.qlDayCounterYearFraction(DayCounter,R37,S37,,,Trigger)</f>
        <v>1.0194444444444444</v>
      </c>
      <c r="U37" s="268">
        <f>_xll.qlInterpolationInterpolate(B12Minterpolation,R37,TRUE)</f>
        <v>3.0255060008655874E-3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42233</v>
      </c>
      <c r="S38" s="310">
        <f>_xll.qlCalendarAdvance(Calendar,R38,$F$1,"mf",,Trigger)</f>
        <v>42599</v>
      </c>
      <c r="T38" s="311">
        <f>_xll.qlDayCounterYearFraction(DayCounter,R38,S38,,,Trigger)</f>
        <v>1.0166666666666666</v>
      </c>
      <c r="U38" s="268">
        <f>_xll.qlInterpolationInterpolate(B12Minterpolation,R38,TRUE)</f>
        <v>3.0273389669571377E-3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42234</v>
      </c>
      <c r="S39" s="310">
        <f>_xll.qlCalendarAdvance(Calendar,R39,$F$1,"mf",,Trigger)</f>
        <v>42600</v>
      </c>
      <c r="T39" s="311">
        <f>_xll.qlDayCounterYearFraction(DayCounter,R39,S39,,,Trigger)</f>
        <v>1.0166666666666666</v>
      </c>
      <c r="U39" s="268">
        <f>_xll.qlInterpolationInterpolate(B12Minterpolation,R39,TRUE)</f>
        <v>3.0278387681523917E-3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42235</v>
      </c>
      <c r="S40" s="310">
        <f>_xll.qlCalendarAdvance(Calendar,R40,$F$1,"mf",,Trigger)</f>
        <v>42601</v>
      </c>
      <c r="T40" s="311">
        <f>_xll.qlDayCounterYearFraction(DayCounter,R40,S40,,,Trigger)</f>
        <v>1.0166666666666666</v>
      </c>
      <c r="U40" s="268">
        <f>_xll.qlInterpolationInterpolate(B12Minterpolation,R40,TRUE)</f>
        <v>3.0282927661095041E-3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42236</v>
      </c>
      <c r="S41" s="310">
        <f>_xll.qlCalendarAdvance(Calendar,R41,$F$1,"mf",,Trigger)</f>
        <v>42604</v>
      </c>
      <c r="T41" s="311">
        <f>_xll.qlDayCounterYearFraction(DayCounter,R41,S41,,,Trigger)</f>
        <v>1.0222222222222221</v>
      </c>
      <c r="U41" s="268">
        <f>_xll.qlInterpolationInterpolate(B12Minterpolation,R41,TRUE)</f>
        <v>3.0287068351361676E-3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42237</v>
      </c>
      <c r="S42" s="310">
        <f>_xll.qlCalendarAdvance(Calendar,R42,$F$1,"mf",,Trigger)</f>
        <v>42604</v>
      </c>
      <c r="T42" s="311">
        <f>_xll.qlDayCounterYearFraction(DayCounter,R42,S42,,,Trigger)</f>
        <v>1.0194444444444444</v>
      </c>
      <c r="U42" s="268">
        <f>_xll.qlInterpolationInterpolate(B12Minterpolation,R42,TRUE)</f>
        <v>3.0290868495400757E-3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42240</v>
      </c>
      <c r="S43" s="310">
        <f>_xll.qlCalendarAdvance(Calendar,R43,$F$1,"mf",,Trigger)</f>
        <v>42606</v>
      </c>
      <c r="T43" s="311">
        <f>_xll.qlDayCounterYearFraction(DayCounter,R43,S43,,,Trigger)</f>
        <v>1.0166666666666666</v>
      </c>
      <c r="U43" s="268">
        <f>_xll.qlInterpolationInterpolate(B12Minterpolation,R43,TRUE)</f>
        <v>3.0300813080922041E-3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42241</v>
      </c>
      <c r="S44" s="310">
        <f>_xll.qlCalendarAdvance(Calendar,R44,$F$1,"mf",,Trigger)</f>
        <v>42607</v>
      </c>
      <c r="T44" s="311">
        <f>_xll.qlDayCounterYearFraction(DayCounter,R44,S44,,,Trigger)</f>
        <v>1.0166666666666666</v>
      </c>
      <c r="U44" s="268">
        <f>_xll.qlInterpolationInterpolate(B12Minterpolation,R44,TRUE)</f>
        <v>3.0303838470820263E-3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42242</v>
      </c>
      <c r="S45" s="310">
        <f>_xll.qlCalendarAdvance(Calendar,R45,$F$1,"mf",,Trigger)</f>
        <v>42608</v>
      </c>
      <c r="T45" s="311">
        <f>_xll.qlDayCounterYearFraction(DayCounter,R45,S45,,,Trigger)</f>
        <v>1.0166666666666666</v>
      </c>
      <c r="U45" s="268">
        <f>_xll.qlInterpolationInterpolate(B12Minterpolation,R45,TRUE)</f>
        <v>3.03068170298756E-3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42243</v>
      </c>
      <c r="S46" s="310">
        <f>_xll.qlCalendarAdvance(Calendar,R46,$F$1,"mf",,Trigger)</f>
        <v>42611</v>
      </c>
      <c r="T46" s="311">
        <f>_xll.qlDayCounterYearFraction(DayCounter,R46,S46,,,Trigger)</f>
        <v>1.0222222222222221</v>
      </c>
      <c r="U46" s="268">
        <f>_xll.qlInterpolationInterpolate(B12Minterpolation,R46,TRUE)</f>
        <v>3.0309807501164997E-3</v>
      </c>
    </row>
    <row r="47" spans="5:21" ht="11.25" customHeight="1" x14ac:dyDescent="0.2">
      <c r="R47" s="136">
        <f>_xll.qlCalendarAdvance(Calendar,R46,"1D","f")</f>
        <v>42244</v>
      </c>
      <c r="S47" s="310">
        <f>_xll.qlCalendarAdvance(Calendar,R47,$F$1,"mf",,Trigger)</f>
        <v>42611</v>
      </c>
      <c r="T47" s="311">
        <f>_xll.qlDayCounterYearFraction(DayCounter,R47,S47,,,Trigger)</f>
        <v>1.0194444444444444</v>
      </c>
      <c r="U47" s="268">
        <f>_xll.qlInterpolationInterpolate(B12Minterpolation,R47,TRUE)</f>
        <v>3.0312868627765384E-3</v>
      </c>
    </row>
    <row r="48" spans="5:21" ht="11.25" customHeight="1" x14ac:dyDescent="0.2">
      <c r="R48" s="136">
        <f>_xll.qlCalendarAdvance(Calendar,R47,"1D","f")</f>
        <v>42247</v>
      </c>
      <c r="S48" s="310">
        <f>_xll.qlCalendarAdvance(Calendar,R48,$F$1,"mf",,Trigger)</f>
        <v>42613</v>
      </c>
      <c r="T48" s="311">
        <f>_xll.qlDayCounterYearFraction(DayCounter,R48,S48,,,Trigger)</f>
        <v>1.0166666666666666</v>
      </c>
      <c r="U48" s="268">
        <f>_xll.qlInterpolationInterpolate(B12Minterpolation,R48,TRUE)</f>
        <v>3.032306337020182E-3</v>
      </c>
    </row>
    <row r="49" spans="18:21" ht="11.25" customHeight="1" x14ac:dyDescent="0.2">
      <c r="R49" s="136">
        <f>_xll.qlCalendarAdvance(Calendar,R48,"1D","f")</f>
        <v>42248</v>
      </c>
      <c r="S49" s="310">
        <f>_xll.qlCalendarAdvance(Calendar,R49,$F$1,"mf",,Trigger)</f>
        <v>42614</v>
      </c>
      <c r="T49" s="311">
        <f>_xll.qlDayCounterYearFraction(DayCounter,R49,S49,,,Trigger)</f>
        <v>1.0166666666666666</v>
      </c>
      <c r="U49" s="268">
        <f>_xll.qlInterpolationInterpolate(B12Minterpolation,R49,TRUE)</f>
        <v>3.03269827399354E-3</v>
      </c>
    </row>
    <row r="50" spans="18:21" ht="11.25" customHeight="1" x14ac:dyDescent="0.2">
      <c r="R50" s="136">
        <f>_xll.qlCalendarAdvance(Calendar,R49,"1D","f")</f>
        <v>42249</v>
      </c>
      <c r="S50" s="310">
        <f>_xll.qlCalendarAdvance(Calendar,R50,$F$1,"mf",,Trigger)</f>
        <v>42615</v>
      </c>
      <c r="T50" s="311">
        <f>_xll.qlDayCounterYearFraction(DayCounter,R50,S50,,,Trigger)</f>
        <v>1.0166666666666666</v>
      </c>
      <c r="U50" s="268">
        <f>_xll.qlInterpolationInterpolate(B12Minterpolation,R50,TRUE)</f>
        <v>3.0331195627084006E-3</v>
      </c>
    </row>
    <row r="51" spans="18:21" ht="11.25" customHeight="1" x14ac:dyDescent="0.2">
      <c r="R51" s="136">
        <f>_xll.qlCalendarAdvance(Calendar,R50,"1D","f")</f>
        <v>42250</v>
      </c>
      <c r="S51" s="310">
        <f>_xll.qlCalendarAdvance(Calendar,R51,$F$1,"mf",,Trigger)</f>
        <v>42618</v>
      </c>
      <c r="T51" s="311">
        <f>_xll.qlDayCounterYearFraction(DayCounter,R51,S51,,,Trigger)</f>
        <v>1.0222222222222221</v>
      </c>
      <c r="U51" s="268">
        <f>_xll.qlInterpolationInterpolate(B12Minterpolation,R51,TRUE)</f>
        <v>3.0335689921443931E-3</v>
      </c>
    </row>
    <row r="52" spans="18:21" ht="11.25" customHeight="1" x14ac:dyDescent="0.2">
      <c r="R52" s="136">
        <f>_xll.qlCalendarAdvance(Calendar,R51,"1D","f")</f>
        <v>42251</v>
      </c>
      <c r="S52" s="310">
        <f>_xll.qlCalendarAdvance(Calendar,R52,$F$1,"mf",,Trigger)</f>
        <v>42618</v>
      </c>
      <c r="T52" s="311">
        <f>_xll.qlDayCounterYearFraction(DayCounter,R52,S52,,,Trigger)</f>
        <v>1.0194444444444444</v>
      </c>
      <c r="U52" s="268">
        <f>_xll.qlInterpolationInterpolate(B12Minterpolation,R52,TRUE)</f>
        <v>3.0340453512811465E-3</v>
      </c>
    </row>
    <row r="53" spans="18:21" x14ac:dyDescent="0.2">
      <c r="R53" s="136">
        <f>_xll.qlCalendarAdvance(Calendar,R52,"1D","f")</f>
        <v>42254</v>
      </c>
      <c r="S53" s="310">
        <f>_xll.qlCalendarAdvance(Calendar,R53,$F$1,"mf",,Trigger)</f>
        <v>42620</v>
      </c>
      <c r="T53" s="311">
        <f>_xll.qlDayCounterYearFraction(DayCounter,R53,S53,,,Trigger)</f>
        <v>1.0166666666666666</v>
      </c>
      <c r="U53" s="268">
        <f>_xll.qlInterpolationInterpolate(B12Minterpolation,R53,TRUE)</f>
        <v>3.0356238966922711E-3</v>
      </c>
    </row>
    <row r="54" spans="18:21" x14ac:dyDescent="0.2">
      <c r="R54" s="136">
        <f>_xll.qlCalendarAdvance(Calendar,R53,"1D","f")</f>
        <v>42255</v>
      </c>
      <c r="S54" s="310">
        <f>_xll.qlCalendarAdvance(Calendar,R54,$F$1,"mf",,Trigger)</f>
        <v>42621</v>
      </c>
      <c r="T54" s="311">
        <f>_xll.qlDayCounterYearFraction(DayCounter,R54,S54,,,Trigger)</f>
        <v>1.0166666666666666</v>
      </c>
      <c r="U54" s="268">
        <f>_xll.qlInterpolationInterpolate(B12Minterpolation,R54,TRUE)</f>
        <v>3.0361958644283659E-3</v>
      </c>
    </row>
    <row r="55" spans="18:21" x14ac:dyDescent="0.2">
      <c r="R55" s="136">
        <f>_xll.qlCalendarAdvance(Calendar,R54,"1D","f")</f>
        <v>42256</v>
      </c>
      <c r="S55" s="310">
        <f>_xll.qlCalendarAdvance(Calendar,R55,$F$1,"mf",,Trigger)</f>
        <v>42622</v>
      </c>
      <c r="T55" s="311">
        <f>_xll.qlDayCounterYearFraction(DayCounter,R55,S55,,,Trigger)</f>
        <v>1.0166666666666666</v>
      </c>
      <c r="U55" s="268">
        <f>_xll.qlInterpolationInterpolate(B12Minterpolation,R55,TRUE)</f>
        <v>3.0367887067633695E-3</v>
      </c>
    </row>
    <row r="56" spans="18:21" x14ac:dyDescent="0.2">
      <c r="R56" s="136">
        <f>_xll.qlCalendarAdvance(Calendar,R55,"1D","f")</f>
        <v>42257</v>
      </c>
      <c r="S56" s="310">
        <f>_xll.qlCalendarAdvance(Calendar,R56,$F$1,"mf",,Trigger)</f>
        <v>42625</v>
      </c>
      <c r="T56" s="311">
        <f>_xll.qlDayCounterYearFraction(DayCounter,R56,S56,,,Trigger)</f>
        <v>1.0222222222222221</v>
      </c>
      <c r="U56" s="268">
        <f>_xll.qlInterpolationInterpolate(B12Minterpolation,R56,TRUE)</f>
        <v>3.0374012126769116E-3</v>
      </c>
    </row>
    <row r="57" spans="18:21" x14ac:dyDescent="0.2">
      <c r="R57" s="136">
        <f>_xll.qlCalendarAdvance(Calendar,R56,"1D","f")</f>
        <v>42258</v>
      </c>
      <c r="S57" s="310">
        <f>_xll.qlCalendarAdvance(Calendar,R57,$F$1,"mf",,Trigger)</f>
        <v>42625</v>
      </c>
      <c r="T57" s="311">
        <f>_xll.qlDayCounterYearFraction(DayCounter,R57,S57,,,Trigger)</f>
        <v>1.0194444444444444</v>
      </c>
      <c r="U57" s="268">
        <f>_xll.qlInterpolationInterpolate(B12Minterpolation,R57,TRUE)</f>
        <v>3.0380321711486222E-3</v>
      </c>
    </row>
    <row r="58" spans="18:21" x14ac:dyDescent="0.2">
      <c r="R58" s="136">
        <f>_xll.qlCalendarAdvance(Calendar,R57,"1D","f")</f>
        <v>42261</v>
      </c>
      <c r="S58" s="310">
        <f>_xll.qlCalendarAdvance(Calendar,R58,$F$1,"mf",,Trigger)</f>
        <v>42627</v>
      </c>
      <c r="T58" s="311">
        <f>_xll.qlDayCounterYearFraction(DayCounter,R58,S58,,,Trigger)</f>
        <v>1.0166666666666666</v>
      </c>
      <c r="U58" s="268">
        <f>_xll.qlInterpolationInterpolate(B12Minterpolation,R58,TRUE)</f>
        <v>3.0400236517090576E-3</v>
      </c>
    </row>
    <row r="59" spans="18:21" x14ac:dyDescent="0.2">
      <c r="R59" s="136">
        <f>_xll.qlCalendarAdvance(Calendar,R58,"1D","f")</f>
        <v>42262</v>
      </c>
      <c r="S59" s="310">
        <f>_xll.qlCalendarAdvance(Calendar,R59,$F$1,"mf",,Trigger)</f>
        <v>42628</v>
      </c>
      <c r="T59" s="311">
        <f>_xll.qlDayCounterYearFraction(DayCounter,R59,S59,,,Trigger)</f>
        <v>1.0166666666666666</v>
      </c>
      <c r="U59" s="268">
        <f>_xll.qlInterpolationInterpolate(B12Minterpolation,R59,TRUE)</f>
        <v>3.0407163102097361E-3</v>
      </c>
    </row>
    <row r="60" spans="18:21" x14ac:dyDescent="0.2">
      <c r="R60" s="136">
        <f>_xll.qlCalendarAdvance(Calendar,R59,"1D","f")</f>
        <v>42263</v>
      </c>
      <c r="S60" s="310">
        <f>_xll.qlCalendarAdvance(Calendar,R60,$F$1,"mf",,Trigger)</f>
        <v>42629</v>
      </c>
      <c r="T60" s="311">
        <f>_xll.qlDayCounterYearFraction(DayCounter,R60,S60,,,Trigger)</f>
        <v>1.0166666666666666</v>
      </c>
      <c r="U60" s="268">
        <f>_xll.qlInterpolationInterpolate(B12Minterpolation,R60,TRUE)</f>
        <v>3.0414213661667305E-3</v>
      </c>
    </row>
    <row r="61" spans="18:21" x14ac:dyDescent="0.2">
      <c r="R61" s="136">
        <f>_xll.qlCalendarAdvance(Calendar,R60,"1D","f")</f>
        <v>42264</v>
      </c>
      <c r="S61" s="310">
        <f>_xll.qlCalendarAdvance(Calendar,R61,$F$1,"mf",,Trigger)</f>
        <v>42632</v>
      </c>
      <c r="T61" s="311">
        <f>_xll.qlDayCounterYearFraction(DayCounter,R61,S61,,,Trigger)</f>
        <v>1.0222222222222221</v>
      </c>
      <c r="U61" s="268">
        <f>_xll.qlInterpolationInterpolate(B12Minterpolation,R61,TRUE)</f>
        <v>3.0421376085596704E-3</v>
      </c>
    </row>
    <row r="62" spans="18:21" x14ac:dyDescent="0.2">
      <c r="R62" s="136">
        <f>_xll.qlCalendarAdvance(Calendar,R61,"1D","f")</f>
        <v>42265</v>
      </c>
      <c r="S62" s="310">
        <f>_xll.qlCalendarAdvance(Calendar,R62,$F$1,"mf",,Trigger)</f>
        <v>42632</v>
      </c>
      <c r="T62" s="311">
        <f>_xll.qlDayCounterYearFraction(DayCounter,R62,S62,,,Trigger)</f>
        <v>1.0194444444444444</v>
      </c>
      <c r="U62" s="268">
        <f>_xll.qlInterpolationInterpolate(B12Minterpolation,R62,TRUE)</f>
        <v>3.0428638263681851E-3</v>
      </c>
    </row>
    <row r="63" spans="18:21" x14ac:dyDescent="0.2">
      <c r="R63" s="136">
        <f>_xll.qlCalendarAdvance(Calendar,R62,"1D","f")</f>
        <v>42268</v>
      </c>
      <c r="S63" s="310">
        <f>_xll.qlCalendarAdvance(Calendar,R63,$F$1,"mf",,Trigger)</f>
        <v>42634</v>
      </c>
      <c r="T63" s="311">
        <f>_xll.qlDayCounterYearFraction(DayCounter,R63,S63,,,Trigger)</f>
        <v>1.0166666666666666</v>
      </c>
      <c r="U63" s="268">
        <f>_xll.qlInterpolationInterpolate(B12Minterpolation,R63,TRUE)</f>
        <v>3.0450902220834743E-3</v>
      </c>
    </row>
    <row r="64" spans="18:21" x14ac:dyDescent="0.2">
      <c r="R64" s="136">
        <f>_xll.qlCalendarAdvance(Calendar,R63,"1D","f")</f>
        <v>42269</v>
      </c>
      <c r="S64" s="310">
        <f>_xll.qlCalendarAdvance(Calendar,R64,$F$1,"mf",,Trigger)</f>
        <v>42635</v>
      </c>
      <c r="T64" s="311">
        <f>_xll.qlDayCounterYearFraction(DayCounter,R64,S64,,,Trigger)</f>
        <v>1.0166666666666666</v>
      </c>
      <c r="U64" s="268">
        <f>_xll.qlInterpolationInterpolate(B12Minterpolation,R64,TRUE)</f>
        <v>3.0458442313505839E-3</v>
      </c>
    </row>
    <row r="65" spans="18:21" x14ac:dyDescent="0.2">
      <c r="R65" s="136">
        <f>_xll.qlCalendarAdvance(Calendar,R64,"1D","f")</f>
        <v>42270</v>
      </c>
      <c r="S65" s="310">
        <f>_xll.qlCalendarAdvance(Calendar,R65,$F$1,"mf",,Trigger)</f>
        <v>42636</v>
      </c>
      <c r="T65" s="311">
        <f>_xll.qlDayCounterYearFraction(DayCounter,R65,S65,,,Trigger)</f>
        <v>1.0166666666666666</v>
      </c>
      <c r="U65" s="268">
        <f>_xll.qlInterpolationInterpolate(B12Minterpolation,R65,TRUE)</f>
        <v>3.0466021609314164E-3</v>
      </c>
    </row>
    <row r="66" spans="18:21" x14ac:dyDescent="0.2">
      <c r="R66" s="136">
        <f>_xll.qlCalendarAdvance(Calendar,R65,"1D","f")</f>
        <v>42271</v>
      </c>
      <c r="S66" s="310">
        <f>_xll.qlCalendarAdvance(Calendar,R66,$F$1,"mf",,Trigger)</f>
        <v>42639</v>
      </c>
      <c r="T66" s="311">
        <f>_xll.qlDayCounterYearFraction(DayCounter,R66,S66,,,Trigger)</f>
        <v>1.0222222222222221</v>
      </c>
      <c r="U66" s="268">
        <f>_xll.qlInterpolationInterpolate(B12Minterpolation,R66,TRUE)</f>
        <v>3.0473627998056012E-3</v>
      </c>
    </row>
    <row r="67" spans="18:21" x14ac:dyDescent="0.2">
      <c r="R67" s="136">
        <f>_xll.qlCalendarAdvance(Calendar,R66,"1D","f")</f>
        <v>42272</v>
      </c>
      <c r="S67" s="310">
        <f>_xll.qlCalendarAdvance(Calendar,R67,$F$1,"mf",,Trigger)</f>
        <v>42639</v>
      </c>
      <c r="T67" s="311">
        <f>_xll.qlDayCounterYearFraction(DayCounter,R67,S67,,,Trigger)</f>
        <v>1.0194444444444444</v>
      </c>
      <c r="U67" s="268">
        <f>_xll.qlInterpolationInterpolate(B12Minterpolation,R67,TRUE)</f>
        <v>3.0481249369527677E-3</v>
      </c>
    </row>
    <row r="68" spans="18:21" x14ac:dyDescent="0.2">
      <c r="R68" s="136">
        <f>_xll.qlCalendarAdvance(Calendar,R67,"1D","f")</f>
        <v>42275</v>
      </c>
      <c r="S68" s="310">
        <f>_xll.qlCalendarAdvance(Calendar,R68,$F$1,"mf",,Trigger)</f>
        <v>42641</v>
      </c>
      <c r="T68" s="311">
        <f>_xll.qlDayCounterYearFraction(DayCounter,R68,S68,,,Trigger)</f>
        <v>1.0166666666666666</v>
      </c>
      <c r="U68" s="268">
        <f>_xll.qlInterpolationInterpolate(B12Minterpolation,R68,TRUE)</f>
        <v>3.0504082278284528E-3</v>
      </c>
    </row>
    <row r="69" spans="18:21" x14ac:dyDescent="0.2">
      <c r="R69" s="136">
        <f>_xll.qlCalendarAdvance(Calendar,R68,"1D","f")</f>
        <v>42276</v>
      </c>
      <c r="S69" s="310">
        <f>_xll.qlCalendarAdvance(Calendar,R69,$F$1,"mf",,Trigger)</f>
        <v>42642</v>
      </c>
      <c r="T69" s="311">
        <f>_xll.qlDayCounterYearFraction(DayCounter,R69,S69,,,Trigger)</f>
        <v>1.0166666666666666</v>
      </c>
      <c r="U69" s="268">
        <f>_xll.qlInterpolationInterpolate(B12Minterpolation,R69,TRUE)</f>
        <v>3.0511642478638417E-3</v>
      </c>
    </row>
    <row r="70" spans="18:21" x14ac:dyDescent="0.2">
      <c r="R70" s="136">
        <f>_xll.qlCalendarAdvance(Calendar,R69,"1D","f")</f>
        <v>42277</v>
      </c>
      <c r="S70" s="310">
        <f>_xll.qlCalendarAdvance(Calendar,R70,$F$1,"mf",,Trigger)</f>
        <v>42643</v>
      </c>
      <c r="T70" s="311">
        <f>_xll.qlDayCounterYearFraction(DayCounter,R70,S70,,,Trigger)</f>
        <v>1.0166666666666666</v>
      </c>
      <c r="U70" s="268">
        <f>_xll.qlInterpolationInterpolate(B12Minterpolation,R70,TRUE)</f>
        <v>3.0519158170693389E-3</v>
      </c>
    </row>
    <row r="71" spans="18:21" x14ac:dyDescent="0.2">
      <c r="R71" s="136">
        <f>_xll.qlCalendarAdvance(Calendar,R70,"1D","f")</f>
        <v>42278</v>
      </c>
      <c r="S71" s="310">
        <f>_xll.qlCalendarAdvance(Calendar,R71,$F$1,"mf",,Trigger)</f>
        <v>42646</v>
      </c>
      <c r="T71" s="311">
        <f>_xll.qlDayCounterYearFraction(DayCounter,R71,S71,,,Trigger)</f>
        <v>1.0222222222222221</v>
      </c>
      <c r="U71" s="268">
        <f>_xll.qlInterpolationInterpolate(B12Minterpolation,R71,TRUE)</f>
        <v>3.0526622544194688E-3</v>
      </c>
    </row>
    <row r="72" spans="18:21" x14ac:dyDescent="0.2">
      <c r="R72" s="136">
        <f>_xll.qlCalendarAdvance(Calendar,R71,"1D","f")</f>
        <v>42279</v>
      </c>
      <c r="S72" s="310">
        <f>_xll.qlCalendarAdvance(Calendar,R72,$F$1,"mf",,Trigger)</f>
        <v>42646</v>
      </c>
      <c r="T72" s="311">
        <f>_xll.qlDayCounterYearFraction(DayCounter,R72,S72,,,Trigger)</f>
        <v>1.0194444444444444</v>
      </c>
      <c r="U72" s="268">
        <f>_xll.qlInterpolationInterpolate(B12Minterpolation,R72,TRUE)</f>
        <v>3.0534029848877349E-3</v>
      </c>
    </row>
    <row r="73" spans="18:21" x14ac:dyDescent="0.2">
      <c r="R73" s="136">
        <f>_xll.qlCalendarAdvance(Calendar,R72,"1D","f")</f>
        <v>42282</v>
      </c>
      <c r="S73" s="310">
        <f>_xll.qlCalendarAdvance(Calendar,R73,$F$1,"mf",,Trigger)</f>
        <v>42648</v>
      </c>
      <c r="T73" s="311">
        <f>_xll.qlDayCounterYearFraction(DayCounter,R73,S73,,,Trigger)</f>
        <v>1.0166666666666666</v>
      </c>
      <c r="U73" s="268">
        <f>_xll.qlInterpolationInterpolate(B12Minterpolation,R73,TRUE)</f>
        <v>3.0555851847363824E-3</v>
      </c>
    </row>
    <row r="74" spans="18:21" x14ac:dyDescent="0.2">
      <c r="R74" s="136">
        <f>_xll.qlCalendarAdvance(Calendar,R73,"1D","f")</f>
        <v>42283</v>
      </c>
      <c r="S74" s="310">
        <f>_xll.qlCalendarAdvance(Calendar,R74,$F$1,"mf",,Trigger)</f>
        <v>42649</v>
      </c>
      <c r="T74" s="311">
        <f>_xll.qlDayCounterYearFraction(DayCounter,R74,S74,,,Trigger)</f>
        <v>1.0166666666666666</v>
      </c>
      <c r="U74" s="268">
        <f>_xll.qlInterpolationInterpolate(B12Minterpolation,R74,TRUE)</f>
        <v>3.0562973374122261E-3</v>
      </c>
    </row>
    <row r="75" spans="18:21" x14ac:dyDescent="0.2">
      <c r="R75" s="136">
        <f>_xll.qlCalendarAdvance(Calendar,R74,"1D","f")</f>
        <v>42284</v>
      </c>
      <c r="S75" s="310">
        <f>_xll.qlCalendarAdvance(Calendar,R75,$F$1,"mf",,Trigger)</f>
        <v>42650</v>
      </c>
      <c r="T75" s="311">
        <f>_xll.qlDayCounterYearFraction(DayCounter,R75,S75,,,Trigger)</f>
        <v>1.0166666666666666</v>
      </c>
      <c r="U75" s="268">
        <f>_xll.qlInterpolationInterpolate(B12Minterpolation,R75,TRUE)</f>
        <v>3.0570009080737224E-3</v>
      </c>
    </row>
    <row r="76" spans="18:21" x14ac:dyDescent="0.2">
      <c r="R76" s="136">
        <f>_xll.qlCalendarAdvance(Calendar,R75,"1D","f")</f>
        <v>42285</v>
      </c>
      <c r="S76" s="310">
        <f>_xll.qlCalendarAdvance(Calendar,R76,$F$1,"mf",,Trigger)</f>
        <v>42653</v>
      </c>
      <c r="T76" s="311">
        <f>_xll.qlDayCounterYearFraction(DayCounter,R76,S76,,,Trigger)</f>
        <v>1.0222222222222221</v>
      </c>
      <c r="U76" s="268">
        <f>_xll.qlInterpolationInterpolate(B12Minterpolation,R76,TRUE)</f>
        <v>3.0576953216943743E-3</v>
      </c>
    </row>
    <row r="77" spans="18:21" x14ac:dyDescent="0.2">
      <c r="R77" s="136">
        <f>_xll.qlCalendarAdvance(Calendar,R76,"1D","f")</f>
        <v>42286</v>
      </c>
      <c r="S77" s="310">
        <f>_xll.qlCalendarAdvance(Calendar,R77,$F$1,"mf",,Trigger)</f>
        <v>42653</v>
      </c>
      <c r="T77" s="311">
        <f>_xll.qlDayCounterYearFraction(DayCounter,R77,S77,,,Trigger)</f>
        <v>1.0194444444444444</v>
      </c>
      <c r="U77" s="268">
        <f>_xll.qlInterpolationInterpolate(B12Minterpolation,R77,TRUE)</f>
        <v>3.0583800032476858E-3</v>
      </c>
    </row>
    <row r="78" spans="18:21" x14ac:dyDescent="0.2">
      <c r="R78" s="136">
        <f>_xll.qlCalendarAdvance(Calendar,R77,"1D","f")</f>
        <v>42289</v>
      </c>
      <c r="S78" s="310">
        <f>_xll.qlCalendarAdvance(Calendar,R78,$F$1,"mf",,Trigger)</f>
        <v>42655</v>
      </c>
      <c r="T78" s="311">
        <f>_xll.qlDayCounterYearFraction(DayCounter,R78,S78,,,Trigger)</f>
        <v>1.0166666666666666</v>
      </c>
      <c r="U78" s="268">
        <f>_xll.qlInterpolationInterpolate(B12Minterpolation,R78,TRUE)</f>
        <v>3.0603699052386092E-3</v>
      </c>
    </row>
    <row r="79" spans="18:21" x14ac:dyDescent="0.2">
      <c r="R79" s="136">
        <f>_xll.qlCalendarAdvance(Calendar,R78,"1D","f")</f>
        <v>42290</v>
      </c>
      <c r="S79" s="310">
        <f>_xll.qlCalendarAdvance(Calendar,R79,$F$1,"mf",,Trigger)</f>
        <v>42656</v>
      </c>
      <c r="T79" s="311">
        <f>_xll.qlDayCounterYearFraction(DayCounter,R79,S79,,,Trigger)</f>
        <v>1.0166666666666666</v>
      </c>
      <c r="U79" s="268">
        <f>_xll.qlInterpolationInterpolate(B12Minterpolation,R79,TRUE)</f>
        <v>3.0610099082575911E-3</v>
      </c>
    </row>
    <row r="80" spans="18:21" x14ac:dyDescent="0.2">
      <c r="R80" s="136">
        <f>_xll.qlCalendarAdvance(Calendar,R79,"1D","f")</f>
        <v>42291</v>
      </c>
      <c r="S80" s="310">
        <f>_xll.qlCalendarAdvance(Calendar,R80,$F$1,"mf",,Trigger)</f>
        <v>42657</v>
      </c>
      <c r="T80" s="311">
        <f>_xll.qlDayCounterYearFraction(DayCounter,R80,S80,,,Trigger)</f>
        <v>1.0166666666666666</v>
      </c>
      <c r="U80" s="268">
        <f>_xll.qlInterpolationInterpolate(B12Minterpolation,R80,TRUE)</f>
        <v>3.0616373040767485E-3</v>
      </c>
    </row>
    <row r="81" spans="18:21" x14ac:dyDescent="0.2">
      <c r="R81" s="136">
        <f>_xll.qlCalendarAdvance(Calendar,R80,"1D","f")</f>
        <v>42292</v>
      </c>
      <c r="S81" s="310">
        <f>_xll.qlCalendarAdvance(Calendar,R81,$F$1,"mf",,Trigger)</f>
        <v>42660</v>
      </c>
      <c r="T81" s="311">
        <f>_xll.qlDayCounterYearFraction(DayCounter,R81,S81,,,Trigger)</f>
        <v>1.0222222222222221</v>
      </c>
      <c r="U81" s="268">
        <f>_xll.qlInterpolationInterpolate(B12Minterpolation,R81,TRUE)</f>
        <v>3.0622515176695854E-3</v>
      </c>
    </row>
    <row r="82" spans="18:21" x14ac:dyDescent="0.2">
      <c r="R82" s="136">
        <f>_xll.qlCalendarAdvance(Calendar,R81,"1D","f")</f>
        <v>42293</v>
      </c>
      <c r="S82" s="310">
        <f>_xll.qlCalendarAdvance(Calendar,R82,$F$1,"mf",,Trigger)</f>
        <v>42660</v>
      </c>
      <c r="T82" s="311">
        <f>_xll.qlDayCounterYearFraction(DayCounter,R82,S82,,,Trigger)</f>
        <v>1.0194444444444444</v>
      </c>
      <c r="U82" s="268">
        <f>_xll.qlInterpolationInterpolate(B12Minterpolation,R82,TRUE)</f>
        <v>3.0628519740096049E-3</v>
      </c>
    </row>
    <row r="83" spans="18:21" x14ac:dyDescent="0.2">
      <c r="R83" s="136">
        <f>_xll.qlCalendarAdvance(Calendar,R82,"1D","f")</f>
        <v>42296</v>
      </c>
      <c r="S83" s="310">
        <f>_xll.qlCalendarAdvance(Calendar,R83,$F$1,"mf",,Trigger)</f>
        <v>42662</v>
      </c>
      <c r="T83" s="311">
        <f>_xll.qlDayCounterYearFraction(DayCounter,R83,S83,,,Trigger)</f>
        <v>1.0166666666666666</v>
      </c>
      <c r="U83" s="268">
        <f>_xll.qlInterpolationInterpolate(B12Minterpolation,R83,TRUE)</f>
        <v>3.0645650492477916E-3</v>
      </c>
    </row>
    <row r="84" spans="18:21" x14ac:dyDescent="0.2">
      <c r="R84" s="136">
        <f>_xll.qlCalendarAdvance(Calendar,R83,"1D","f")</f>
        <v>42297</v>
      </c>
      <c r="S84" s="310">
        <f>_xll.qlCalendarAdvance(Calendar,R84,$F$1,"mf",,Trigger)</f>
        <v>42663</v>
      </c>
      <c r="T84" s="311">
        <f>_xll.qlDayCounterYearFraction(DayCounter,R84,S84,,,Trigger)</f>
        <v>1.0166666666666666</v>
      </c>
      <c r="U84" s="268">
        <f>_xll.qlInterpolationInterpolate(B12Minterpolation,R84,TRUE)</f>
        <v>3.0651047263115746E-3</v>
      </c>
    </row>
    <row r="85" spans="18:21" x14ac:dyDescent="0.2">
      <c r="R85" s="136">
        <f>_xll.qlCalendarAdvance(Calendar,R84,"1D","f")</f>
        <v>42298</v>
      </c>
      <c r="S85" s="310">
        <f>_xll.qlCalendarAdvance(Calendar,R85,$F$1,"mf",,Trigger)</f>
        <v>42664</v>
      </c>
      <c r="T85" s="311">
        <f>_xll.qlDayCounterYearFraction(DayCounter,R85,S85,,,Trigger)</f>
        <v>1.0166666666666666</v>
      </c>
      <c r="U85" s="268">
        <f>_xll.qlInterpolationInterpolate(B12Minterpolation,R85,TRUE)</f>
        <v>3.0656277709900565E-3</v>
      </c>
    </row>
    <row r="86" spans="18:21" x14ac:dyDescent="0.2">
      <c r="R86" s="136">
        <f>_xll.qlCalendarAdvance(Calendar,R85,"1D","f")</f>
        <v>42299</v>
      </c>
      <c r="S86" s="310">
        <f>_xll.qlCalendarAdvance(Calendar,R86,$F$1,"mf",,Trigger)</f>
        <v>42667</v>
      </c>
      <c r="T86" s="311">
        <f>_xll.qlDayCounterYearFraction(DayCounter,R86,S86,,,Trigger)</f>
        <v>1.0222222222222221</v>
      </c>
      <c r="U86" s="268">
        <f>_xll.qlInterpolationInterpolate(B12Minterpolation,R86,TRUE)</f>
        <v>3.0661336082567405E-3</v>
      </c>
    </row>
    <row r="87" spans="18:21" x14ac:dyDescent="0.2">
      <c r="R87" s="136">
        <f>_xll.qlCalendarAdvance(Calendar,R86,"1D","f")</f>
        <v>42300</v>
      </c>
      <c r="S87" s="310">
        <f>_xll.qlCalendarAdvance(Calendar,R87,$F$1,"mf",,Trigger)</f>
        <v>42667</v>
      </c>
      <c r="T87" s="311">
        <f>_xll.qlDayCounterYearFraction(DayCounter,R87,S87,,,Trigger)</f>
        <v>1.0194444444444444</v>
      </c>
      <c r="U87" s="268">
        <f>_xll.qlInterpolationInterpolate(B12Minterpolation,R87,TRUE)</f>
        <v>3.0666216630851309E-3</v>
      </c>
    </row>
    <row r="88" spans="18:21" x14ac:dyDescent="0.2">
      <c r="R88" s="136">
        <f>_xll.qlCalendarAdvance(Calendar,R87,"1D","f")</f>
        <v>42303</v>
      </c>
      <c r="S88" s="310">
        <f>_xll.qlCalendarAdvance(Calendar,R88,$F$1,"mf",,Trigger)</f>
        <v>42669</v>
      </c>
      <c r="T88" s="311">
        <f>_xll.qlDayCounterYearFraction(DayCounter,R88,S88,,,Trigger)</f>
        <v>1.0166666666666666</v>
      </c>
      <c r="U88" s="268">
        <f>_xll.qlInterpolationInterpolate(B12Minterpolation,R88,TRUE)</f>
        <v>3.0679733826755686E-3</v>
      </c>
    </row>
    <row r="89" spans="18:21" x14ac:dyDescent="0.2">
      <c r="R89" s="136">
        <f>_xll.qlCalendarAdvance(Calendar,R88,"1D","f")</f>
        <v>42304</v>
      </c>
      <c r="S89" s="310">
        <f>_xll.qlCalendarAdvance(Calendar,R89,$F$1,"mf",,Trigger)</f>
        <v>42670</v>
      </c>
      <c r="T89" s="311">
        <f>_xll.qlDayCounterYearFraction(DayCounter,R89,S89,,,Trigger)</f>
        <v>1.0166666666666666</v>
      </c>
      <c r="U89" s="268">
        <f>_xll.qlInterpolationInterpolate(B12Minterpolation,R89,TRUE)</f>
        <v>3.0683845574858148E-3</v>
      </c>
    </row>
    <row r="90" spans="18:21" x14ac:dyDescent="0.2">
      <c r="R90" s="136">
        <f>_xll.qlCalendarAdvance(Calendar,R89,"1D","f")</f>
        <v>42305</v>
      </c>
      <c r="S90" s="310">
        <f>_xll.qlCalendarAdvance(Calendar,R90,$F$1,"mf",,Trigger)</f>
        <v>42671</v>
      </c>
      <c r="T90" s="311">
        <f>_xll.qlDayCounterYearFraction(DayCounter,R90,S90,,,Trigger)</f>
        <v>1.0166666666666666</v>
      </c>
      <c r="U90" s="268">
        <f>_xll.qlInterpolationInterpolate(B12Minterpolation,R90,TRUE)</f>
        <v>3.0687750747252834E-3</v>
      </c>
    </row>
    <row r="91" spans="18:21" x14ac:dyDescent="0.2">
      <c r="R91" s="136">
        <f>_xll.qlCalendarAdvance(Calendar,R90,"1D","f")</f>
        <v>42306</v>
      </c>
      <c r="S91" s="310">
        <f>_xll.qlCalendarAdvance(Calendar,R91,$F$1,"mf",,Trigger)</f>
        <v>42674</v>
      </c>
      <c r="T91" s="311">
        <f>_xll.qlDayCounterYearFraction(DayCounter,R91,S91,,,Trigger)</f>
        <v>1.0222222222222221</v>
      </c>
      <c r="U91" s="268">
        <f>_xll.qlInterpolationInterpolate(B12Minterpolation,R91,TRUE)</f>
        <v>3.0691443593674778E-3</v>
      </c>
    </row>
    <row r="92" spans="18:21" x14ac:dyDescent="0.2">
      <c r="R92" s="136">
        <f>_xll.qlCalendarAdvance(Calendar,R91,"1D","f")</f>
        <v>42307</v>
      </c>
      <c r="S92" s="310">
        <f>_xll.qlCalendarAdvance(Calendar,R92,$F$1,"mf",,Trigger)</f>
        <v>42674</v>
      </c>
      <c r="T92" s="311">
        <f>_xll.qlDayCounterYearFraction(DayCounter,R92,S92,,,Trigger)</f>
        <v>1.0194444444444444</v>
      </c>
      <c r="U92" s="268">
        <f>_xll.qlInterpolationInterpolate(B12Minterpolation,R92,TRUE)</f>
        <v>3.0694922552022218E-3</v>
      </c>
    </row>
    <row r="93" spans="18:21" x14ac:dyDescent="0.2">
      <c r="R93" s="136">
        <f>_xll.qlCalendarAdvance(Calendar,R92,"1D","f")</f>
        <v>42310</v>
      </c>
      <c r="S93" s="310">
        <f>_xll.qlCalendarAdvance(Calendar,R93,$F$1,"mf",,Trigger)</f>
        <v>42676</v>
      </c>
      <c r="T93" s="311">
        <f>_xll.qlDayCounterYearFraction(DayCounter,R93,S93,,,Trigger)</f>
        <v>1.0166666666666666</v>
      </c>
      <c r="U93" s="268">
        <f>_xll.qlInterpolationInterpolate(B12Minterpolation,R93,TRUE)</f>
        <v>3.0704244756781089E-3</v>
      </c>
    </row>
    <row r="94" spans="18:21" x14ac:dyDescent="0.2">
      <c r="R94" s="136">
        <f>_xll.qlCalendarAdvance(Calendar,R93,"1D","f")</f>
        <v>42311</v>
      </c>
      <c r="S94" s="310">
        <f>_xll.qlCalendarAdvance(Calendar,R94,$F$1,"mf",,Trigger)</f>
        <v>42677</v>
      </c>
      <c r="T94" s="311">
        <f>_xll.qlDayCounterYearFraction(DayCounter,R94,S94,,,Trigger)</f>
        <v>1.0166666666666666</v>
      </c>
      <c r="U94" s="268">
        <f>_xll.qlInterpolationInterpolate(B12Minterpolation,R94,TRUE)</f>
        <v>3.07070451973205E-3</v>
      </c>
    </row>
    <row r="95" spans="18:21" x14ac:dyDescent="0.2">
      <c r="R95" s="136">
        <f>_xll.qlCalendarAdvance(Calendar,R94,"1D","f")</f>
        <v>42312</v>
      </c>
      <c r="S95" s="310">
        <f>_xll.qlCalendarAdvance(Calendar,R95,$F$1,"mf",,Trigger)</f>
        <v>42678</v>
      </c>
      <c r="T95" s="311">
        <f>_xll.qlDayCounterYearFraction(DayCounter,R95,S95,,,Trigger)</f>
        <v>1.0166666666666666</v>
      </c>
      <c r="U95" s="268">
        <f>_xll.qlInterpolationInterpolate(B12Minterpolation,R95,TRUE)</f>
        <v>3.0709724455193605E-3</v>
      </c>
    </row>
    <row r="96" spans="18:21" x14ac:dyDescent="0.2">
      <c r="R96" s="136">
        <f>_xll.qlCalendarAdvance(Calendar,R95,"1D","f")</f>
        <v>42313</v>
      </c>
      <c r="S96" s="310">
        <f>_xll.qlCalendarAdvance(Calendar,R96,$F$1,"mf",,Trigger)</f>
        <v>42681</v>
      </c>
      <c r="T96" s="311">
        <f>_xll.qlDayCounterYearFraction(DayCounter,R96,S96,,,Trigger)</f>
        <v>1.0222222222222221</v>
      </c>
      <c r="U96" s="268">
        <f>_xll.qlInterpolationInterpolate(B12Minterpolation,R96,TRUE)</f>
        <v>3.0712301909114688E-3</v>
      </c>
    </row>
    <row r="97" spans="18:21" x14ac:dyDescent="0.2">
      <c r="R97" s="136">
        <f>_xll.qlCalendarAdvance(Calendar,R96,"1D","f")</f>
        <v>42314</v>
      </c>
      <c r="S97" s="310">
        <f>_xll.qlCalendarAdvance(Calendar,R97,$F$1,"mf",,Trigger)</f>
        <v>42681</v>
      </c>
      <c r="T97" s="311">
        <f>_xll.qlDayCounterYearFraction(DayCounter,R97,S97,,,Trigger)</f>
        <v>1.0194444444444444</v>
      </c>
      <c r="U97" s="268">
        <f>_xll.qlInterpolationInterpolate(B12Minterpolation,R97,TRUE)</f>
        <v>3.0714796937798029E-3</v>
      </c>
    </row>
    <row r="98" spans="18:21" x14ac:dyDescent="0.2">
      <c r="R98" s="136">
        <f>_xll.qlCalendarAdvance(Calendar,R97,"1D","f")</f>
        <v>42317</v>
      </c>
      <c r="S98" s="310">
        <f>_xll.qlCalendarAdvance(Calendar,R98,$F$1,"mf",,Trigger)</f>
        <v>42683</v>
      </c>
      <c r="T98" s="311">
        <f>_xll.qlDayCounterYearFraction(DayCounter,R98,S98,,,Trigger)</f>
        <v>1.0166666666666666</v>
      </c>
      <c r="U98" s="268">
        <f>_xll.qlInterpolationInterpolate(B12Minterpolation,R98,TRUE)</f>
        <v>3.0721981259564401E-3</v>
      </c>
    </row>
    <row r="99" spans="18:21" x14ac:dyDescent="0.2">
      <c r="R99" s="136">
        <f>_xll.qlCalendarAdvance(Calendar,R98,"1D","f")</f>
        <v>42318</v>
      </c>
      <c r="S99" s="310">
        <f>_xll.qlCalendarAdvance(Calendar,R99,$F$1,"mf",,Trigger)</f>
        <v>42684</v>
      </c>
      <c r="T99" s="311">
        <f>_xll.qlDayCounterYearFraction(DayCounter,R99,S99,,,Trigger)</f>
        <v>1.0166666666666666</v>
      </c>
      <c r="U99" s="268">
        <f>_xll.qlInterpolationInterpolate(B12Minterpolation,R99,TRUE)</f>
        <v>3.0724340374439578E-3</v>
      </c>
    </row>
    <row r="100" spans="18:21" x14ac:dyDescent="0.2">
      <c r="R100" s="136">
        <f>_xll.qlCalendarAdvance(Calendar,R99,"1D","f")</f>
        <v>42319</v>
      </c>
      <c r="S100" s="310">
        <f>_xll.qlCalendarAdvance(Calendar,R100,$F$1,"mf",,Trigger)</f>
        <v>42685</v>
      </c>
      <c r="T100" s="311">
        <f>_xll.qlDayCounterYearFraction(DayCounter,R100,S100,,,Trigger)</f>
        <v>1.0166666666666666</v>
      </c>
      <c r="U100" s="268">
        <f>_xll.qlInterpolationInterpolate(B12Minterpolation,R100,TRUE)</f>
        <v>3.0726713957648418E-3</v>
      </c>
    </row>
    <row r="101" spans="18:21" x14ac:dyDescent="0.2">
      <c r="R101" s="136">
        <f>_xll.qlCalendarAdvance(Calendar,R100,"1D","f")</f>
        <v>42320</v>
      </c>
      <c r="S101" s="310">
        <f>_xll.qlCalendarAdvance(Calendar,R101,$F$1,"mf",,Trigger)</f>
        <v>42688</v>
      </c>
      <c r="T101" s="311">
        <f>_xll.qlDayCounterYearFraction(DayCounter,R101,S101,,,Trigger)</f>
        <v>1.0222222222222221</v>
      </c>
      <c r="U101" s="268">
        <f>_xll.qlInterpolationInterpolate(B12Minterpolation,R101,TRUE)</f>
        <v>3.0729121387905204E-3</v>
      </c>
    </row>
    <row r="102" spans="18:21" x14ac:dyDescent="0.2">
      <c r="R102" s="136">
        <f>_xll.qlCalendarAdvance(Calendar,R101,"1D","f")</f>
        <v>42321</v>
      </c>
      <c r="S102" s="310">
        <f>_xll.qlCalendarAdvance(Calendar,R102,$F$1,"mf",,Trigger)</f>
        <v>42688</v>
      </c>
      <c r="T102" s="311">
        <f>_xll.qlDayCounterYearFraction(DayCounter,R102,S102,,,Trigger)</f>
        <v>1.0194444444444444</v>
      </c>
      <c r="U102" s="268">
        <f>_xll.qlInterpolationInterpolate(B12Minterpolation,R102,TRUE)</f>
        <v>3.0731582043924213E-3</v>
      </c>
    </row>
    <row r="103" spans="18:21" x14ac:dyDescent="0.2">
      <c r="R103" s="136">
        <f>_xll.qlCalendarAdvance(Calendar,R102,"1D","f")</f>
        <v>42324</v>
      </c>
      <c r="S103" s="310">
        <f>_xll.qlCalendarAdvance(Calendar,R103,$F$1,"mf",,Trigger)</f>
        <v>42690</v>
      </c>
      <c r="T103" s="311">
        <f>_xll.qlDayCounterYearFraction(DayCounter,R103,S103,,,Trigger)</f>
        <v>1.0166666666666666</v>
      </c>
      <c r="U103" s="268">
        <f>_xll.qlInterpolationInterpolate(B12Minterpolation,R103,TRUE)</f>
        <v>3.0739477153697401E-3</v>
      </c>
    </row>
    <row r="104" spans="18:21" x14ac:dyDescent="0.2">
      <c r="R104" s="136">
        <f>_xll.qlCalendarAdvance(Calendar,R103,"1D","f")</f>
        <v>42325</v>
      </c>
      <c r="S104" s="310">
        <f>_xll.qlCalendarAdvance(Calendar,R104,$F$1,"mf",,Trigger)</f>
        <v>42691</v>
      </c>
      <c r="T104" s="311">
        <f>_xll.qlDayCounterYearFraction(DayCounter,R104,S104,,,Trigger)</f>
        <v>1.0166666666666666</v>
      </c>
      <c r="U104" s="268">
        <f>_xll.qlInterpolationInterpolate(B12Minterpolation,R104,TRUE)</f>
        <v>3.0742344499908119E-3</v>
      </c>
    </row>
    <row r="105" spans="18:21" x14ac:dyDescent="0.2">
      <c r="R105" s="136">
        <f>_xll.qlCalendarAdvance(Calendar,R104,"1D","f")</f>
        <v>42326</v>
      </c>
      <c r="S105" s="310">
        <f>_xll.qlCalendarAdvance(Calendar,R105,$F$1,"mf",,Trigger)</f>
        <v>42692</v>
      </c>
      <c r="T105" s="311">
        <f>_xll.qlDayCounterYearFraction(DayCounter,R105,S105,,,Trigger)</f>
        <v>1.0166666666666666</v>
      </c>
      <c r="U105" s="268">
        <f>_xll.qlInterpolationInterpolate(B12Minterpolation,R105,TRUE)</f>
        <v>3.0745361965452463E-3</v>
      </c>
    </row>
    <row r="106" spans="18:21" x14ac:dyDescent="0.2">
      <c r="R106" s="136">
        <f>_xll.qlCalendarAdvance(Calendar,R105,"1D","f")</f>
        <v>42327</v>
      </c>
      <c r="S106" s="310">
        <f>_xll.qlCalendarAdvance(Calendar,R106,$F$1,"mf",,Trigger)</f>
        <v>42695</v>
      </c>
      <c r="T106" s="311">
        <f>_xll.qlDayCounterYearFraction(DayCounter,R106,S106,,,Trigger)</f>
        <v>1.0222222222222221</v>
      </c>
      <c r="U106" s="268">
        <f>_xll.qlInterpolationInterpolate(B12Minterpolation,R106,TRUE)</f>
        <v>3.0748548929044723E-3</v>
      </c>
    </row>
    <row r="107" spans="18:21" x14ac:dyDescent="0.2">
      <c r="R107" s="136">
        <f>_xll.qlCalendarAdvance(Calendar,R106,"1D","f")</f>
        <v>42328</v>
      </c>
      <c r="S107" s="310">
        <f>_xll.qlCalendarAdvance(Calendar,R107,$F$1,"mf",,Trigger)</f>
        <v>42695</v>
      </c>
      <c r="T107" s="311">
        <f>_xll.qlDayCounterYearFraction(DayCounter,R107,S107,,,Trigger)</f>
        <v>1.0194444444444444</v>
      </c>
      <c r="U107" s="268">
        <f>_xll.qlInterpolationInterpolate(B12Minterpolation,R107,TRUE)</f>
        <v>3.0751924769399177E-3</v>
      </c>
    </row>
    <row r="108" spans="18:21" x14ac:dyDescent="0.2">
      <c r="R108" s="136">
        <f>_xll.qlCalendarAdvance(Calendar,R107,"1D","f")</f>
        <v>42331</v>
      </c>
      <c r="S108" s="310">
        <f>_xll.qlCalendarAdvance(Calendar,R108,$F$1,"mf",,Trigger)</f>
        <v>42697</v>
      </c>
      <c r="T108" s="311">
        <f>_xll.qlDayCounterYearFraction(DayCounter,R108,S108,,,Trigger)</f>
        <v>1.0166666666666666</v>
      </c>
      <c r="U108" s="268">
        <f>_xll.qlInterpolationInterpolate(B12Minterpolation,R108,TRUE)</f>
        <v>3.0763379338178492E-3</v>
      </c>
    </row>
    <row r="109" spans="18:21" x14ac:dyDescent="0.2">
      <c r="R109" s="136">
        <f>_xll.qlCalendarAdvance(Calendar,R108,"1D","f")</f>
        <v>42332</v>
      </c>
      <c r="S109" s="310">
        <f>_xll.qlCalendarAdvance(Calendar,R109,$F$1,"mf",,Trigger)</f>
        <v>42698</v>
      </c>
      <c r="T109" s="311">
        <f>_xll.qlDayCounterYearFraction(DayCounter,R109,S109,,,Trigger)</f>
        <v>1.0166666666666666</v>
      </c>
      <c r="U109" s="268">
        <f>_xll.qlInterpolationInterpolate(B12Minterpolation,R109,TRUE)</f>
        <v>3.0767704472724521E-3</v>
      </c>
    </row>
    <row r="110" spans="18:21" x14ac:dyDescent="0.2">
      <c r="R110" s="136">
        <f>_xll.qlCalendarAdvance(Calendar,R109,"1D","f")</f>
        <v>42333</v>
      </c>
      <c r="S110" s="310">
        <f>_xll.qlCalendarAdvance(Calendar,R110,$F$1,"mf",,Trigger)</f>
        <v>42699</v>
      </c>
      <c r="T110" s="311">
        <f>_xll.qlDayCounterYearFraction(DayCounter,R110,S110,,,Trigger)</f>
        <v>1.0166666666666666</v>
      </c>
      <c r="U110" s="268">
        <f>_xll.qlInterpolationInterpolate(B12Minterpolation,R110,TRUE)</f>
        <v>3.0772315377604149E-3</v>
      </c>
    </row>
    <row r="111" spans="18:21" x14ac:dyDescent="0.2">
      <c r="R111" s="136">
        <f>_xll.qlCalendarAdvance(Calendar,R110,"1D","f")</f>
        <v>42334</v>
      </c>
      <c r="S111" s="310">
        <f>_xll.qlCalendarAdvance(Calendar,R111,$F$1,"mf",,Trigger)</f>
        <v>42702</v>
      </c>
      <c r="T111" s="311">
        <f>_xll.qlDayCounterYearFraction(DayCounter,R111,S111,,,Trigger)</f>
        <v>1.0222222222222221</v>
      </c>
      <c r="U111" s="268">
        <f>_xll.qlInterpolationInterpolate(B12Minterpolation,R111,TRUE)</f>
        <v>3.0777231431531652E-3</v>
      </c>
    </row>
    <row r="112" spans="18:21" x14ac:dyDescent="0.2">
      <c r="R112" s="136">
        <f>_xll.qlCalendarAdvance(Calendar,R111,"1D","f")</f>
        <v>42335</v>
      </c>
      <c r="S112" s="310">
        <f>_xll.qlCalendarAdvance(Calendar,R112,$F$1,"mf",,Trigger)</f>
        <v>42702</v>
      </c>
      <c r="T112" s="311">
        <f>_xll.qlDayCounterYearFraction(DayCounter,R112,S112,,,Trigger)</f>
        <v>1.0194444444444444</v>
      </c>
      <c r="U112" s="268">
        <f>_xll.qlInterpolationInterpolate(B12Minterpolation,R112,TRUE)</f>
        <v>3.0782472013221318E-3</v>
      </c>
    </row>
    <row r="113" spans="18:21" x14ac:dyDescent="0.2">
      <c r="R113" s="136">
        <f>_xll.qlCalendarAdvance(Calendar,R112,"1D","f")</f>
        <v>42338</v>
      </c>
      <c r="S113" s="310">
        <f>_xll.qlCalendarAdvance(Calendar,R113,$F$1,"mf",,Trigger)</f>
        <v>42704</v>
      </c>
      <c r="T113" s="311">
        <f>_xll.qlDayCounterYearFraction(DayCounter,R113,S113,,,Trigger)</f>
        <v>1.0166666666666666</v>
      </c>
      <c r="U113" s="268">
        <f>_xll.qlInterpolationInterpolate(B12Minterpolation,R113,TRUE)</f>
        <v>3.0800334712006079E-3</v>
      </c>
    </row>
    <row r="114" spans="18:21" x14ac:dyDescent="0.2">
      <c r="R114" s="136">
        <f>_xll.qlCalendarAdvance(Calendar,R113,"1D","f")</f>
        <v>42339</v>
      </c>
      <c r="S114" s="310">
        <f>_xll.qlCalendarAdvance(Calendar,R114,$F$1,"mf",,Trigger)</f>
        <v>42705</v>
      </c>
      <c r="T114" s="311">
        <f>_xll.qlDayCounterYearFraction(DayCounter,R114,S114,,,Trigger)</f>
        <v>1.0166666666666666</v>
      </c>
      <c r="U114" s="268">
        <f>_xll.qlInterpolationInterpolate(B12Minterpolation,R114,TRUE)</f>
        <v>3.0807066091258469E-3</v>
      </c>
    </row>
    <row r="115" spans="18:21" x14ac:dyDescent="0.2">
      <c r="R115" s="136">
        <f>_xll.qlCalendarAdvance(Calendar,R114,"1D","f")</f>
        <v>42340</v>
      </c>
      <c r="S115" s="310">
        <f>_xll.qlCalendarAdvance(Calendar,R115,$F$1,"mf",,Trigger)</f>
        <v>42706</v>
      </c>
      <c r="T115" s="311">
        <f>_xll.qlDayCounterYearFraction(DayCounter,R115,S115,,,Trigger)</f>
        <v>1.0166666666666666</v>
      </c>
      <c r="U115" s="268">
        <f>_xll.qlInterpolationInterpolate(B12Minterpolation,R115,TRUE)</f>
        <v>3.0814212288072084E-3</v>
      </c>
    </row>
    <row r="116" spans="18:21" x14ac:dyDescent="0.2">
      <c r="R116" s="136">
        <f>_xll.qlCalendarAdvance(Calendar,R115,"1D","f")</f>
        <v>42341</v>
      </c>
      <c r="S116" s="310">
        <f>_xll.qlCalendarAdvance(Calendar,R116,$F$1,"mf",,Trigger)</f>
        <v>42709</v>
      </c>
      <c r="T116" s="311">
        <f>_xll.qlDayCounterYearFraction(DayCounter,R116,S116,,,Trigger)</f>
        <v>1.0222222222222221</v>
      </c>
      <c r="U116" s="268">
        <f>_xll.qlInterpolationInterpolate(B12Minterpolation,R116,TRUE)</f>
        <v>3.0821786077388862E-3</v>
      </c>
    </row>
    <row r="117" spans="18:21" x14ac:dyDescent="0.2">
      <c r="R117" s="136">
        <f>_xll.qlCalendarAdvance(Calendar,R116,"1D","f")</f>
        <v>42342</v>
      </c>
      <c r="S117" s="310">
        <f>_xll.qlCalendarAdvance(Calendar,R117,$F$1,"mf",,Trigger)</f>
        <v>42709</v>
      </c>
      <c r="T117" s="311">
        <f>_xll.qlDayCounterYearFraction(DayCounter,R117,S117,,,Trigger)</f>
        <v>1.0194444444444444</v>
      </c>
      <c r="U117" s="268">
        <f>_xll.qlInterpolationInterpolate(B12Minterpolation,R117,TRUE)</f>
        <v>3.0829800234150749E-3</v>
      </c>
    </row>
    <row r="118" spans="18:21" x14ac:dyDescent="0.2">
      <c r="R118" s="136">
        <f>_xll.qlCalendarAdvance(Calendar,R117,"1D","f")</f>
        <v>42345</v>
      </c>
      <c r="S118" s="310">
        <f>_xll.qlCalendarAdvance(Calendar,R118,$F$1,"mf",,Trigger)</f>
        <v>42711</v>
      </c>
      <c r="T118" s="311">
        <f>_xll.qlDayCounterYearFraction(DayCounter,R118,S118,,,Trigger)</f>
        <v>1.0166666666666666</v>
      </c>
      <c r="U118" s="268">
        <f>_xll.qlInterpolationInterpolate(B12Minterpolation,R118,TRUE)</f>
        <v>3.0856612658526471E-3</v>
      </c>
    </row>
    <row r="119" spans="18:21" x14ac:dyDescent="0.2">
      <c r="R119" s="136">
        <f>_xll.qlCalendarAdvance(Calendar,R118,"1D","f")</f>
        <v>42346</v>
      </c>
      <c r="S119" s="310">
        <f>_xll.qlCalendarAdvance(Calendar,R119,$F$1,"mf",,Trigger)</f>
        <v>42712</v>
      </c>
      <c r="T119" s="311">
        <f>_xll.qlDayCounterYearFraction(DayCounter,R119,S119,,,Trigger)</f>
        <v>1.0166666666666666</v>
      </c>
      <c r="U119" s="268">
        <f>_xll.qlInterpolationInterpolate(B12Minterpolation,R119,TRUE)</f>
        <v>3.0866516034488197E-3</v>
      </c>
    </row>
    <row r="120" spans="18:21" x14ac:dyDescent="0.2">
      <c r="R120" s="136">
        <f>_xll.qlCalendarAdvance(Calendar,R119,"1D","f")</f>
        <v>42347</v>
      </c>
      <c r="S120" s="310">
        <f>_xll.qlCalendarAdvance(Calendar,R120,$F$1,"mf",,Trigger)</f>
        <v>42713</v>
      </c>
      <c r="T120" s="311">
        <f>_xll.qlDayCounterYearFraction(DayCounter,R120,S120,,,Trigger)</f>
        <v>1.0166666666666666</v>
      </c>
      <c r="U120" s="268">
        <f>_xll.qlInterpolationInterpolate(B12Minterpolation,R120,TRUE)</f>
        <v>3.0876923652604742E-3</v>
      </c>
    </row>
    <row r="121" spans="18:21" x14ac:dyDescent="0.2">
      <c r="R121" s="136">
        <f>_xll.qlCalendarAdvance(Calendar,R120,"1D","f")</f>
        <v>42348</v>
      </c>
      <c r="S121" s="310">
        <f>_xll.qlCalendarAdvance(Calendar,R121,$F$1,"mf",,Trigger)</f>
        <v>42716</v>
      </c>
      <c r="T121" s="311">
        <f>_xll.qlDayCounterYearFraction(DayCounter,R121,S121,,,Trigger)</f>
        <v>1.0222222222222221</v>
      </c>
      <c r="U121" s="268">
        <f>_xll.qlInterpolationInterpolate(B12Minterpolation,R121,TRUE)</f>
        <v>3.0887848287818038E-3</v>
      </c>
    </row>
    <row r="122" spans="18:21" x14ac:dyDescent="0.2">
      <c r="R122" s="136">
        <f>_xll.qlCalendarAdvance(Calendar,R121,"1D","f")</f>
        <v>42349</v>
      </c>
      <c r="S122" s="310">
        <f>_xll.qlCalendarAdvance(Calendar,R122,$F$1,"mf",,Trigger)</f>
        <v>42716</v>
      </c>
      <c r="T122" s="311">
        <f>_xll.qlDayCounterYearFraction(DayCounter,R122,S122,,,Trigger)</f>
        <v>1.0194444444444444</v>
      </c>
      <c r="U122" s="268">
        <f>_xll.qlInterpolationInterpolate(B12Minterpolation,R122,TRUE)</f>
        <v>3.0899302715070034E-3</v>
      </c>
    </row>
    <row r="123" spans="18:21" x14ac:dyDescent="0.2">
      <c r="R123" s="136">
        <f>_xll.qlCalendarAdvance(Calendar,R122,"1D","f")</f>
        <v>42352</v>
      </c>
      <c r="S123" s="310">
        <f>_xll.qlCalendarAdvance(Calendar,R123,$F$1,"mf",,Trigger)</f>
        <v>42718</v>
      </c>
      <c r="T123" s="311">
        <f>_xll.qlDayCounterYearFraction(DayCounter,R123,S123,,,Trigger)</f>
        <v>1.0166666666666666</v>
      </c>
      <c r="U123" s="268">
        <f>_xll.qlInterpolationInterpolate(B12Minterpolation,R123,TRUE)</f>
        <v>3.09369724984776E-3</v>
      </c>
    </row>
    <row r="124" spans="18:21" x14ac:dyDescent="0.2">
      <c r="R124" s="136">
        <f>_xll.qlCalendarAdvance(Calendar,R123,"1D","f")</f>
        <v>42353</v>
      </c>
      <c r="S124" s="310">
        <f>_xll.qlCalendarAdvance(Calendar,R124,$F$1,"mf",,Trigger)</f>
        <v>42719</v>
      </c>
      <c r="T124" s="311">
        <f>_xll.qlDayCounterYearFraction(DayCounter,R124,S124,,,Trigger)</f>
        <v>1.0166666666666666</v>
      </c>
      <c r="U124" s="268">
        <f>_xll.qlInterpolationInterpolate(B12Minterpolation,R124,TRUE)</f>
        <v>3.0950673843303787E-3</v>
      </c>
    </row>
    <row r="125" spans="18:21" x14ac:dyDescent="0.2">
      <c r="R125" s="136">
        <f>_xll.qlCalendarAdvance(Calendar,R124,"1D","f")</f>
        <v>42354</v>
      </c>
      <c r="S125" s="310">
        <f>_xll.qlCalendarAdvance(Calendar,R125,$F$1,"mf",,Trigger)</f>
        <v>42720</v>
      </c>
      <c r="T125" s="311">
        <f>_xll.qlDayCounterYearFraction(DayCounter,R125,S125,,,Trigger)</f>
        <v>1.0166666666666666</v>
      </c>
      <c r="U125" s="268">
        <f>_xll.qlInterpolationInterpolate(B12Minterpolation,R125,TRUE)</f>
        <v>3.0964968854878378E-3</v>
      </c>
    </row>
    <row r="126" spans="18:21" x14ac:dyDescent="0.2">
      <c r="R126" s="136">
        <f>_xll.qlCalendarAdvance(Calendar,R125,"1D","f")</f>
        <v>42355</v>
      </c>
      <c r="S126" s="310">
        <f>_xll.qlCalendarAdvance(Calendar,R126,$F$1,"mf",,Trigger)</f>
        <v>42723</v>
      </c>
      <c r="T126" s="311">
        <f>_xll.qlDayCounterYearFraction(DayCounter,R126,S126,,,Trigger)</f>
        <v>1.0222222222222221</v>
      </c>
      <c r="U126" s="268">
        <f>_xll.qlInterpolationInterpolate(B12Minterpolation,R126,TRUE)</f>
        <v>3.0979870308143315E-3</v>
      </c>
    </row>
    <row r="127" spans="18:21" x14ac:dyDescent="0.2">
      <c r="R127" s="136">
        <f>_xll.qlCalendarAdvance(Calendar,R126,"1D","f")</f>
        <v>42356</v>
      </c>
      <c r="S127" s="310">
        <f>_xll.qlCalendarAdvance(Calendar,R127,$F$1,"mf",,Trigger)</f>
        <v>42723</v>
      </c>
      <c r="T127" s="311">
        <f>_xll.qlDayCounterYearFraction(DayCounter,R127,S127,,,Trigger)</f>
        <v>1.0194444444444444</v>
      </c>
      <c r="U127" s="268">
        <f>_xll.qlInterpolationInterpolate(B12Minterpolation,R127,TRUE)</f>
        <v>3.0995390978040532E-3</v>
      </c>
    </row>
    <row r="128" spans="18:21" x14ac:dyDescent="0.2">
      <c r="R128" s="136">
        <f>_xll.qlCalendarAdvance(Calendar,R127,"1D","f")</f>
        <v>42359</v>
      </c>
      <c r="S128" s="310">
        <f>_xll.qlCalendarAdvance(Calendar,R128,$F$1,"mf",,Trigger)</f>
        <v>42725</v>
      </c>
      <c r="T128" s="311">
        <f>_xll.qlDayCounterYearFraction(DayCounter,R128,S128,,,Trigger)</f>
        <v>1.0166666666666666</v>
      </c>
      <c r="U128" s="268">
        <f>_xll.qlInterpolationInterpolate(B12Minterpolation,R128,TRUE)</f>
        <v>3.1045796036945311E-3</v>
      </c>
    </row>
    <row r="129" spans="18:21" x14ac:dyDescent="0.2">
      <c r="R129" s="136">
        <f>_xll.qlCalendarAdvance(Calendar,R128,"1D","f")</f>
        <v>42360</v>
      </c>
      <c r="S129" s="310">
        <f>_xll.qlCalendarAdvance(Calendar,R129,$F$1,"mf",,Trigger)</f>
        <v>42726</v>
      </c>
      <c r="T129" s="311">
        <f>_xll.qlDayCounterYearFraction(DayCounter,R129,S129,,,Trigger)</f>
        <v>1.0166666666666666</v>
      </c>
      <c r="U129" s="268">
        <f>_xll.qlInterpolationInterpolate(B12Minterpolation,R129,TRUE)</f>
        <v>3.1063921322791082E-3</v>
      </c>
    </row>
    <row r="130" spans="18:21" x14ac:dyDescent="0.2">
      <c r="R130" s="136">
        <f>_xll.qlCalendarAdvance(Calendar,R129,"1D","f")</f>
        <v>42361</v>
      </c>
      <c r="S130" s="310">
        <f>_xll.qlCalendarAdvance(Calendar,R130,$F$1,"mf",,Trigger)</f>
        <v>42727</v>
      </c>
      <c r="T130" s="311">
        <f>_xll.qlDayCounterYearFraction(DayCounter,R130,S130,,,Trigger)</f>
        <v>1.0166666666666666</v>
      </c>
      <c r="U130" s="268">
        <f>_xll.qlInterpolationInterpolate(B12Minterpolation,R130,TRUE)</f>
        <v>3.1082729699978841E-3</v>
      </c>
    </row>
    <row r="131" spans="18:21" x14ac:dyDescent="0.2">
      <c r="R131" s="136">
        <f>_xll.qlCalendarAdvance(Calendar,R130,"1D","f")</f>
        <v>42362</v>
      </c>
      <c r="S131" s="310">
        <f>_xll.qlCalendarAdvance(Calendar,R131,$F$1,"mf",,Trigger)</f>
        <v>42731</v>
      </c>
      <c r="T131" s="311">
        <f>_xll.qlDayCounterYearFraction(DayCounter,R131,S131,,,Trigger)</f>
        <v>1.0249999999999999</v>
      </c>
      <c r="U131" s="268">
        <f>_xll.qlInterpolationInterpolate(B12Minterpolation,R131,TRUE)</f>
        <v>3.1102233943450532E-3</v>
      </c>
    </row>
    <row r="132" spans="18:21" x14ac:dyDescent="0.2">
      <c r="R132" s="136">
        <f>_xll.qlCalendarAdvance(Calendar,R131,"1D","f")</f>
        <v>42366</v>
      </c>
      <c r="S132" s="310">
        <f>_xll.qlCalendarAdvance(Calendar,R132,$F$1,"mf",,Trigger)</f>
        <v>42732</v>
      </c>
      <c r="T132" s="311">
        <f>_xll.qlDayCounterYearFraction(DayCounter,R132,S132,,,Trigger)</f>
        <v>1.0166666666666666</v>
      </c>
      <c r="U132" s="268">
        <f>_xll.qlInterpolationInterpolate(B12Minterpolation,R132,TRUE)</f>
        <v>3.1187465079015445E-3</v>
      </c>
    </row>
    <row r="133" spans="18:21" x14ac:dyDescent="0.2">
      <c r="R133" s="136">
        <f>_xll.qlCalendarAdvance(Calendar,R132,"1D","f")</f>
        <v>42367</v>
      </c>
      <c r="S133" s="310">
        <f>_xll.qlCalendarAdvance(Calendar,R133,$F$1,"mf",,Trigger)</f>
        <v>42733</v>
      </c>
      <c r="T133" s="311">
        <f>_xll.qlDayCounterYearFraction(DayCounter,R133,S133,,,Trigger)</f>
        <v>1.0166666666666666</v>
      </c>
      <c r="U133" s="268">
        <f>_xll.qlInterpolationInterpolate(B12Minterpolation,R133,TRUE)</f>
        <v>3.1210640278035917E-3</v>
      </c>
    </row>
    <row r="134" spans="18:21" x14ac:dyDescent="0.2">
      <c r="R134" s="136">
        <f>_xll.qlCalendarAdvance(Calendar,R133,"1D","f")</f>
        <v>42368</v>
      </c>
      <c r="S134" s="310">
        <f>_xll.qlCalendarAdvance(Calendar,R134,$F$1,"mf",,Trigger)</f>
        <v>42734</v>
      </c>
      <c r="T134" s="311">
        <f>_xll.qlDayCounterYearFraction(DayCounter,R134,S134,,,Trigger)</f>
        <v>1.0166666666666666</v>
      </c>
      <c r="U134" s="268">
        <f>_xll.qlInterpolationInterpolate(B12Minterpolation,R134,TRUE)</f>
        <v>3.1234579539951329E-3</v>
      </c>
    </row>
    <row r="135" spans="18:21" x14ac:dyDescent="0.2">
      <c r="R135" s="136">
        <f>_xll.qlCalendarAdvance(Calendar,R134,"1D","f")</f>
        <v>42369</v>
      </c>
      <c r="S135" s="310">
        <f>_xll.qlCalendarAdvance(Calendar,R135,$F$1,"mf",,Trigger)</f>
        <v>42734</v>
      </c>
      <c r="T135" s="311">
        <f>_xll.qlDayCounterYearFraction(DayCounter,R135,S135,,,Trigger)</f>
        <v>1.0138888888888888</v>
      </c>
      <c r="U135" s="268">
        <f>_xll.qlInterpolationInterpolate(B12Minterpolation,R135,TRUE)</f>
        <v>3.1259253374500431E-3</v>
      </c>
    </row>
    <row r="136" spans="18:21" x14ac:dyDescent="0.2">
      <c r="R136" s="136">
        <f>_xll.qlCalendarAdvance(Calendar,R135,"1D","f")</f>
        <v>42373</v>
      </c>
      <c r="S136" s="310">
        <f>_xll.qlCalendarAdvance(Calendar,R136,$F$1,"mf",,Trigger)</f>
        <v>42739</v>
      </c>
      <c r="T136" s="311">
        <f>_xll.qlDayCounterYearFraction(DayCounter,R136,S136,,,Trigger)</f>
        <v>1.0166666666666666</v>
      </c>
      <c r="U136" s="268">
        <f>_xll.qlInterpolationInterpolate(B12Minterpolation,R136,TRUE)</f>
        <v>3.1364535572996023E-3</v>
      </c>
    </row>
    <row r="137" spans="18:21" x14ac:dyDescent="0.2">
      <c r="R137" s="136">
        <f>_xll.qlCalendarAdvance(Calendar,R136,"1D","f")</f>
        <v>42374</v>
      </c>
      <c r="S137" s="310">
        <f>_xll.qlCalendarAdvance(Calendar,R137,$F$1,"mf",,Trigger)</f>
        <v>42740</v>
      </c>
      <c r="T137" s="311">
        <f>_xll.qlDayCounterYearFraction(DayCounter,R137,S137,,,Trigger)</f>
        <v>1.0166666666666666</v>
      </c>
      <c r="U137" s="268">
        <f>_xll.qlInterpolationInterpolate(B12Minterpolation,R137,TRUE)</f>
        <v>3.1392313121185278E-3</v>
      </c>
    </row>
    <row r="138" spans="18:21" x14ac:dyDescent="0.2">
      <c r="R138" s="136">
        <f>_xll.qlCalendarAdvance(Calendar,R137,"1D","f")</f>
        <v>42375</v>
      </c>
      <c r="S138" s="310">
        <f>_xll.qlCalendarAdvance(Calendar,R138,$F$1,"mf",,Trigger)</f>
        <v>42741</v>
      </c>
      <c r="T138" s="311">
        <f>_xll.qlDayCounterYearFraction(DayCounter,R138,S138,,,Trigger)</f>
        <v>1.0166666666666666</v>
      </c>
      <c r="U138" s="268">
        <f>_xll.qlInterpolationInterpolate(B12Minterpolation,R138,TRUE)</f>
        <v>3.1420597582196902E-3</v>
      </c>
    </row>
    <row r="139" spans="18:21" x14ac:dyDescent="0.2">
      <c r="R139" s="136">
        <f>_xll.qlCalendarAdvance(Calendar,R138,"1D","f")</f>
        <v>42376</v>
      </c>
      <c r="S139" s="310">
        <f>_xll.qlCalendarAdvance(Calendar,R139,$F$1,"mf",,Trigger)</f>
        <v>42744</v>
      </c>
      <c r="T139" s="311">
        <f>_xll.qlDayCounterYearFraction(DayCounter,R139,S139,,,Trigger)</f>
        <v>1.0222222222222221</v>
      </c>
      <c r="U139" s="268">
        <f>_xll.qlInterpolationInterpolate(B12Minterpolation,R139,TRUE)</f>
        <v>3.1449351012729004E-3</v>
      </c>
    </row>
    <row r="140" spans="18:21" x14ac:dyDescent="0.2">
      <c r="R140" s="136">
        <f>_xll.qlCalendarAdvance(Calendar,R139,"1D","f")</f>
        <v>42377</v>
      </c>
      <c r="S140" s="310">
        <f>_xll.qlCalendarAdvance(Calendar,R140,$F$1,"mf",,Trigger)</f>
        <v>42744</v>
      </c>
      <c r="T140" s="311">
        <f>_xll.qlDayCounterYearFraction(DayCounter,R140,S140,,,Trigger)</f>
        <v>1.0194444444444444</v>
      </c>
      <c r="U140" s="268">
        <f>_xll.qlInterpolationInterpolate(B12Minterpolation,R140,TRUE)</f>
        <v>3.1478535469479704E-3</v>
      </c>
    </row>
    <row r="141" spans="18:21" x14ac:dyDescent="0.2">
      <c r="R141" s="136">
        <f>_xll.qlCalendarAdvance(Calendar,R140,"1D","f")</f>
        <v>42380</v>
      </c>
      <c r="S141" s="310">
        <f>_xll.qlCalendarAdvance(Calendar,R141,$F$1,"mf",,Trigger)</f>
        <v>42746</v>
      </c>
      <c r="T141" s="311">
        <f>_xll.qlDayCounterYearFraction(DayCounter,R141,S141,,,Trigger)</f>
        <v>1.0166666666666666</v>
      </c>
      <c r="U141" s="268">
        <f>_xll.qlInterpolationInterpolate(B12Minterpolation,R141,TRUE)</f>
        <v>3.1568295564024487E-3</v>
      </c>
    </row>
    <row r="142" spans="18:21" x14ac:dyDescent="0.2">
      <c r="R142" s="136">
        <f>_xll.qlCalendarAdvance(Calendar,R141,"1D","f")</f>
        <v>42381</v>
      </c>
      <c r="S142" s="310">
        <f>_xll.qlCalendarAdvance(Calendar,R142,$F$1,"mf",,Trigger)</f>
        <v>42747</v>
      </c>
      <c r="T142" s="311">
        <f>_xll.qlDayCounterYearFraction(DayCounter,R142,S142,,,Trigger)</f>
        <v>1.0166666666666666</v>
      </c>
      <c r="U142" s="268">
        <f>_xll.qlInterpolationInterpolate(B12Minterpolation,R142,TRUE)</f>
        <v>3.1598824692630686E-3</v>
      </c>
    </row>
    <row r="143" spans="18:21" x14ac:dyDescent="0.2">
      <c r="R143" s="136">
        <f>_xll.qlCalendarAdvance(Calendar,R142,"1D","f")</f>
        <v>42382</v>
      </c>
      <c r="S143" s="310">
        <f>_xll.qlCalendarAdvance(Calendar,R143,$F$1,"mf",,Trigger)</f>
        <v>42748</v>
      </c>
      <c r="T143" s="311">
        <f>_xll.qlDayCounterYearFraction(DayCounter,R143,S143,,,Trigger)</f>
        <v>1.0166666666666666</v>
      </c>
      <c r="U143" s="268">
        <f>_xll.qlInterpolationInterpolate(B12Minterpolation,R143,TRUE)</f>
        <v>3.1629595130946045E-3</v>
      </c>
    </row>
    <row r="144" spans="18:21" x14ac:dyDescent="0.2">
      <c r="R144" s="136">
        <f>_xll.qlCalendarAdvance(Calendar,R143,"1D","f")</f>
        <v>42383</v>
      </c>
      <c r="S144" s="310">
        <f>_xll.qlCalendarAdvance(Calendar,R144,$F$1,"mf",,Trigger)</f>
        <v>42751</v>
      </c>
      <c r="T144" s="311">
        <f>_xll.qlDayCounterYearFraction(DayCounter,R144,S144,,,Trigger)</f>
        <v>1.0222222222222221</v>
      </c>
      <c r="U144" s="268">
        <f>_xll.qlInterpolationInterpolate(B12Minterpolation,R144,TRUE)</f>
        <v>3.1660568935668676E-3</v>
      </c>
    </row>
    <row r="145" spans="18:21" x14ac:dyDescent="0.2">
      <c r="R145" s="136">
        <f>_xll.qlCalendarAdvance(Calendar,R144,"1D","f")</f>
        <v>42384</v>
      </c>
      <c r="S145" s="310">
        <f>_xll.qlCalendarAdvance(Calendar,R145,$F$1,"mf",,Trigger)</f>
        <v>42751</v>
      </c>
      <c r="T145" s="311">
        <f>_xll.qlDayCounterYearFraction(DayCounter,R145,S145,,,Trigger)</f>
        <v>1.0194444444444444</v>
      </c>
      <c r="U145" s="268">
        <f>_xll.qlInterpolationInterpolate(B12Minterpolation,R145,TRUE)</f>
        <v>3.1691708163496687E-3</v>
      </c>
    </row>
    <row r="146" spans="18:21" x14ac:dyDescent="0.2">
      <c r="R146" s="136">
        <f>_xll.qlCalendarAdvance(Calendar,R145,"1D","f")</f>
        <v>42387</v>
      </c>
      <c r="S146" s="310">
        <f>_xll.qlCalendarAdvance(Calendar,R146,$F$1,"mf",,Trigger)</f>
        <v>42753</v>
      </c>
      <c r="T146" s="311">
        <f>_xll.qlDayCounterYearFraction(DayCounter,R146,S146,,,Trigger)</f>
        <v>1.0166666666666666</v>
      </c>
      <c r="U146" s="268">
        <f>_xll.qlInterpolationInterpolate(B12Minterpolation,R146,TRUE)</f>
        <v>3.1785738952594144E-3</v>
      </c>
    </row>
    <row r="147" spans="18:21" x14ac:dyDescent="0.2">
      <c r="R147" s="136">
        <f>_xll.qlCalendarAdvance(Calendar,R146,"1D","f")</f>
        <v>42388</v>
      </c>
      <c r="S147" s="310">
        <f>_xll.qlCalendarAdvance(Calendar,R147,$F$1,"mf",,Trigger)</f>
        <v>42754</v>
      </c>
      <c r="T147" s="311">
        <f>_xll.qlDayCounterYearFraction(DayCounter,R147,S147,,,Trigger)</f>
        <v>1.0166666666666666</v>
      </c>
      <c r="U147" s="268">
        <f>_xll.qlInterpolationInterpolate(B12Minterpolation,R147,TRUE)</f>
        <v>3.1817160439824815E-3</v>
      </c>
    </row>
    <row r="148" spans="18:21" x14ac:dyDescent="0.2">
      <c r="R148" s="136">
        <f>_xll.qlCalendarAdvance(Calendar,R147,"1D","f")</f>
        <v>42389</v>
      </c>
      <c r="S148" s="310">
        <f>_xll.qlCalendarAdvance(Calendar,R148,$F$1,"mf",,Trigger)</f>
        <v>42755</v>
      </c>
      <c r="T148" s="311">
        <f>_xll.qlDayCounterYearFraction(DayCounter,R148,S148,,,Trigger)</f>
        <v>1.0166666666666666</v>
      </c>
      <c r="U148" s="268">
        <f>_xll.qlInterpolationInterpolate(B12Minterpolation,R148,TRUE)</f>
        <v>3.1848557633651431E-3</v>
      </c>
    </row>
    <row r="149" spans="18:21" x14ac:dyDescent="0.2">
      <c r="R149" s="136">
        <f>_xll.qlCalendarAdvance(Calendar,R148,"1D","f")</f>
        <v>42390</v>
      </c>
      <c r="S149" s="310">
        <f>_xll.qlCalendarAdvance(Calendar,R149,$F$1,"mf",,Trigger)</f>
        <v>42758</v>
      </c>
      <c r="T149" s="311">
        <f>_xll.qlDayCounterYearFraction(DayCounter,R149,S149,,,Trigger)</f>
        <v>1.0222222222222221</v>
      </c>
      <c r="U149" s="268">
        <f>_xll.qlInterpolationInterpolate(B12Minterpolation,R149,TRUE)</f>
        <v>3.1879892590772107E-3</v>
      </c>
    </row>
    <row r="150" spans="18:21" x14ac:dyDescent="0.2">
      <c r="R150" s="136">
        <f>_xll.qlCalendarAdvance(Calendar,R149,"1D","f")</f>
        <v>42391</v>
      </c>
      <c r="S150" s="310">
        <f>_xll.qlCalendarAdvance(Calendar,R150,$F$1,"mf",,Trigger)</f>
        <v>42758</v>
      </c>
      <c r="T150" s="311">
        <f>_xll.qlDayCounterYearFraction(DayCounter,R150,S150,,,Trigger)</f>
        <v>1.0194444444444444</v>
      </c>
      <c r="U150" s="268">
        <f>_xll.qlInterpolationInterpolate(B12Minterpolation,R150,TRUE)</f>
        <v>3.1911127367884955E-3</v>
      </c>
    </row>
    <row r="151" spans="18:21" x14ac:dyDescent="0.2">
      <c r="R151" s="136">
        <f>_xll.qlCalendarAdvance(Calendar,R150,"1D","f")</f>
        <v>42394</v>
      </c>
      <c r="S151" s="310">
        <f>_xll.qlCalendarAdvance(Calendar,R151,$F$1,"mf",,Trigger)</f>
        <v>42760</v>
      </c>
      <c r="T151" s="311">
        <f>_xll.qlDayCounterYearFraction(DayCounter,R151,S151,,,Trigger)</f>
        <v>1.0166666666666666</v>
      </c>
      <c r="U151" s="268">
        <f>_xll.qlInterpolationInterpolate(B12Minterpolation,R151,TRUE)</f>
        <v>3.2003851186157657E-3</v>
      </c>
    </row>
    <row r="152" spans="18:21" x14ac:dyDescent="0.2">
      <c r="R152" s="136">
        <f>_xll.qlCalendarAdvance(Calendar,R151,"1D","f")</f>
        <v>42395</v>
      </c>
      <c r="S152" s="310">
        <f>_xll.qlCalendarAdvance(Calendar,R152,$F$1,"mf",,Trigger)</f>
        <v>42761</v>
      </c>
      <c r="T152" s="311">
        <f>_xll.qlDayCounterYearFraction(DayCounter,R152,S152,,,Trigger)</f>
        <v>1.0166666666666666</v>
      </c>
      <c r="U152" s="268">
        <f>_xll.qlInterpolationInterpolate(B12Minterpolation,R152,TRUE)</f>
        <v>3.2034305810220319E-3</v>
      </c>
    </row>
    <row r="153" spans="18:21" x14ac:dyDescent="0.2">
      <c r="R153" s="136">
        <f>_xll.qlCalendarAdvance(Calendar,R152,"1D","f")</f>
        <v>42396</v>
      </c>
      <c r="S153" s="310">
        <f>_xll.qlCalendarAdvance(Calendar,R153,$F$1,"mf",,Trigger)</f>
        <v>42762</v>
      </c>
      <c r="T153" s="311">
        <f>_xll.qlDayCounterYearFraction(DayCounter,R153,S153,,,Trigger)</f>
        <v>1.0166666666666666</v>
      </c>
      <c r="U153" s="268">
        <f>_xll.qlInterpolationInterpolate(B12Minterpolation,R153,TRUE)</f>
        <v>3.206447053776572E-3</v>
      </c>
    </row>
    <row r="154" spans="18:21" x14ac:dyDescent="0.2">
      <c r="R154" s="136">
        <f>_xll.qlCalendarAdvance(Calendar,R153,"1D","f")</f>
        <v>42397</v>
      </c>
      <c r="S154" s="310">
        <f>_xll.qlCalendarAdvance(Calendar,R154,$F$1,"mf",,Trigger)</f>
        <v>42765</v>
      </c>
      <c r="T154" s="311">
        <f>_xll.qlDayCounterYearFraction(DayCounter,R154,S154,,,Trigger)</f>
        <v>1.0222222222222221</v>
      </c>
      <c r="U154" s="268">
        <f>_xll.qlInterpolationInterpolate(B12Minterpolation,R154,TRUE)</f>
        <v>3.2094307425491967E-3</v>
      </c>
    </row>
    <row r="155" spans="18:21" x14ac:dyDescent="0.2">
      <c r="R155" s="136">
        <f>_xll.qlCalendarAdvance(Calendar,R154,"1D","f")</f>
        <v>42398</v>
      </c>
      <c r="S155" s="310">
        <f>_xll.qlCalendarAdvance(Calendar,R155,$F$1,"mf",,Trigger)</f>
        <v>42765</v>
      </c>
      <c r="T155" s="311">
        <f>_xll.qlDayCounterYearFraction(DayCounter,R155,S155,,,Trigger)</f>
        <v>1.0194444444444444</v>
      </c>
      <c r="U155" s="268">
        <f>_xll.qlInterpolationInterpolate(B12Minterpolation,R155,TRUE)</f>
        <v>3.2123778530097173E-3</v>
      </c>
    </row>
    <row r="156" spans="18:21" x14ac:dyDescent="0.2">
      <c r="R156" s="136">
        <f>_xll.qlCalendarAdvance(Calendar,R155,"1D","f")</f>
        <v>42401</v>
      </c>
      <c r="S156" s="310">
        <f>_xll.qlCalendarAdvance(Calendar,R156,$F$1,"mf",,Trigger)</f>
        <v>42767</v>
      </c>
      <c r="T156" s="311">
        <f>_xll.qlDayCounterYearFraction(DayCounter,R156,S156,,,Trigger)</f>
        <v>1.0166666666666666</v>
      </c>
      <c r="U156" s="268">
        <f>_xll.qlInterpolationInterpolate(B12Minterpolation,R156,TRUE)</f>
        <v>3.2209858154029361E-3</v>
      </c>
    </row>
    <row r="157" spans="18:21" x14ac:dyDescent="0.2">
      <c r="R157" s="136">
        <f>_xll.qlCalendarAdvance(Calendar,R156,"1D","f")</f>
        <v>42402</v>
      </c>
      <c r="S157" s="310">
        <f>_xll.qlCalendarAdvance(Calendar,R157,$F$1,"mf",,Trigger)</f>
        <v>42768</v>
      </c>
      <c r="T157" s="311">
        <f>_xll.qlDayCounterYearFraction(DayCounter,R157,S157,,,Trigger)</f>
        <v>1.0166666666666666</v>
      </c>
      <c r="U157" s="268">
        <f>_xll.qlInterpolationInterpolate(B12Minterpolation,R157,TRUE)</f>
        <v>3.2237816187534575E-3</v>
      </c>
    </row>
    <row r="158" spans="18:21" x14ac:dyDescent="0.2">
      <c r="R158" s="136">
        <f>_xll.qlCalendarAdvance(Calendar,R157,"1D","f")</f>
        <v>42403</v>
      </c>
      <c r="S158" s="310">
        <f>_xll.qlCalendarAdvance(Calendar,R158,$F$1,"mf",,Trigger)</f>
        <v>42769</v>
      </c>
      <c r="T158" s="311">
        <f>_xll.qlDayCounterYearFraction(DayCounter,R158,S158,,,Trigger)</f>
        <v>1.0166666666666666</v>
      </c>
      <c r="U158" s="268">
        <f>_xll.qlInterpolationInterpolate(B12Minterpolation,R158,TRUE)</f>
        <v>3.2265432447508573E-3</v>
      </c>
    </row>
    <row r="159" spans="18:21" x14ac:dyDescent="0.2">
      <c r="R159" s="136">
        <f>_xll.qlCalendarAdvance(Calendar,R158,"1D","f")</f>
        <v>42404</v>
      </c>
      <c r="S159" s="310">
        <f>_xll.qlCalendarAdvance(Calendar,R159,$F$1,"mf",,Trigger)</f>
        <v>42772</v>
      </c>
      <c r="T159" s="311">
        <f>_xll.qlDayCounterYearFraction(DayCounter,R159,S159,,,Trigger)</f>
        <v>1.0222222222222221</v>
      </c>
      <c r="U159" s="268">
        <f>_xll.qlInterpolationInterpolate(B12Minterpolation,R159,TRUE)</f>
        <v>3.2292722422174293E-3</v>
      </c>
    </row>
    <row r="160" spans="18:21" x14ac:dyDescent="0.2">
      <c r="R160" s="136">
        <f>_xll.qlCalendarAdvance(Calendar,R159,"1D","f")</f>
        <v>42405</v>
      </c>
      <c r="S160" s="310">
        <f>_xll.qlCalendarAdvance(Calendar,R160,$F$1,"mf",,Trigger)</f>
        <v>42772</v>
      </c>
      <c r="T160" s="311">
        <f>_xll.qlDayCounterYearFraction(DayCounter,R160,S160,,,Trigger)</f>
        <v>1.0194444444444444</v>
      </c>
      <c r="U160" s="268">
        <f>_xll.qlInterpolationInterpolate(B12Minterpolation,R160,TRUE)</f>
        <v>3.2319701599754654E-3</v>
      </c>
    </row>
    <row r="161" spans="18:21" x14ac:dyDescent="0.2">
      <c r="R161" s="136">
        <f>_xll.qlCalendarAdvance(Calendar,R160,"1D","f")</f>
        <v>42408</v>
      </c>
      <c r="S161" s="310">
        <f>_xll.qlCalendarAdvance(Calendar,R161,$F$1,"mf",,Trigger)</f>
        <v>42774</v>
      </c>
      <c r="T161" s="311">
        <f>_xll.qlDayCounterYearFraction(DayCounter,R161,S161,,,Trigger)</f>
        <v>1.0166666666666666</v>
      </c>
      <c r="U161" s="268">
        <f>_xll.qlInterpolationInterpolate(B12Minterpolation,R161,TRUE)</f>
        <v>3.2398929232212914E-3</v>
      </c>
    </row>
    <row r="162" spans="18:21" x14ac:dyDescent="0.2">
      <c r="R162" s="136">
        <f>_xll.qlCalendarAdvance(Calendar,R161,"1D","f")</f>
        <v>42409</v>
      </c>
      <c r="S162" s="310">
        <f>_xll.qlCalendarAdvance(Calendar,R162,$F$1,"mf",,Trigger)</f>
        <v>42775</v>
      </c>
      <c r="T162" s="311">
        <f>_xll.qlDayCounterYearFraction(DayCounter,R162,S162,,,Trigger)</f>
        <v>1.0166666666666666</v>
      </c>
      <c r="U162" s="268">
        <f>_xll.qlInterpolationInterpolate(B12Minterpolation,R162,TRUE)</f>
        <v>3.2424820103681153E-3</v>
      </c>
    </row>
    <row r="163" spans="18:21" x14ac:dyDescent="0.2">
      <c r="R163" s="136">
        <f>_xll.qlCalendarAdvance(Calendar,R162,"1D","f")</f>
        <v>42410</v>
      </c>
      <c r="S163" s="310">
        <f>_xll.qlCalendarAdvance(Calendar,R163,$F$1,"mf",,Trigger)</f>
        <v>42776</v>
      </c>
      <c r="T163" s="311">
        <f>_xll.qlDayCounterYearFraction(DayCounter,R163,S163,,,Trigger)</f>
        <v>1.0166666666666666</v>
      </c>
      <c r="U163" s="268">
        <f>_xll.qlInterpolationInterpolate(B12Minterpolation,R163,TRUE)</f>
        <v>3.2450477619178678E-3</v>
      </c>
    </row>
    <row r="164" spans="18:21" x14ac:dyDescent="0.2">
      <c r="R164" s="136">
        <f>_xll.qlCalendarAdvance(Calendar,R163,"1D","f")</f>
        <v>42411</v>
      </c>
      <c r="S164" s="310">
        <f>_xll.qlCalendarAdvance(Calendar,R164,$F$1,"mf",,Trigger)</f>
        <v>42779</v>
      </c>
      <c r="T164" s="311">
        <f>_xll.qlDayCounterYearFraction(DayCounter,R164,S164,,,Trigger)</f>
        <v>1.0222222222222221</v>
      </c>
      <c r="U164" s="268">
        <f>_xll.qlInterpolationInterpolate(B12Minterpolation,R164,TRUE)</f>
        <v>3.2475917266928424E-3</v>
      </c>
    </row>
    <row r="165" spans="18:21" x14ac:dyDescent="0.2">
      <c r="R165" s="136">
        <f>_xll.qlCalendarAdvance(Calendar,R164,"1D","f")</f>
        <v>42412</v>
      </c>
      <c r="S165" s="310">
        <f>_xll.qlCalendarAdvance(Calendar,R165,$F$1,"mf",,Trigger)</f>
        <v>42779</v>
      </c>
      <c r="T165" s="311">
        <f>_xll.qlDayCounterYearFraction(DayCounter,R165,S165,,,Trigger)</f>
        <v>1.0194444444444444</v>
      </c>
      <c r="U165" s="268">
        <f>_xll.qlInterpolationInterpolate(B12Minterpolation,R165,TRUE)</f>
        <v>3.2501154535153321E-3</v>
      </c>
    </row>
    <row r="166" spans="18:21" x14ac:dyDescent="0.2">
      <c r="R166" s="136">
        <f>_xll.qlCalendarAdvance(Calendar,R165,"1D","f")</f>
        <v>42415</v>
      </c>
      <c r="S166" s="310">
        <f>_xll.qlCalendarAdvance(Calendar,R166,$F$1,"mf",,Trigger)</f>
        <v>42781</v>
      </c>
      <c r="T166" s="311">
        <f>_xll.qlDayCounterYearFraction(DayCounter,R166,S166,,,Trigger)</f>
        <v>1.0166666666666666</v>
      </c>
      <c r="U166" s="268">
        <f>_xll.qlInterpolationInterpolate(B12Minterpolation,R166,TRUE)</f>
        <v>3.2575806944908177E-3</v>
      </c>
    </row>
    <row r="167" spans="18:21" x14ac:dyDescent="0.2">
      <c r="R167" s="136">
        <f>_xll.qlCalendarAdvance(Calendar,R166,"1D","f")</f>
        <v>42416</v>
      </c>
      <c r="S167" s="310">
        <f>_xll.qlCalendarAdvance(Calendar,R167,$F$1,"mf",,Trigger)</f>
        <v>42782</v>
      </c>
      <c r="T167" s="311">
        <f>_xll.qlDayCounterYearFraction(DayCounter,R167,S167,,,Trigger)</f>
        <v>1.0166666666666666</v>
      </c>
      <c r="U167" s="268">
        <f>_xll.qlInterpolationInterpolate(B12Minterpolation,R167,TRUE)</f>
        <v>3.2600389577262952E-3</v>
      </c>
    </row>
    <row r="168" spans="18:21" x14ac:dyDescent="0.2">
      <c r="R168" s="136">
        <f>_xll.qlCalendarAdvance(Calendar,R167,"1D","f")</f>
        <v>42417</v>
      </c>
      <c r="S168" s="310">
        <f>_xll.qlCalendarAdvance(Calendar,R168,$F$1,"mf",,Trigger)</f>
        <v>42783</v>
      </c>
      <c r="T168" s="311">
        <f>_xll.qlDayCounterYearFraction(DayCounter,R168,S168,,,Trigger)</f>
        <v>1.0166666666666666</v>
      </c>
      <c r="U168" s="268">
        <f>_xll.qlInterpolationInterpolate(B12Minterpolation,R168,TRUE)</f>
        <v>3.2624847271207516E-3</v>
      </c>
    </row>
    <row r="169" spans="18:21" x14ac:dyDescent="0.2">
      <c r="R169" s="136">
        <f>_xll.qlCalendarAdvance(Calendar,R168,"1D","f")</f>
        <v>42418</v>
      </c>
      <c r="S169" s="310">
        <f>_xll.qlCalendarAdvance(Calendar,R169,$F$1,"mf",,Trigger)</f>
        <v>42786</v>
      </c>
      <c r="T169" s="311">
        <f>_xll.qlDayCounterYearFraction(DayCounter,R169,S169,,,Trigger)</f>
        <v>1.0222222222222221</v>
      </c>
      <c r="U169" s="268">
        <f>_xll.qlInterpolationInterpolate(B12Minterpolation,R169,TRUE)</f>
        <v>3.2649195514964802E-3</v>
      </c>
    </row>
    <row r="170" spans="18:21" x14ac:dyDescent="0.2">
      <c r="R170" s="136">
        <f>_xll.qlCalendarAdvance(Calendar,R169,"1D","f")</f>
        <v>42419</v>
      </c>
      <c r="S170" s="310">
        <f>_xll.qlCalendarAdvance(Calendar,R170,$F$1,"mf",,Trigger)</f>
        <v>42786</v>
      </c>
      <c r="T170" s="311">
        <f>_xll.qlDayCounterYearFraction(DayCounter,R170,S170,,,Trigger)</f>
        <v>1.0194444444444444</v>
      </c>
      <c r="U170" s="268">
        <f>_xll.qlInterpolationInterpolate(B12Minterpolation,R170,TRUE)</f>
        <v>3.2673449796757738E-3</v>
      </c>
    </row>
    <row r="171" spans="18:21" x14ac:dyDescent="0.2">
      <c r="R171" s="136">
        <f>_xll.qlCalendarAdvance(Calendar,R170,"1D","f")</f>
        <v>42422</v>
      </c>
      <c r="S171" s="310">
        <f>_xll.qlCalendarAdvance(Calendar,R171,$F$1,"mf",,Trigger)</f>
        <v>42788</v>
      </c>
      <c r="T171" s="311">
        <f>_xll.qlDayCounterYearFraction(DayCounter,R171,S171,,,Trigger)</f>
        <v>1.0166666666666666</v>
      </c>
      <c r="U171" s="268">
        <f>_xll.qlInterpolationInterpolate(B12Minterpolation,R171,TRUE)</f>
        <v>3.2745803752579723E-3</v>
      </c>
    </row>
    <row r="172" spans="18:21" x14ac:dyDescent="0.2">
      <c r="R172" s="136">
        <f>_xll.qlCalendarAdvance(Calendar,R171,"1D","f")</f>
        <v>42423</v>
      </c>
      <c r="S172" s="310">
        <f>_xll.qlCalendarAdvance(Calendar,R172,$F$1,"mf",,Trigger)</f>
        <v>42789</v>
      </c>
      <c r="T172" s="311">
        <f>_xll.qlDayCounterYearFraction(DayCounter,R172,S172,,,Trigger)</f>
        <v>1.0166666666666666</v>
      </c>
      <c r="U172" s="268">
        <f>_xll.qlInterpolationInterpolate(B12Minterpolation,R172,TRUE)</f>
        <v>3.2769837068744542E-3</v>
      </c>
    </row>
    <row r="173" spans="18:21" x14ac:dyDescent="0.2">
      <c r="R173" s="136">
        <f>_xll.qlCalendarAdvance(Calendar,R172,"1D","f")</f>
        <v>42424</v>
      </c>
      <c r="S173" s="310">
        <f>_xll.qlCalendarAdvance(Calendar,R173,$F$1,"mf",,Trigger)</f>
        <v>42790</v>
      </c>
      <c r="T173" s="311">
        <f>_xll.qlDayCounterYearFraction(DayCounter,R173,S173,,,Trigger)</f>
        <v>1.0166666666666666</v>
      </c>
      <c r="U173" s="268">
        <f>_xll.qlInterpolationInterpolate(B12Minterpolation,R173,TRUE)</f>
        <v>3.2793853864059655E-3</v>
      </c>
    </row>
    <row r="174" spans="18:21" x14ac:dyDescent="0.2">
      <c r="R174" s="136">
        <f>_xll.qlCalendarAdvance(Calendar,R173,"1D","f")</f>
        <v>42425</v>
      </c>
      <c r="S174" s="310">
        <f>_xll.qlCalendarAdvance(Calendar,R174,$F$1,"mf",,Trigger)</f>
        <v>42793</v>
      </c>
      <c r="T174" s="311">
        <f>_xll.qlDayCounterYearFraction(DayCounter,R174,S174,,,Trigger)</f>
        <v>1.0222222222222221</v>
      </c>
      <c r="U174" s="268">
        <f>_xll.qlInterpolationInterpolate(B12Minterpolation,R174,TRUE)</f>
        <v>3.2817869626747989E-3</v>
      </c>
    </row>
    <row r="175" spans="18:21" x14ac:dyDescent="0.2">
      <c r="R175" s="136">
        <f>_xll.qlCalendarAdvance(Calendar,R174,"1D","f")</f>
        <v>42426</v>
      </c>
      <c r="S175" s="310">
        <f>_xll.qlCalendarAdvance(Calendar,R175,$F$1,"mf",,Trigger)</f>
        <v>42793</v>
      </c>
      <c r="T175" s="311">
        <f>_xll.qlDayCounterYearFraction(DayCounter,R175,S175,,,Trigger)</f>
        <v>1.0194444444444444</v>
      </c>
      <c r="U175" s="268">
        <f>_xll.qlInterpolationInterpolate(B12Minterpolation,R175,TRUE)</f>
        <v>3.2841899845032474E-3</v>
      </c>
    </row>
    <row r="176" spans="18:21" x14ac:dyDescent="0.2">
      <c r="R176" s="136">
        <f>_xll.qlCalendarAdvance(Calendar,R175,"1D","f")</f>
        <v>42429</v>
      </c>
      <c r="S176" s="310">
        <f>_xll.qlCalendarAdvance(Calendar,R176,$F$1,"mf",,Trigger)</f>
        <v>42794</v>
      </c>
      <c r="T176" s="311">
        <f>_xll.qlDayCounterYearFraction(DayCounter,R176,S176,,,Trigger)</f>
        <v>1.0138888888888888</v>
      </c>
      <c r="U176" s="268">
        <f>_xll.qlInterpolationInterpolate(B12Minterpolation,R176,TRUE)</f>
        <v>3.2914232115692117E-3</v>
      </c>
    </row>
    <row r="177" spans="18:21" x14ac:dyDescent="0.2">
      <c r="R177" s="136">
        <f>_xll.qlCalendarAdvance(Calendar,R176,"1D","f")</f>
        <v>42430</v>
      </c>
      <c r="S177" s="310">
        <f>_xll.qlCalendarAdvance(Calendar,R177,$F$1,"mf",,Trigger)</f>
        <v>42795</v>
      </c>
      <c r="T177" s="311">
        <f>_xll.qlDayCounterYearFraction(DayCounter,R177,S177,,,Trigger)</f>
        <v>1.0138888888888888</v>
      </c>
      <c r="U177" s="268">
        <f>_xll.qlInterpolationInterpolate(B12Minterpolation,R177,TRUE)</f>
        <v>3.2938471716041978E-3</v>
      </c>
    </row>
    <row r="178" spans="18:21" x14ac:dyDescent="0.2">
      <c r="R178" s="136">
        <f>_xll.qlCalendarAdvance(Calendar,R177,"1D","f")</f>
        <v>42431</v>
      </c>
      <c r="S178" s="310">
        <f>_xll.qlCalendarAdvance(Calendar,R178,$F$1,"mf",,Trigger)</f>
        <v>42796</v>
      </c>
      <c r="T178" s="311">
        <f>_xll.qlDayCounterYearFraction(DayCounter,R178,S178,,,Trigger)</f>
        <v>1.0138888888888888</v>
      </c>
      <c r="U178" s="268">
        <f>_xll.qlInterpolationInterpolate(B12Minterpolation,R178,TRUE)</f>
        <v>3.2962783277811561E-3</v>
      </c>
    </row>
    <row r="179" spans="18:21" x14ac:dyDescent="0.2">
      <c r="R179" s="136">
        <f>_xll.qlCalendarAdvance(Calendar,R178,"1D","f")</f>
        <v>42432</v>
      </c>
      <c r="S179" s="310">
        <f>_xll.qlCalendarAdvance(Calendar,R179,$F$1,"mf",,Trigger)</f>
        <v>42797</v>
      </c>
      <c r="T179" s="311">
        <f>_xll.qlDayCounterYearFraction(DayCounter,R179,S179,,,Trigger)</f>
        <v>1.0138888888888888</v>
      </c>
      <c r="U179" s="268">
        <f>_xll.qlInterpolationInterpolate(B12Minterpolation,R179,TRUE)</f>
        <v>3.2987162353932714E-3</v>
      </c>
    </row>
    <row r="180" spans="18:21" x14ac:dyDescent="0.2">
      <c r="R180" s="136">
        <f>_xll.qlCalendarAdvance(Calendar,R179,"1D","f")</f>
        <v>42433</v>
      </c>
      <c r="S180" s="310">
        <f>_xll.qlCalendarAdvance(Calendar,R180,$F$1,"mf",,Trigger)</f>
        <v>42800</v>
      </c>
      <c r="T180" s="311">
        <f>_xll.qlDayCounterYearFraction(DayCounter,R180,S180,,,Trigger)</f>
        <v>1.0194444444444444</v>
      </c>
      <c r="U180" s="268">
        <f>_xll.qlInterpolationInterpolate(B12Minterpolation,R180,TRUE)</f>
        <v>3.3011604497337295E-3</v>
      </c>
    </row>
    <row r="181" spans="18:21" x14ac:dyDescent="0.2">
      <c r="R181" s="136">
        <f>_xll.qlCalendarAdvance(Calendar,R180,"1D","f")</f>
        <v>42436</v>
      </c>
      <c r="S181" s="310">
        <f>_xll.qlCalendarAdvance(Calendar,R181,$F$1,"mf",,Trigger)</f>
        <v>42801</v>
      </c>
      <c r="T181" s="311">
        <f>_xll.qlDayCounterYearFraction(DayCounter,R181,S181,,,Trigger)</f>
        <v>1.0138888888888888</v>
      </c>
      <c r="U181" s="268">
        <f>_xll.qlInterpolationInterpolate(B12Minterpolation,R181,TRUE)</f>
        <v>3.3085264860570128E-3</v>
      </c>
    </row>
    <row r="182" spans="18:21" x14ac:dyDescent="0.2">
      <c r="R182" s="136">
        <f>_xll.qlCalendarAdvance(Calendar,R181,"1D","f")</f>
        <v>42437</v>
      </c>
      <c r="S182" s="310">
        <f>_xll.qlCalendarAdvance(Calendar,R182,$F$1,"mf",,Trigger)</f>
        <v>42802</v>
      </c>
      <c r="T182" s="311">
        <f>_xll.qlDayCounterYearFraction(DayCounter,R182,S182,,,Trigger)</f>
        <v>1.0138888888888888</v>
      </c>
      <c r="U182" s="268">
        <f>_xll.qlInterpolationInterpolate(B12Minterpolation,R182,TRUE)</f>
        <v>3.3109914802426947E-3</v>
      </c>
    </row>
    <row r="183" spans="18:21" x14ac:dyDescent="0.2">
      <c r="R183" s="136">
        <f>_xll.qlCalendarAdvance(Calendar,R182,"1D","f")</f>
        <v>42438</v>
      </c>
      <c r="S183" s="310">
        <f>_xll.qlCalendarAdvance(Calendar,R183,$F$1,"mf",,Trigger)</f>
        <v>42803</v>
      </c>
      <c r="T183" s="311">
        <f>_xll.qlDayCounterYearFraction(DayCounter,R183,S183,,,Trigger)</f>
        <v>1.0138888888888888</v>
      </c>
      <c r="U183" s="268">
        <f>_xll.qlInterpolationInterpolate(B12Minterpolation,R183,TRUE)</f>
        <v>3.3134605576226458E-3</v>
      </c>
    </row>
    <row r="184" spans="18:21" x14ac:dyDescent="0.2">
      <c r="R184" s="136">
        <f>_xll.qlCalendarAdvance(Calendar,R183,"1D","f")</f>
        <v>42439</v>
      </c>
      <c r="S184" s="310">
        <f>_xll.qlCalendarAdvance(Calendar,R184,$F$1,"mf",,Trigger)</f>
        <v>42804</v>
      </c>
      <c r="T184" s="311">
        <f>_xll.qlDayCounterYearFraction(DayCounter,R184,S184,,,Trigger)</f>
        <v>1.0138888888888888</v>
      </c>
      <c r="U184" s="268">
        <f>_xll.qlInterpolationInterpolate(B12Minterpolation,R184,TRUE)</f>
        <v>3.3159332734900519E-3</v>
      </c>
    </row>
    <row r="185" spans="18:21" x14ac:dyDescent="0.2">
      <c r="R185" s="136">
        <f>_xll.qlCalendarAdvance(Calendar,R184,"1D","f")</f>
        <v>42440</v>
      </c>
      <c r="S185" s="310">
        <f>_xll.qlCalendarAdvance(Calendar,R185,$F$1,"mf",,Trigger)</f>
        <v>42807</v>
      </c>
      <c r="T185" s="311">
        <f>_xll.qlDayCounterYearFraction(DayCounter,R185,S185,,,Trigger)</f>
        <v>1.0194444444444444</v>
      </c>
      <c r="U185" s="268">
        <f>_xll.qlInterpolationInterpolate(B12Minterpolation,R185,TRUE)</f>
        <v>3.3184091831380976E-3</v>
      </c>
    </row>
    <row r="186" spans="18:21" x14ac:dyDescent="0.2">
      <c r="R186" s="136">
        <f>_xll.qlCalendarAdvance(Calendar,R185,"1D","f")</f>
        <v>42443</v>
      </c>
      <c r="S186" s="310">
        <f>_xll.qlCalendarAdvance(Calendar,R186,$F$1,"mf",,Trigger)</f>
        <v>42808</v>
      </c>
      <c r="T186" s="311">
        <f>_xll.qlDayCounterYearFraction(DayCounter,R186,S186,,,Trigger)</f>
        <v>1.0138888888888888</v>
      </c>
      <c r="U186" s="268">
        <f>_xll.qlInterpolationInterpolate(B12Minterpolation,R186,TRUE)</f>
        <v>3.3258516276979291E-3</v>
      </c>
    </row>
    <row r="187" spans="18:21" x14ac:dyDescent="0.2">
      <c r="R187" s="136">
        <f>_xll.qlCalendarAdvance(Calendar,R186,"1D","f")</f>
        <v>42444</v>
      </c>
      <c r="S187" s="310">
        <f>_xll.qlCalendarAdvance(Calendar,R187,$F$1,"mf",,Trigger)</f>
        <v>42809</v>
      </c>
      <c r="T187" s="311">
        <f>_xll.qlDayCounterYearFraction(DayCounter,R187,S187,,,Trigger)</f>
        <v>1.0138888888888888</v>
      </c>
      <c r="U187" s="268">
        <f>_xll.qlInterpolationInterpolate(B12Minterpolation,R187,TRUE)</f>
        <v>3.3283358654003889E-3</v>
      </c>
    </row>
    <row r="188" spans="18:21" x14ac:dyDescent="0.2">
      <c r="R188" s="136">
        <f>_xll.qlCalendarAdvance(Calendar,R187,"1D","f")</f>
        <v>42445</v>
      </c>
      <c r="S188" s="310">
        <f>_xll.qlCalendarAdvance(Calendar,R188,$F$1,"mf",,Trigger)</f>
        <v>42810</v>
      </c>
      <c r="T188" s="311">
        <f>_xll.qlDayCounterYearFraction(DayCounter,R188,S188,,,Trigger)</f>
        <v>1.0138888888888888</v>
      </c>
      <c r="U188" s="268">
        <f>_xll.qlInterpolationInterpolate(B12Minterpolation,R188,TRUE)</f>
        <v>3.3308210733494154E-3</v>
      </c>
    </row>
    <row r="189" spans="18:21" x14ac:dyDescent="0.2">
      <c r="R189" s="136">
        <f>_xll.qlCalendarAdvance(Calendar,R188,"1D","f")</f>
        <v>42446</v>
      </c>
      <c r="S189" s="310">
        <f>_xll.qlCalendarAdvance(Calendar,R189,$F$1,"mf",,Trigger)</f>
        <v>42811</v>
      </c>
      <c r="T189" s="311">
        <f>_xll.qlDayCounterYearFraction(DayCounter,R189,S189,,,Trigger)</f>
        <v>1.0138888888888888</v>
      </c>
      <c r="U189" s="268">
        <f>_xll.qlInterpolationInterpolate(B12Minterpolation,R189,TRUE)</f>
        <v>3.3333068068381938E-3</v>
      </c>
    </row>
    <row r="190" spans="18:21" x14ac:dyDescent="0.2">
      <c r="R190" s="136">
        <f>_xll.qlCalendarAdvance(Calendar,R189,"1D","f")</f>
        <v>42447</v>
      </c>
      <c r="S190" s="310">
        <f>_xll.qlCalendarAdvance(Calendar,R190,$F$1,"mf",,Trigger)</f>
        <v>42814</v>
      </c>
      <c r="T190" s="311">
        <f>_xll.qlDayCounterYearFraction(DayCounter,R190,S190,,,Trigger)</f>
        <v>1.0194444444444444</v>
      </c>
      <c r="U190" s="268">
        <f>_xll.qlInterpolationInterpolate(B12Minterpolation,R190,TRUE)</f>
        <v>3.3357926211599097E-3</v>
      </c>
    </row>
    <row r="191" spans="18:21" x14ac:dyDescent="0.2">
      <c r="R191" s="136">
        <f>_xll.qlCalendarAdvance(Calendar,R190,"1D","f")</f>
        <v>42450</v>
      </c>
      <c r="S191" s="310">
        <f>_xll.qlCalendarAdvance(Calendar,R191,$F$1,"mf",,Trigger)</f>
        <v>42815</v>
      </c>
      <c r="T191" s="311">
        <f>_xll.qlDayCounterYearFraction(DayCounter,R191,S191,,,Trigger)</f>
        <v>1.0138888888888888</v>
      </c>
      <c r="U191" s="268">
        <f>_xll.qlInterpolationInterpolate(B12Minterpolation,R191,TRUE)</f>
        <v>3.3432461020545361E-3</v>
      </c>
    </row>
    <row r="192" spans="18:21" x14ac:dyDescent="0.2">
      <c r="R192" s="136">
        <f>_xll.qlCalendarAdvance(Calendar,R191,"1D","f")</f>
        <v>42451</v>
      </c>
      <c r="S192" s="310">
        <f>_xll.qlCalendarAdvance(Calendar,R192,$F$1,"mf",,Trigger)</f>
        <v>42816</v>
      </c>
      <c r="T192" s="311">
        <f>_xll.qlDayCounterYearFraction(DayCounter,R192,S192,,,Trigger)</f>
        <v>1.0138888888888888</v>
      </c>
      <c r="U192" s="268">
        <f>_xll.qlInterpolationInterpolate(B12Minterpolation,R192,TRUE)</f>
        <v>3.3457277926398554E-3</v>
      </c>
    </row>
    <row r="193" spans="18:21" x14ac:dyDescent="0.2">
      <c r="R193" s="136">
        <f>_xll.qlCalendarAdvance(Calendar,R192,"1D","f")</f>
        <v>42452</v>
      </c>
      <c r="S193" s="310">
        <f>_xll.qlCalendarAdvance(Calendar,R193,$F$1,"mf",,Trigger)</f>
        <v>42817</v>
      </c>
      <c r="T193" s="311">
        <f>_xll.qlDayCounterYearFraction(DayCounter,R193,S193,,,Trigger)</f>
        <v>1.0138888888888888</v>
      </c>
      <c r="U193" s="268">
        <f>_xll.qlInterpolationInterpolate(B12Minterpolation,R193,TRUE)</f>
        <v>3.3482073405240388E-3</v>
      </c>
    </row>
    <row r="194" spans="18:21" x14ac:dyDescent="0.2">
      <c r="R194" s="136">
        <f>_xll.qlCalendarAdvance(Calendar,R193,"1D","f")</f>
        <v>42453</v>
      </c>
      <c r="S194" s="310">
        <f>_xll.qlCalendarAdvance(Calendar,R194,$F$1,"mf",,Trigger)</f>
        <v>42818</v>
      </c>
      <c r="T194" s="311">
        <f>_xll.qlDayCounterYearFraction(DayCounter,R194,S194,,,Trigger)</f>
        <v>1.0138888888888888</v>
      </c>
      <c r="U194" s="268">
        <f>_xll.qlInterpolationInterpolate(B12Minterpolation,R194,TRUE)</f>
        <v>3.3506843010002721E-3</v>
      </c>
    </row>
    <row r="195" spans="18:21" x14ac:dyDescent="0.2">
      <c r="R195" s="136">
        <f>_xll.qlCalendarAdvance(Calendar,R194,"1D","f")</f>
        <v>42458</v>
      </c>
      <c r="S195" s="310">
        <f>_xll.qlCalendarAdvance(Calendar,R195,$F$1,"mf",,Trigger)</f>
        <v>42823</v>
      </c>
      <c r="T195" s="311">
        <f>_xll.qlDayCounterYearFraction(DayCounter,R195,S195,,,Trigger)</f>
        <v>1.0138888888888888</v>
      </c>
      <c r="U195" s="268">
        <f>_xll.qlInterpolationInterpolate(B12Minterpolation,R195,TRUE)</f>
        <v>3.3630147275236677E-3</v>
      </c>
    </row>
    <row r="196" spans="18:21" x14ac:dyDescent="0.2">
      <c r="R196" s="136">
        <f>_xll.qlCalendarAdvance(Calendar,R195,"1D","f")</f>
        <v>42459</v>
      </c>
      <c r="S196" s="310">
        <f>_xll.qlCalendarAdvance(Calendar,R196,$F$1,"mf",,Trigger)</f>
        <v>42824</v>
      </c>
      <c r="T196" s="311">
        <f>_xll.qlDayCounterYearFraction(DayCounter,R196,S196,,,Trigger)</f>
        <v>1.0138888888888888</v>
      </c>
      <c r="U196" s="268">
        <f>_xll.qlInterpolationInterpolate(B12Minterpolation,R196,TRUE)</f>
        <v>3.3654669083479959E-3</v>
      </c>
    </row>
    <row r="197" spans="18:21" x14ac:dyDescent="0.2">
      <c r="R197" s="136">
        <f>_xll.qlCalendarAdvance(Calendar,R196,"1D","f")</f>
        <v>42460</v>
      </c>
      <c r="S197" s="310">
        <f>_xll.qlCalendarAdvance(Calendar,R197,$F$1,"mf",,Trigger)</f>
        <v>42825</v>
      </c>
      <c r="T197" s="311">
        <f>_xll.qlDayCounterYearFraction(DayCounter,R197,S197,,,Trigger)</f>
        <v>1.0138888888888888</v>
      </c>
      <c r="U197" s="268">
        <f>_xll.qlInterpolationInterpolate(B12Minterpolation,R197,TRUE)</f>
        <v>3.3679138906501033E-3</v>
      </c>
    </row>
    <row r="198" spans="18:21" x14ac:dyDescent="0.2">
      <c r="R198" s="136">
        <f>_xll.qlCalendarAdvance(Calendar,R197,"1D","f")</f>
        <v>42461</v>
      </c>
      <c r="S198" s="310">
        <f>_xll.qlCalendarAdvance(Calendar,R198,$F$1,"mf",,Trigger)</f>
        <v>42828</v>
      </c>
      <c r="T198" s="311">
        <f>_xll.qlDayCounterYearFraction(DayCounter,R198,S198,,,Trigger)</f>
        <v>1.0194444444444444</v>
      </c>
      <c r="U198" s="268">
        <f>_xll.qlInterpolationInterpolate(B12Minterpolation,R198,TRUE)</f>
        <v>3.3703557315566081E-3</v>
      </c>
    </row>
    <row r="199" spans="18:21" x14ac:dyDescent="0.2">
      <c r="R199" s="136">
        <f>_xll.qlCalendarAdvance(Calendar,R198,"1D","f")</f>
        <v>42464</v>
      </c>
      <c r="S199" s="310">
        <f>_xll.qlCalendarAdvance(Calendar,R199,$F$1,"mf",,Trigger)</f>
        <v>42829</v>
      </c>
      <c r="T199" s="311">
        <f>_xll.qlDayCounterYearFraction(DayCounter,R199,S199,,,Trigger)</f>
        <v>1.0138888888888888</v>
      </c>
      <c r="U199" s="268">
        <f>_xll.qlInterpolationInterpolate(B12Minterpolation,R199,TRUE)</f>
        <v>3.3776509771686839E-3</v>
      </c>
    </row>
    <row r="200" spans="18:21" x14ac:dyDescent="0.2">
      <c r="R200" s="136">
        <f>_xll.qlCalendarAdvance(Calendar,R199,"1D","f")</f>
        <v>42465</v>
      </c>
      <c r="S200" s="310">
        <f>_xll.qlCalendarAdvance(Calendar,R200,$F$1,"mf",,Trigger)</f>
        <v>42830</v>
      </c>
      <c r="T200" s="311">
        <f>_xll.qlDayCounterYearFraction(DayCounter,R200,S200,,,Trigger)</f>
        <v>1.0138888888888888</v>
      </c>
      <c r="U200" s="268">
        <f>_xll.qlInterpolationInterpolate(B12Minterpolation,R200,TRUE)</f>
        <v>3.3800728237589556E-3</v>
      </c>
    </row>
    <row r="201" spans="18:21" x14ac:dyDescent="0.2">
      <c r="R201" s="136">
        <f>_xll.qlCalendarAdvance(Calendar,R200,"1D","f")</f>
        <v>42466</v>
      </c>
      <c r="S201" s="310">
        <f>_xll.qlCalendarAdvance(Calendar,R201,$F$1,"mf",,Trigger)</f>
        <v>42831</v>
      </c>
      <c r="T201" s="311">
        <f>_xll.qlDayCounterYearFraction(DayCounter,R201,S201,,,Trigger)</f>
        <v>1.0138888888888888</v>
      </c>
      <c r="U201" s="268">
        <f>_xll.qlInterpolationInterpolate(B12Minterpolation,R201,TRUE)</f>
        <v>3.3824898145867139E-3</v>
      </c>
    </row>
    <row r="202" spans="18:21" x14ac:dyDescent="0.2">
      <c r="R202" s="136">
        <f>_xll.qlCalendarAdvance(Calendar,R201,"1D","f")</f>
        <v>42467</v>
      </c>
      <c r="S202" s="310">
        <f>_xll.qlCalendarAdvance(Calendar,R202,$F$1,"mf",,Trigger)</f>
        <v>42832</v>
      </c>
      <c r="T202" s="311">
        <f>_xll.qlDayCounterYearFraction(DayCounter,R202,S202,,,Trigger)</f>
        <v>1.0138888888888888</v>
      </c>
      <c r="U202" s="268">
        <f>_xll.qlInterpolationInterpolate(B12Minterpolation,R202,TRUE)</f>
        <v>3.3849020067785764E-3</v>
      </c>
    </row>
    <row r="203" spans="18:21" x14ac:dyDescent="0.2">
      <c r="R203" s="136">
        <f>_xll.qlCalendarAdvance(Calendar,R202,"1D","f")</f>
        <v>42468</v>
      </c>
      <c r="S203" s="310">
        <f>_xll.qlCalendarAdvance(Calendar,R203,$F$1,"mf",,Trigger)</f>
        <v>42835</v>
      </c>
      <c r="T203" s="311">
        <f>_xll.qlDayCounterYearFraction(DayCounter,R203,S203,,,Trigger)</f>
        <v>1.0194444444444444</v>
      </c>
      <c r="U203" s="268">
        <f>_xll.qlInterpolationInterpolate(B12Minterpolation,R203,TRUE)</f>
        <v>3.3873094574611603E-3</v>
      </c>
    </row>
    <row r="204" spans="18:21" x14ac:dyDescent="0.2">
      <c r="R204" s="136">
        <f>_xll.qlCalendarAdvance(Calendar,R203,"1D","f")</f>
        <v>42471</v>
      </c>
      <c r="S204" s="310">
        <f>_xll.qlCalendarAdvance(Calendar,R204,$F$1,"mf",,Trigger)</f>
        <v>42836</v>
      </c>
      <c r="T204" s="311">
        <f>_xll.qlDayCounterYearFraction(DayCounter,R204,S204,,,Trigger)</f>
        <v>1.0138888888888888</v>
      </c>
      <c r="U204" s="268">
        <f>_xll.qlInterpolationInterpolate(B12Minterpolation,R204,TRUE)</f>
        <v>3.3945039317194222E-3</v>
      </c>
    </row>
    <row r="205" spans="18:21" x14ac:dyDescent="0.2">
      <c r="R205" s="136">
        <f>_xll.qlCalendarAdvance(Calendar,R204,"1D","f")</f>
        <v>42472</v>
      </c>
      <c r="S205" s="310">
        <f>_xll.qlCalendarAdvance(Calendar,R205,$F$1,"mf",,Trigger)</f>
        <v>42837</v>
      </c>
      <c r="T205" s="311">
        <f>_xll.qlDayCounterYearFraction(DayCounter,R205,S205,,,Trigger)</f>
        <v>1.0138888888888888</v>
      </c>
      <c r="U205" s="268">
        <f>_xll.qlInterpolationInterpolate(B12Minterpolation,R205,TRUE)</f>
        <v>3.3968929876310723E-3</v>
      </c>
    </row>
    <row r="206" spans="18:21" x14ac:dyDescent="0.2">
      <c r="R206" s="136">
        <f>_xll.qlCalendarAdvance(Calendar,R205,"1D","f")</f>
        <v>42473</v>
      </c>
      <c r="S206" s="310">
        <f>_xll.qlCalendarAdvance(Calendar,R206,$F$1,"mf",,Trigger)</f>
        <v>42838</v>
      </c>
      <c r="T206" s="311">
        <f>_xll.qlDayCounterYearFraction(DayCounter,R206,S206,,,Trigger)</f>
        <v>1.0138888888888888</v>
      </c>
      <c r="U206" s="268">
        <f>_xll.qlInterpolationInterpolate(B12Minterpolation,R206,TRUE)</f>
        <v>3.3992775876665331E-3</v>
      </c>
    </row>
    <row r="207" spans="18:21" x14ac:dyDescent="0.2">
      <c r="R207" s="136">
        <f>_xll.qlCalendarAdvance(Calendar,R206,"1D","f")</f>
        <v>42474</v>
      </c>
      <c r="S207" s="310">
        <f>_xll.qlCalendarAdvance(Calendar,R207,$F$1,"mf",,Trigger)</f>
        <v>42843</v>
      </c>
      <c r="T207" s="311">
        <f>_xll.qlDayCounterYearFraction(DayCounter,R207,S207,,,Trigger)</f>
        <v>1.0249999999999999</v>
      </c>
      <c r="U207" s="268">
        <f>_xll.qlInterpolationInterpolate(B12Minterpolation,R207,TRUE)</f>
        <v>3.4016577889524227E-3</v>
      </c>
    </row>
    <row r="208" spans="18:21" x14ac:dyDescent="0.2">
      <c r="R208" s="136">
        <f>_xll.qlCalendarAdvance(Calendar,R207,"1D","f")</f>
        <v>42475</v>
      </c>
      <c r="S208" s="310">
        <f>_xll.qlCalendarAdvance(Calendar,R208,$F$1,"mf",,Trigger)</f>
        <v>42843</v>
      </c>
      <c r="T208" s="311">
        <f>_xll.qlDayCounterYearFraction(DayCounter,R208,S208,,,Trigger)</f>
        <v>1.0222222222222221</v>
      </c>
      <c r="U208" s="268">
        <f>_xll.qlInterpolationInterpolate(B12Minterpolation,R208,TRUE)</f>
        <v>3.4040336486153588E-3</v>
      </c>
    </row>
    <row r="209" spans="18:21" x14ac:dyDescent="0.2">
      <c r="R209" s="136">
        <f>_xll.qlCalendarAdvance(Calendar,R208,"1D","f")</f>
        <v>42478</v>
      </c>
      <c r="S209" s="310">
        <f>_xll.qlCalendarAdvance(Calendar,R209,$F$1,"mf",,Trigger)</f>
        <v>42843</v>
      </c>
      <c r="T209" s="311">
        <f>_xll.qlDayCounterYearFraction(DayCounter,R209,S209,,,Trigger)</f>
        <v>1.0138888888888888</v>
      </c>
      <c r="U209" s="268">
        <f>_xll.qlInterpolationInterpolate(B12Minterpolation,R209,TRUE)</f>
        <v>3.4111357491326245E-3</v>
      </c>
    </row>
    <row r="210" spans="18:21" x14ac:dyDescent="0.2">
      <c r="R210" s="136">
        <f>_xll.qlCalendarAdvance(Calendar,R209,"1D","f")</f>
        <v>42479</v>
      </c>
      <c r="S210" s="310">
        <f>_xll.qlCalendarAdvance(Calendar,R210,$F$1,"mf",,Trigger)</f>
        <v>42844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3.413494813569925E-3</v>
      </c>
    </row>
    <row r="211" spans="18:21" x14ac:dyDescent="0.2">
      <c r="R211" s="136">
        <f>_xll.qlCalendarAdvance(Calendar,R210,"1D","f")</f>
        <v>42480</v>
      </c>
      <c r="S211" s="310">
        <f>_xll.qlCalendarAdvance(Calendar,R211,$F$1,"mf",,Trigger)</f>
        <v>42845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3.4158498220173612E-3</v>
      </c>
    </row>
    <row r="212" spans="18:21" x14ac:dyDescent="0.2">
      <c r="R212" s="136">
        <f>_xll.qlCalendarAdvance(Calendar,R211,"1D","f")</f>
        <v>42481</v>
      </c>
      <c r="S212" s="310">
        <f>_xll.qlCalendarAdvance(Calendar,R212,$F$1,"mf",,Trigger)</f>
        <v>42846</v>
      </c>
      <c r="T212" s="311">
        <f>_xll.qlDayCounterYearFraction(DayCounter,R212,S212,,,Trigger)</f>
        <v>1.0138888888888888</v>
      </c>
      <c r="U212" s="268">
        <f>_xll.qlInterpolationInterpolate(B12Minterpolation,R212,TRUE)</f>
        <v>3.4182008316015508E-3</v>
      </c>
    </row>
    <row r="213" spans="18:21" x14ac:dyDescent="0.2">
      <c r="R213" s="136">
        <f>_xll.qlCalendarAdvance(Calendar,R212,"1D","f")</f>
        <v>42482</v>
      </c>
      <c r="S213" s="310">
        <f>_xll.qlCalendarAdvance(Calendar,R213,$F$1,"mf",,Trigger)</f>
        <v>42849</v>
      </c>
      <c r="T213" s="311">
        <f>_xll.qlDayCounterYearFraction(DayCounter,R213,S213,,,Trigger)</f>
        <v>1.0194444444444444</v>
      </c>
      <c r="U213" s="268">
        <f>_xll.qlInterpolationInterpolate(B12Minterpolation,R213,TRUE)</f>
        <v>3.4205478994491115E-3</v>
      </c>
    </row>
    <row r="214" spans="18:21" x14ac:dyDescent="0.2">
      <c r="R214" s="136">
        <f>_xll.qlCalendarAdvance(Calendar,R213,"1D","f")</f>
        <v>42485</v>
      </c>
      <c r="S214" s="310">
        <f>_xll.qlCalendarAdvance(Calendar,R214,$F$1,"mf",,Trigger)</f>
        <v>42850</v>
      </c>
      <c r="T214" s="311">
        <f>_xll.qlDayCounterYearFraction(DayCounter,R214,S214,,,Trigger)</f>
        <v>1.0138888888888888</v>
      </c>
      <c r="U214" s="268">
        <f>_xll.qlInterpolationInterpolate(B12Minterpolation,R214,TRUE)</f>
        <v>3.4275660238381992E-3</v>
      </c>
    </row>
    <row r="215" spans="18:21" x14ac:dyDescent="0.2">
      <c r="R215" s="136">
        <f>_xll.qlCalendarAdvance(Calendar,R214,"1D","f")</f>
        <v>42486</v>
      </c>
      <c r="S215" s="310">
        <f>_xll.qlCalendarAdvance(Calendar,R215,$F$1,"mf",,Trigger)</f>
        <v>42851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3.429897896005423E-3</v>
      </c>
    </row>
    <row r="216" spans="18:21" x14ac:dyDescent="0.2">
      <c r="R216" s="136">
        <f>_xll.qlCalendarAdvance(Calendar,R215,"1D","f")</f>
        <v>42487</v>
      </c>
      <c r="S216" s="310">
        <f>_xll.qlCalendarAdvance(Calendar,R216,$F$1,"mf",,Trigger)</f>
        <v>42852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3.4322261120691066E-3</v>
      </c>
    </row>
    <row r="217" spans="18:21" x14ac:dyDescent="0.2">
      <c r="R217" s="136">
        <f>_xll.qlCalendarAdvance(Calendar,R216,"1D","f")</f>
        <v>42488</v>
      </c>
      <c r="S217" s="310">
        <f>_xll.qlCalendarAdvance(Calendar,R217,$F$1,"mf",,Trigger)</f>
        <v>42853</v>
      </c>
      <c r="T217" s="311">
        <f>_xll.qlDayCounterYearFraction(DayCounter,R217,S217,,,Trigger)</f>
        <v>1.0138888888888888</v>
      </c>
      <c r="U217" s="268">
        <f>_xll.qlInterpolationInterpolate(B12Minterpolation,R217,TRUE)</f>
        <v>3.4345507291558687E-3</v>
      </c>
    </row>
    <row r="218" spans="18:21" x14ac:dyDescent="0.2">
      <c r="R218" s="136">
        <f>_xll.qlCalendarAdvance(Calendar,R217,"1D","f")</f>
        <v>42489</v>
      </c>
      <c r="S218" s="310">
        <f>_xll.qlCalendarAdvance(Calendar,R218,$F$1,"mf",,Trigger)</f>
        <v>42853</v>
      </c>
      <c r="T218" s="311">
        <f>_xll.qlDayCounterYearFraction(DayCounter,R218,S218,,,Trigger)</f>
        <v>1.0111111111111111</v>
      </c>
      <c r="U218" s="268">
        <f>_xll.qlInterpolationInterpolate(B12Minterpolation,R218,TRUE)</f>
        <v>3.4368718043923268E-3</v>
      </c>
    </row>
    <row r="219" spans="18:21" x14ac:dyDescent="0.2">
      <c r="R219" s="136">
        <f>_xll.qlCalendarAdvance(Calendar,R218,"1D","f")</f>
        <v>42492</v>
      </c>
      <c r="S219" s="310">
        <f>_xll.qlCalendarAdvance(Calendar,R219,$F$1,"mf",,Trigger)</f>
        <v>42857</v>
      </c>
      <c r="T219" s="311">
        <f>_xll.qlDayCounterYearFraction(DayCounter,R219,S219,,,Trigger)</f>
        <v>1.0138888888888888</v>
      </c>
      <c r="U219" s="268">
        <f>_xll.qlInterpolationInterpolate(B12Minterpolation,R219,TRUE)</f>
        <v>3.4438143502660539E-3</v>
      </c>
    </row>
    <row r="220" spans="18:21" x14ac:dyDescent="0.2">
      <c r="R220" s="136">
        <f>_xll.qlCalendarAdvance(Calendar,R219,"1D","f")</f>
        <v>42493</v>
      </c>
      <c r="S220" s="310">
        <f>_xll.qlCalendarAdvance(Calendar,R220,$F$1,"mf",,Trigger)</f>
        <v>42858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3.4461218293674735E-3</v>
      </c>
    </row>
    <row r="221" spans="18:21" x14ac:dyDescent="0.2">
      <c r="R221" s="136">
        <f>_xll.qlCalendarAdvance(Calendar,R220,"1D","f")</f>
        <v>42494</v>
      </c>
      <c r="S221" s="310">
        <f>_xll.qlCalendarAdvance(Calendar,R221,$F$1,"mf",,Trigger)</f>
        <v>42859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3.4484260522516779E-3</v>
      </c>
    </row>
    <row r="222" spans="18:21" x14ac:dyDescent="0.2">
      <c r="R222" s="136">
        <f>_xll.qlCalendarAdvance(Calendar,R221,"1D","f")</f>
        <v>42495</v>
      </c>
      <c r="S222" s="310">
        <f>_xll.qlCalendarAdvance(Calendar,R222,$F$1,"mf",,Trigger)</f>
        <v>42860</v>
      </c>
      <c r="T222" s="311">
        <f>_xll.qlDayCounterYearFraction(DayCounter,R222,S222,,,Trigger)</f>
        <v>1.0138888888888888</v>
      </c>
      <c r="U222" s="268">
        <f>_xll.qlInterpolationInterpolate(B12Minterpolation,R222,TRUE)</f>
        <v>3.4507270760452853E-3</v>
      </c>
    </row>
    <row r="223" spans="18:21" x14ac:dyDescent="0.2">
      <c r="R223" s="136">
        <f>_xll.qlCalendarAdvance(Calendar,R222,"1D","f")</f>
        <v>42496</v>
      </c>
      <c r="S223" s="310">
        <f>_xll.qlCalendarAdvance(Calendar,R223,$F$1,"mf",,Trigger)</f>
        <v>42863</v>
      </c>
      <c r="T223" s="311">
        <f>_xll.qlDayCounterYearFraction(DayCounter,R223,S223,,,Trigger)</f>
        <v>1.0194444444444444</v>
      </c>
      <c r="U223" s="268">
        <f>_xll.qlInterpolationInterpolate(B12Minterpolation,R223,TRUE)</f>
        <v>3.4530249578749129E-3</v>
      </c>
    </row>
    <row r="224" spans="18:21" x14ac:dyDescent="0.2">
      <c r="R224" s="136">
        <f>_xll.qlCalendarAdvance(Calendar,R223,"1D","f")</f>
        <v>42499</v>
      </c>
      <c r="S224" s="310">
        <f>_xll.qlCalendarAdvance(Calendar,R224,$F$1,"mf",,Trigger)</f>
        <v>42864</v>
      </c>
      <c r="T224" s="311">
        <f>_xll.qlDayCounterYearFraction(DayCounter,R224,S224,,,Trigger)</f>
        <v>1.0138888888888888</v>
      </c>
      <c r="U224" s="268">
        <f>_xll.qlInterpolationInterpolate(B12Minterpolation,R224,TRUE)</f>
        <v>3.4599003228460976E-3</v>
      </c>
    </row>
    <row r="225" spans="18:21" x14ac:dyDescent="0.2">
      <c r="R225" s="136">
        <f>_xll.qlCalendarAdvance(Calendar,R224,"1D","f")</f>
        <v>42500</v>
      </c>
      <c r="S225" s="310">
        <f>_xll.qlCalendarAdvance(Calendar,R225,$F$1,"mf",,Trigger)</f>
        <v>42865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3.4621862080859854E-3</v>
      </c>
    </row>
    <row r="226" spans="18:21" x14ac:dyDescent="0.2">
      <c r="R226" s="136">
        <f>_xll.qlCalendarAdvance(Calendar,R225,"1D","f")</f>
        <v>42501</v>
      </c>
      <c r="S226" s="310">
        <f>_xll.qlCalendarAdvance(Calendar,R226,$F$1,"mf",,Trigger)</f>
        <v>42866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3.4644692369949831E-3</v>
      </c>
    </row>
    <row r="227" spans="18:21" x14ac:dyDescent="0.2">
      <c r="R227" s="136">
        <f>_xll.qlCalendarAdvance(Calendar,R226,"1D","f")</f>
        <v>42502</v>
      </c>
      <c r="S227" s="310">
        <f>_xll.qlCalendarAdvance(Calendar,R227,$F$1,"mf",,Trigger)</f>
        <v>42867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3.4667494666997083E-3</v>
      </c>
    </row>
    <row r="228" spans="18:21" x14ac:dyDescent="0.2">
      <c r="R228" s="136">
        <f>_xll.qlCalendarAdvance(Calendar,R227,"1D","f")</f>
        <v>42503</v>
      </c>
      <c r="S228" s="310">
        <f>_xll.qlCalendarAdvance(Calendar,R228,$F$1,"mf",,Trigger)</f>
        <v>42870</v>
      </c>
      <c r="T228" s="311">
        <f>_xll.qlDayCounterYearFraction(DayCounter,R228,S228,,,Trigger)</f>
        <v>1.0194444444444444</v>
      </c>
      <c r="U228" s="268">
        <f>_xll.qlInterpolationInterpolate(B12Minterpolation,R228,TRUE)</f>
        <v>3.4690269543267782E-3</v>
      </c>
    </row>
    <row r="229" spans="18:21" x14ac:dyDescent="0.2">
      <c r="R229" s="136">
        <f>_xll.qlCalendarAdvance(Calendar,R228,"1D","f")</f>
        <v>42506</v>
      </c>
      <c r="S229" s="310">
        <f>_xll.qlCalendarAdvance(Calendar,R229,$F$1,"mf",,Trigger)</f>
        <v>42871</v>
      </c>
      <c r="T229" s="311">
        <f>_xll.qlDayCounterYearFraction(DayCounter,R229,S229,,,Trigger)</f>
        <v>1.0138888888888888</v>
      </c>
      <c r="U229" s="268">
        <f>_xll.qlInterpolationInterpolate(B12Minterpolation,R229,TRUE)</f>
        <v>3.4758435360082384E-3</v>
      </c>
    </row>
    <row r="230" spans="18:21" x14ac:dyDescent="0.2">
      <c r="R230" s="136">
        <f>_xll.qlCalendarAdvance(Calendar,R229,"1D","f")</f>
        <v>42507</v>
      </c>
      <c r="S230" s="310">
        <f>_xll.qlCalendarAdvance(Calendar,R230,$F$1,"mf",,Trigger)</f>
        <v>42872</v>
      </c>
      <c r="T230" s="311">
        <f>_xll.qlDayCounterYearFraction(DayCounter,R230,S230,,,Trigger)</f>
        <v>1.0138888888888888</v>
      </c>
      <c r="U230" s="268">
        <f>_xll.qlInterpolationInterpolate(B12Minterpolation,R230,TRUE)</f>
        <v>3.4781106265908673E-3</v>
      </c>
    </row>
    <row r="231" spans="18:21" x14ac:dyDescent="0.2">
      <c r="R231" s="136">
        <f>_xll.qlCalendarAdvance(Calendar,R230,"1D","f")</f>
        <v>42508</v>
      </c>
      <c r="S231" s="310">
        <f>_xll.qlCalendarAdvance(Calendar,R231,$F$1,"mf",,Trigger)</f>
        <v>42873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3.4803752607289306E-3</v>
      </c>
    </row>
    <row r="232" spans="18:21" x14ac:dyDescent="0.2">
      <c r="R232" s="136">
        <f>_xll.qlCalendarAdvance(Calendar,R231,"1D","f")</f>
        <v>42509</v>
      </c>
      <c r="S232" s="310">
        <f>_xll.qlCalendarAdvance(Calendar,R232,$F$1,"mf",,Trigger)</f>
        <v>42874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3.482637495549046E-3</v>
      </c>
    </row>
    <row r="233" spans="18:21" x14ac:dyDescent="0.2">
      <c r="R233" s="136">
        <f>_xll.qlCalendarAdvance(Calendar,R232,"1D","f")</f>
        <v>42510</v>
      </c>
      <c r="S233" s="310">
        <f>_xll.qlCalendarAdvance(Calendar,R233,$F$1,"mf",,Trigger)</f>
        <v>42877</v>
      </c>
      <c r="T233" s="311">
        <f>_xll.qlDayCounterYearFraction(DayCounter,R233,S233,,,Trigger)</f>
        <v>1.0194444444444444</v>
      </c>
      <c r="U233" s="268">
        <f>_xll.qlInterpolationInterpolate(B12Minterpolation,R233,TRUE)</f>
        <v>3.4848973881778313E-3</v>
      </c>
    </row>
    <row r="234" spans="18:21" x14ac:dyDescent="0.2">
      <c r="R234" s="136">
        <f>_xll.qlCalendarAdvance(Calendar,R233,"1D","f")</f>
        <v>42513</v>
      </c>
      <c r="S234" s="310">
        <f>_xll.qlCalendarAdvance(Calendar,R234,$F$1,"mf",,Trigger)</f>
        <v>42878</v>
      </c>
      <c r="T234" s="311">
        <f>_xll.qlDayCounterYearFraction(DayCounter,R234,S234,,,Trigger)</f>
        <v>1.0138888888888888</v>
      </c>
      <c r="U234" s="268">
        <f>_xll.qlInterpolationInterpolate(B12Minterpolation,R234,TRUE)</f>
        <v>3.4916635841823838E-3</v>
      </c>
    </row>
    <row r="235" spans="18:21" x14ac:dyDescent="0.2">
      <c r="R235" s="136">
        <f>_xll.qlCalendarAdvance(Calendar,R234,"1D","f")</f>
        <v>42514</v>
      </c>
      <c r="S235" s="310">
        <f>_xll.qlCalendarAdvance(Calendar,R235,$F$1,"mf",,Trigger)</f>
        <v>42879</v>
      </c>
      <c r="T235" s="311">
        <f>_xll.qlDayCounterYearFraction(DayCounter,R235,S235,,,Trigger)</f>
        <v>1.0138888888888888</v>
      </c>
      <c r="U235" s="268">
        <f>_xll.qlInterpolationInterpolate(B12Minterpolation,R235,TRUE)</f>
        <v>3.4939146793120266E-3</v>
      </c>
    </row>
    <row r="236" spans="18:21" x14ac:dyDescent="0.2">
      <c r="R236" s="136">
        <f>_xll.qlCalendarAdvance(Calendar,R235,"1D","f")</f>
        <v>42515</v>
      </c>
      <c r="S236" s="310">
        <f>_xll.qlCalendarAdvance(Calendar,R236,$F$1,"mf",,Trigger)</f>
        <v>42880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3.4961637178834285E-3</v>
      </c>
    </row>
    <row r="237" spans="18:21" x14ac:dyDescent="0.2">
      <c r="R237" s="136">
        <f>_xll.qlCalendarAdvance(Calendar,R236,"1D","f")</f>
        <v>42516</v>
      </c>
      <c r="S237" s="310">
        <f>_xll.qlCalendarAdvance(Calendar,R237,$F$1,"mf",,Trigger)</f>
        <v>42881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3.4984107570232067E-3</v>
      </c>
    </row>
    <row r="238" spans="18:21" x14ac:dyDescent="0.2">
      <c r="R238" s="136">
        <f>_xll.qlCalendarAdvance(Calendar,R237,"1D","f")</f>
        <v>42517</v>
      </c>
      <c r="S238" s="310">
        <f>_xll.qlCalendarAdvance(Calendar,R238,$F$1,"mf",,Trigger)</f>
        <v>42884</v>
      </c>
      <c r="T238" s="311">
        <f>_xll.qlDayCounterYearFraction(DayCounter,R238,S238,,,Trigger)</f>
        <v>1.0194444444444444</v>
      </c>
      <c r="U238" s="268">
        <f>_xll.qlInterpolationInterpolate(B12Minterpolation,R238,TRUE)</f>
        <v>3.5006558538579796E-3</v>
      </c>
    </row>
    <row r="239" spans="18:21" x14ac:dyDescent="0.2">
      <c r="R239" s="136">
        <f>_xll.qlCalendarAdvance(Calendar,R238,"1D","f")</f>
        <v>42520</v>
      </c>
      <c r="S239" s="310">
        <f>_xll.qlCalendarAdvance(Calendar,R239,$F$1,"mf",,Trigger)</f>
        <v>42885</v>
      </c>
      <c r="T239" s="311">
        <f>_xll.qlDayCounterYearFraction(DayCounter,R239,S239,,,Trigger)</f>
        <v>1.0138888888888888</v>
      </c>
      <c r="U239" s="268">
        <f>_xll.qlInterpolationInterpolate(B12Minterpolation,R239,TRUE)</f>
        <v>3.5073800617984431E-3</v>
      </c>
    </row>
    <row r="240" spans="18:21" x14ac:dyDescent="0.2">
      <c r="R240" s="136">
        <f>_xll.qlCalendarAdvance(Calendar,R239,"1D","f")</f>
        <v>42521</v>
      </c>
      <c r="S240" s="310">
        <f>_xll.qlCalendarAdvance(Calendar,R240,$F$1,"mf",,Trigger)</f>
        <v>42886</v>
      </c>
      <c r="T240" s="311">
        <f>_xll.qlDayCounterYearFraction(DayCounter,R240,S240,,,Trigger)</f>
        <v>1.0138888888888888</v>
      </c>
      <c r="U240" s="268">
        <f>_xll.qlInterpolationInterpolate(B12Minterpolation,R240,TRUE)</f>
        <v>3.5096179606793725E-3</v>
      </c>
    </row>
    <row r="241" spans="18:21" x14ac:dyDescent="0.2">
      <c r="R241" s="136">
        <f>_xll.qlCalendarAdvance(Calendar,R240,"1D","f")</f>
        <v>42522</v>
      </c>
      <c r="S241" s="310">
        <f>_xll.qlCalendarAdvance(Calendar,R241,$F$1,"mf",,Trigger)</f>
        <v>42887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3.5118542028883849E-3</v>
      </c>
    </row>
    <row r="242" spans="18:21" x14ac:dyDescent="0.2">
      <c r="R242" s="136">
        <f>_xll.qlCalendarAdvance(Calendar,R241,"1D","f")</f>
        <v>42523</v>
      </c>
      <c r="S242" s="310">
        <f>_xll.qlCalendarAdvance(Calendar,R242,$F$1,"mf",,Trigger)</f>
        <v>42888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3.5140888455520987E-3</v>
      </c>
    </row>
    <row r="243" spans="18:21" x14ac:dyDescent="0.2">
      <c r="R243" s="136">
        <f>_xll.qlCalendarAdvance(Calendar,R242,"1D","f")</f>
        <v>42524</v>
      </c>
      <c r="S243" s="310">
        <f>_xll.qlCalendarAdvance(Calendar,R243,$F$1,"mf",,Trigger)</f>
        <v>42891</v>
      </c>
      <c r="T243" s="311">
        <f>_xll.qlDayCounterYearFraction(DayCounter,R243,S243,,,Trigger)</f>
        <v>1.0194444444444444</v>
      </c>
      <c r="U243" s="268">
        <f>_xll.qlInterpolationInterpolate(B12Minterpolation,R243,TRUE)</f>
        <v>3.5163219457971318E-3</v>
      </c>
    </row>
    <row r="244" spans="18:21" x14ac:dyDescent="0.2">
      <c r="R244" s="136">
        <f>_xll.qlCalendarAdvance(Calendar,R243,"1D","f")</f>
        <v>42527</v>
      </c>
      <c r="S244" s="310">
        <f>_xll.qlCalendarAdvance(Calendar,R244,$F$1,"mf",,Trigger)</f>
        <v>42892</v>
      </c>
      <c r="T244" s="311">
        <f>_xll.qlDayCounterYearFraction(DayCounter,R244,S244,,,Trigger)</f>
        <v>1.0138888888888888</v>
      </c>
      <c r="U244" s="268">
        <f>_xll.qlInterpolationInterpolate(B12Minterpolation,R244,TRUE)</f>
        <v>3.5230125632863245E-3</v>
      </c>
    </row>
    <row r="245" spans="18:21" x14ac:dyDescent="0.2">
      <c r="R245" s="136">
        <f>_xll.qlCalendarAdvance(Calendar,R244,"1D","f")</f>
        <v>42528</v>
      </c>
      <c r="S245" s="310">
        <f>_xll.qlCalendarAdvance(Calendar,R245,$F$1,"mf",,Trigger)</f>
        <v>42893</v>
      </c>
      <c r="T245" s="311">
        <f>_xll.qlDayCounterYearFraction(DayCounter,R245,S245,,,Trigger)</f>
        <v>1.0138888888888888</v>
      </c>
      <c r="U245" s="268">
        <f>_xll.qlInterpolationInterpolate(B12Minterpolation,R245,TRUE)</f>
        <v>3.5252400651228123E-3</v>
      </c>
    </row>
    <row r="246" spans="18:21" x14ac:dyDescent="0.2">
      <c r="R246" s="136">
        <f>_xll.qlCalendarAdvance(Calendar,R245,"1D","f")</f>
        <v>42529</v>
      </c>
      <c r="S246" s="310">
        <f>_xll.qlCalendarAdvance(Calendar,R246,$F$1,"mf",,Trigger)</f>
        <v>42894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3.5274663101737083E-3</v>
      </c>
    </row>
    <row r="247" spans="18:21" x14ac:dyDescent="0.2">
      <c r="R247" s="136">
        <f>_xll.qlCalendarAdvance(Calendar,R246,"1D","f")</f>
        <v>42530</v>
      </c>
      <c r="S247" s="310">
        <f>_xll.qlCalendarAdvance(Calendar,R247,$F$1,"mf",,Trigger)</f>
        <v>42895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3.5296913555656305E-3</v>
      </c>
    </row>
    <row r="248" spans="18:21" x14ac:dyDescent="0.2">
      <c r="R248" s="136">
        <f>_xll.qlCalendarAdvance(Calendar,R247,"1D","f")</f>
        <v>42531</v>
      </c>
      <c r="S248" s="310">
        <f>_xll.qlCalendarAdvance(Calendar,R248,$F$1,"mf",,Trigger)</f>
        <v>42898</v>
      </c>
      <c r="T248" s="311">
        <f>_xll.qlDayCounterYearFraction(DayCounter,R248,S248,,,Trigger)</f>
        <v>1.0194444444444444</v>
      </c>
      <c r="U248" s="268">
        <f>_xll.qlInterpolationInterpolate(B12Minterpolation,R248,TRUE)</f>
        <v>3.5319152584251962E-3</v>
      </c>
    </row>
    <row r="249" spans="18:21" x14ac:dyDescent="0.2">
      <c r="R249" s="136">
        <f>_xll.qlCalendarAdvance(Calendar,R248,"1D","f")</f>
        <v>42534</v>
      </c>
      <c r="S249" s="310">
        <f>_xll.qlCalendarAdvance(Calendar,R249,$F$1,"mf",,Trigger)</f>
        <v>42899</v>
      </c>
      <c r="T249" s="311">
        <f>_xll.qlDayCounterYearFraction(DayCounter,R249,S249,,,Trigger)</f>
        <v>1.0138888888888888</v>
      </c>
      <c r="U249" s="268">
        <f>_xll.qlInterpolationInterpolate(B12Minterpolation,R249,TRUE)</f>
        <v>3.5385806830759356E-3</v>
      </c>
    </row>
    <row r="250" spans="18:21" x14ac:dyDescent="0.2">
      <c r="R250" s="136">
        <f>_xll.qlCalendarAdvance(Calendar,R249,"1D","f")</f>
        <v>42535</v>
      </c>
      <c r="S250" s="310">
        <f>_xll.qlCalendarAdvance(Calendar,R250,$F$1,"mf",,Trigger)</f>
        <v>42900</v>
      </c>
      <c r="T250" s="311">
        <f>_xll.qlDayCounterYearFraction(DayCounter,R250,S250,,,Trigger)</f>
        <v>1.0138888888888888</v>
      </c>
      <c r="U250" s="268">
        <f>_xll.qlInterpolationInterpolate(B12Minterpolation,R250,TRUE)</f>
        <v>3.5408005870722547E-3</v>
      </c>
    </row>
    <row r="251" spans="18:21" x14ac:dyDescent="0.2">
      <c r="R251" s="136">
        <f>_xll.qlCalendarAdvance(Calendar,R250,"1D","f")</f>
        <v>42536</v>
      </c>
      <c r="S251" s="310">
        <f>_xll.qlCalendarAdvance(Calendar,R251,$F$1,"mf",,Trigger)</f>
        <v>42901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3.543019634169307E-3</v>
      </c>
    </row>
    <row r="252" spans="18:21" x14ac:dyDescent="0.2">
      <c r="R252" s="136">
        <f>_xll.qlCalendarAdvance(Calendar,R251,"1D","f")</f>
        <v>42537</v>
      </c>
      <c r="S252" s="310">
        <f>_xll.qlCalendarAdvance(Calendar,R252,$F$1,"mf",,Trigger)</f>
        <v>42902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3.5452378814937098E-3</v>
      </c>
    </row>
    <row r="253" spans="18:21" x14ac:dyDescent="0.2">
      <c r="R253" s="136">
        <f>_xll.qlCalendarAdvance(Calendar,R252,"1D","f")</f>
        <v>42538</v>
      </c>
      <c r="S253" s="310">
        <f>_xll.qlCalendarAdvance(Calendar,R253,$F$1,"mf",,Trigger)</f>
        <v>42905</v>
      </c>
      <c r="T253" s="311">
        <f>_xll.qlDayCounterYearFraction(DayCounter,R253,S253,,,Trigger)</f>
        <v>1.0194444444444444</v>
      </c>
      <c r="U253" s="268">
        <f>_xll.qlInterpolationInterpolate(B12Minterpolation,R253,TRUE)</f>
        <v>3.5474553861720814E-3</v>
      </c>
    </row>
    <row r="254" spans="18:21" x14ac:dyDescent="0.2">
      <c r="R254" s="136">
        <f>_xll.qlCalendarAdvance(Calendar,R253,"1D","f")</f>
        <v>42541</v>
      </c>
      <c r="S254" s="310">
        <f>_xll.qlCalendarAdvance(Calendar,R254,$F$1,"mf",,Trigger)</f>
        <v>42906</v>
      </c>
      <c r="T254" s="311">
        <f>_xll.qlDayCounterYearFraction(DayCounter,R254,S254,,,Trigger)</f>
        <v>1.0138888888888888</v>
      </c>
      <c r="U254" s="268">
        <f>_xll.qlInterpolationInterpolate(B12Minterpolation,R254,TRUE)</f>
        <v>3.5541040155971848E-3</v>
      </c>
    </row>
    <row r="255" spans="18:21" x14ac:dyDescent="0.2">
      <c r="R255" s="136">
        <f>_xll.qlCalendarAdvance(Calendar,R254,"1D","f")</f>
        <v>42542</v>
      </c>
      <c r="S255" s="310">
        <f>_xll.qlCalendarAdvance(Calendar,R255,$F$1,"mf",,Trigger)</f>
        <v>42907</v>
      </c>
      <c r="T255" s="311">
        <f>_xll.qlDayCounterYearFraction(DayCounter,R255,S255,,,Trigger)</f>
        <v>1.0138888888888888</v>
      </c>
      <c r="U255" s="268">
        <f>_xll.qlInterpolationInterpolate(B12Minterpolation,R255,TRUE)</f>
        <v>3.5563191209576081E-3</v>
      </c>
    </row>
    <row r="256" spans="18:21" x14ac:dyDescent="0.2">
      <c r="R256" s="136">
        <f>_xll.qlCalendarAdvance(Calendar,R255,"1D","f")</f>
        <v>42543</v>
      </c>
      <c r="S256" s="310">
        <f>_xll.qlCalendarAdvance(Calendar,R256,$F$1,"mf",,Trigger)</f>
        <v>42908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3.5585337693050893E-3</v>
      </c>
    </row>
    <row r="257" spans="18:21" x14ac:dyDescent="0.2">
      <c r="R257" s="136">
        <f>_xll.qlCalendarAdvance(Calendar,R256,"1D","f")</f>
        <v>42544</v>
      </c>
      <c r="S257" s="310">
        <f>_xll.qlCalendarAdvance(Calendar,R257,$F$1,"mf",,Trigger)</f>
        <v>42909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3.5607480177662454E-3</v>
      </c>
    </row>
    <row r="258" spans="18:21" x14ac:dyDescent="0.2">
      <c r="R258" s="136">
        <f>_xll.qlCalendarAdvance(Calendar,R257,"1D","f")</f>
        <v>42545</v>
      </c>
      <c r="S258" s="310">
        <f>_xll.qlCalendarAdvance(Calendar,R258,$F$1,"mf",,Trigger)</f>
        <v>42912</v>
      </c>
      <c r="T258" s="311">
        <f>_xll.qlDayCounterYearFraction(DayCounter,R258,S258,,,Trigger)</f>
        <v>1.0194444444444444</v>
      </c>
      <c r="U258" s="268">
        <f>_xll.qlInterpolationInterpolate(B12Minterpolation,R258,TRUE)</f>
        <v>3.562961923467695E-3</v>
      </c>
    </row>
    <row r="259" spans="18:21" x14ac:dyDescent="0.2">
      <c r="R259" s="136">
        <f>_xll.qlCalendarAdvance(Calendar,R258,"1D","f")</f>
        <v>42548</v>
      </c>
      <c r="S259" s="310">
        <f>_xll.qlCalendarAdvance(Calendar,R259,$F$1,"mf",,Trigger)</f>
        <v>42913</v>
      </c>
      <c r="T259" s="311">
        <f>_xll.qlDayCounterYearFraction(DayCounter,R259,S259,,,Trigger)</f>
        <v>1.0138888888888888</v>
      </c>
      <c r="U259" s="268">
        <f>_xll.qlInterpolationInterpolate(B12Minterpolation,R259,TRUE)</f>
        <v>3.5696021552799806E-3</v>
      </c>
    </row>
    <row r="260" spans="18:21" x14ac:dyDescent="0.2">
      <c r="R260" s="136">
        <f>_xll.qlCalendarAdvance(Calendar,R259,"1D","f")</f>
        <v>42549</v>
      </c>
      <c r="S260" s="310">
        <f>_xll.qlCalendarAdvance(Calendar,R260,$F$1,"mf",,Trigger)</f>
        <v>42914</v>
      </c>
      <c r="T260" s="311">
        <f>_xll.qlDayCounterYearFraction(DayCounter,R260,S260,,,Trigger)</f>
        <v>1.0138888888888888</v>
      </c>
      <c r="U260" s="268">
        <f>_xll.qlInterpolationInterpolate(B12Minterpolation,R260,TRUE)</f>
        <v>3.5718152612087806E-3</v>
      </c>
    </row>
    <row r="261" spans="18:21" x14ac:dyDescent="0.2">
      <c r="R261" s="136">
        <f>_xll.qlCalendarAdvance(Calendar,R260,"1D","f")</f>
        <v>42550</v>
      </c>
      <c r="S261" s="310">
        <f>_xll.qlCalendarAdvance(Calendar,R261,$F$1,"mf",,Trigger)</f>
        <v>42915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3.574028310010963E-3</v>
      </c>
    </row>
    <row r="262" spans="18:21" x14ac:dyDescent="0.2">
      <c r="R262" s="140">
        <f>_xll.qlCalendarAdvance(Calendar,R261,"1D","f")</f>
        <v>42551</v>
      </c>
      <c r="S262" s="312">
        <f>_xll.qlCalendarAdvance(Calendar,R262,$F$1,"mf",,Trigger)</f>
        <v>42916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3.5762413588131454E-3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Fondi, Stefano (IT - Milano)</cp:lastModifiedBy>
  <cp:lastPrinted>2014-03-18T13:51:31Z</cp:lastPrinted>
  <dcterms:created xsi:type="dcterms:W3CDTF">2007-10-30T15:41:10Z</dcterms:created>
  <dcterms:modified xsi:type="dcterms:W3CDTF">2015-06-25T17:24:51Z</dcterms:modified>
</cp:coreProperties>
</file>