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480" windowHeight="11640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OIS" sheetId="22" r:id="rId6"/>
    <sheet name="Swaps3M" sheetId="66" r:id="rId7"/>
    <sheet name="BasisSwap3M6M" sheetId="67" r:id="rId8"/>
    <sheet name="BasisSwap1M3M" sheetId="69" r:id="rId9"/>
  </sheets>
  <definedNames>
    <definedName name="_xlnm._FilterDatabase" localSheetId="8" hidden="1">BasisSwap1M3M!$L$5:$U$59</definedName>
    <definedName name="_xlnm._FilterDatabase" localSheetId="7" hidden="1">BasisSwap3M6M!$L$5:$U$59</definedName>
    <definedName name="_xlnm._FilterDatabase" localSheetId="5" hidden="1">OIS!$K$6:$T$61</definedName>
    <definedName name="_xlnm._FilterDatabase" localSheetId="6" hidden="1">Swaps3M!$L$5:$U$59</definedName>
    <definedName name="Calendar">'General Settings'!$D$10</definedName>
    <definedName name="Contributor" localSheetId="8">BasisSwap1M3M!$P$3</definedName>
    <definedName name="Contributor" localSheetId="7">BasisSwap3M6M!$P$3</definedName>
    <definedName name="Contributor" localSheetId="3">Deposits!$K$3</definedName>
    <definedName name="Contributor" localSheetId="6">Swaps3M!$P$3</definedName>
    <definedName name="Contributor1" localSheetId="5">OIS!$O$3</definedName>
    <definedName name="Contributor2" localSheetId="5">OIS!$O$4</definedName>
    <definedName name="ContributorFRA">FRA3M!$N$3</definedName>
    <definedName name="Contributors">'General Settings'!$H$12:$H$21</definedName>
    <definedName name="ContributorTable">'General Settings'!$H$12:$I$21</definedName>
    <definedName name="Currency">'General Settings'!$D$9</definedName>
    <definedName name="Discounting">'General Settings'!$D$11</definedName>
    <definedName name="EvaluationDate">'General Settings'!$D$8</definedName>
    <definedName name="FamilyName">'General Settings'!$D$15</definedName>
    <definedName name="FileOverwrite">'General Settings'!$D$23</definedName>
    <definedName name="FixingType">'General Settings'!$D$17</definedName>
    <definedName name="Instruments" localSheetId="8">BasisSwap1M3M!$O$6:$O$59</definedName>
    <definedName name="Instruments" localSheetId="7">BasisSwap3M6M!$O$6:$O$59</definedName>
    <definedName name="Instruments" localSheetId="4">FRA3M!$M$6:$M$20</definedName>
    <definedName name="Instruments" localSheetId="6">Swaps3M!$O$6:$O$59</definedName>
    <definedName name="Instruments">#REF!</definedName>
    <definedName name="Instruments1" localSheetId="5">OIS!$N$7:$N$21</definedName>
    <definedName name="Instruments2" localSheetId="5">OIS!$N$22:$N$61</definedName>
    <definedName name="InterpolationType">'General Settings'!$D$12</definedName>
    <definedName name="LastFixingsTrigger">'General Settings'!$I$4</definedName>
    <definedName name="LastUpdate">'General Settings'!$I$5</definedName>
    <definedName name="LiveDataFeed">'General Settings'!$I$6</definedName>
    <definedName name="MoneyMarketDayCounter">'General Settings'!$D$16</definedName>
    <definedName name="ObjectOverwrite">'General Settings'!$D$20</definedName>
    <definedName name="Permanent">'General Settings'!$D$19</definedName>
    <definedName name="PriceTickValue">'General Settings'!$D$14</definedName>
    <definedName name="Quote" localSheetId="8">BasisSwap1M3M!$Y$6:$Y$59</definedName>
    <definedName name="Quote" localSheetId="7">BasisSwap3M6M!$Y$6:$Y$59</definedName>
    <definedName name="Quote" localSheetId="3">Deposits!$R$6:$R$23</definedName>
    <definedName name="Quote" localSheetId="4">FRA3M!$W$6:$W$20</definedName>
    <definedName name="Quote" localSheetId="5">OIS!$X$7:$X$61</definedName>
    <definedName name="Quote" localSheetId="6">Swaps3M!$Y$6:$Y$59</definedName>
    <definedName name="QuoteLive" localSheetId="8">BasisSwap1M3M!$U$6:$U$59</definedName>
    <definedName name="QuoteLive" localSheetId="7">BasisSwap3M6M!$U$6:$U$59</definedName>
    <definedName name="QuoteLive" localSheetId="3">Deposits!$N$6:$N$23</definedName>
    <definedName name="QuoteLive" localSheetId="4">FRA3M!$S$6:$S$20</definedName>
    <definedName name="QuoteLive" localSheetId="5">OIS!$T$7:$T$61</definedName>
    <definedName name="QuoteLive" localSheetId="6">Swaps3M!$U$6:$U$59</definedName>
    <definedName name="QuoteStatic" localSheetId="8">BasisSwap1M3M!$W$6:$W$59</definedName>
    <definedName name="QuoteStatic" localSheetId="7">BasisSwap3M6M!$W$6:$W$59</definedName>
    <definedName name="QuoteStatic" localSheetId="3">Deposits!$P$6:$P$23</definedName>
    <definedName name="QuoteStatic" localSheetId="4">FRA3M!$U$6:$U$20</definedName>
    <definedName name="QuoteStatic" localSheetId="5">OIS!$V$7:$V$61</definedName>
    <definedName name="QuoteStatic" localSheetId="6">Swaps3M!$W$6:$W$59</definedName>
    <definedName name="QuoteSuffix">'General Settings'!$D$18</definedName>
    <definedName name="RateTickValue">'General Settings'!$D$13</definedName>
    <definedName name="ReutersRtMode">'General Settings'!$I$23</definedName>
    <definedName name="SerializationPath">'General Settings'!$D$22</definedName>
    <definedName name="Serialize">'General Settings'!$D$21</definedName>
    <definedName name="Trigger">'General Settings'!$D$3</definedName>
    <definedName name="TriggerCounter">'General Settings'!$I$3</definedName>
  </definedNames>
  <calcPr calcId="145621"/>
</workbook>
</file>

<file path=xl/calcChain.xml><?xml version="1.0" encoding="utf-8"?>
<calcChain xmlns="http://schemas.openxmlformats.org/spreadsheetml/2006/main">
  <c r="Y6" i="69" l="1" a="1"/>
  <c r="Y6" i="67" a="1"/>
  <c r="Y6" i="66" a="1"/>
  <c r="X7" i="22" a="1"/>
  <c r="W6" i="16" a="1"/>
  <c r="R6" i="15" a="1"/>
  <c r="R6" i="15"/>
  <c r="AC18" i="16" l="1"/>
  <c r="AC10" i="16"/>
  <c r="AC15" i="16"/>
  <c r="AC8" i="16"/>
  <c r="AC7" i="16"/>
  <c r="AC14" i="16"/>
  <c r="AC13" i="16"/>
  <c r="AC6" i="16"/>
  <c r="AC20" i="16"/>
  <c r="AC12" i="16"/>
  <c r="AC19" i="16"/>
  <c r="AC11" i="16"/>
  <c r="AC17" i="16"/>
  <c r="AC9" i="16"/>
  <c r="AC16" i="16"/>
  <c r="T23" i="22" l="1"/>
  <c r="X23" i="22" s="1"/>
  <c r="T24" i="22"/>
  <c r="X24" i="22" s="1"/>
  <c r="T25" i="22"/>
  <c r="X25" i="22" s="1"/>
  <c r="T26" i="22"/>
  <c r="X26" i="22" s="1"/>
  <c r="T27" i="22"/>
  <c r="X27" i="22" s="1"/>
  <c r="T28" i="22"/>
  <c r="X28" i="22" s="1"/>
  <c r="T29" i="22"/>
  <c r="X29" i="22" s="1"/>
  <c r="T30" i="22"/>
  <c r="X30" i="22" s="1"/>
  <c r="T31" i="22"/>
  <c r="X31" i="22" s="1"/>
  <c r="T32" i="22"/>
  <c r="X32" i="22" s="1"/>
  <c r="T33" i="22"/>
  <c r="X33" i="22" s="1"/>
  <c r="T35" i="22"/>
  <c r="X35" i="22" s="1"/>
  <c r="T36" i="22"/>
  <c r="X36" i="22" s="1"/>
  <c r="T37" i="22"/>
  <c r="X37" i="22" s="1"/>
  <c r="T39" i="22"/>
  <c r="X39" i="22" s="1"/>
  <c r="T40" i="22"/>
  <c r="X40" i="22" s="1"/>
  <c r="T41" i="22"/>
  <c r="X41" i="22" s="1"/>
  <c r="T43" i="22"/>
  <c r="X43" i="22" s="1"/>
  <c r="T44" i="22"/>
  <c r="X44" i="22" s="1"/>
  <c r="T45" i="22"/>
  <c r="X45" i="22" s="1"/>
  <c r="T56" i="22"/>
  <c r="X56" i="22" s="1"/>
  <c r="T58" i="22"/>
  <c r="X58" i="22" s="1"/>
  <c r="T59" i="22"/>
  <c r="X59" i="22" s="1"/>
  <c r="T60" i="22"/>
  <c r="X60" i="22" s="1"/>
  <c r="T61" i="22"/>
  <c r="X61" i="22" s="1"/>
  <c r="Q5" i="22" a="1"/>
  <c r="Q5" i="22" l="1"/>
  <c r="T47" i="22" l="1"/>
  <c r="X47" i="22" s="1"/>
  <c r="T55" i="22"/>
  <c r="X55" i="22" s="1"/>
  <c r="T48" i="22"/>
  <c r="X48" i="22" s="1"/>
  <c r="T49" i="22"/>
  <c r="X49" i="22" s="1"/>
  <c r="T57" i="22"/>
  <c r="X57" i="22" s="1"/>
  <c r="T34" i="22"/>
  <c r="X34" i="22" s="1"/>
  <c r="T42" i="22"/>
  <c r="X42" i="22" s="1"/>
  <c r="T50" i="22"/>
  <c r="X50" i="22" s="1"/>
  <c r="T51" i="22"/>
  <c r="X51" i="22" s="1"/>
  <c r="T52" i="22"/>
  <c r="X52" i="22" s="1"/>
  <c r="T53" i="22"/>
  <c r="X53" i="22" s="1"/>
  <c r="T38" i="22"/>
  <c r="X38" i="22" s="1"/>
  <c r="T46" i="22"/>
  <c r="X46" i="22" s="1"/>
  <c r="T54" i="22"/>
  <c r="X54" i="22" s="1"/>
  <c r="T22" i="22" l="1"/>
  <c r="X22" i="22" s="1"/>
  <c r="N23" i="15" l="1"/>
  <c r="R23" i="15" s="1"/>
  <c r="N22" i="15"/>
  <c r="R22" i="15" s="1"/>
  <c r="N21" i="15"/>
  <c r="R21" i="15" s="1"/>
  <c r="N20" i="15"/>
  <c r="R20" i="15" s="1"/>
  <c r="N19" i="15"/>
  <c r="R19" i="15" s="1"/>
  <c r="N18" i="15"/>
  <c r="R18" i="15" s="1"/>
  <c r="N17" i="15"/>
  <c r="R17" i="15" s="1"/>
  <c r="N16" i="15"/>
  <c r="R16" i="15" s="1"/>
  <c r="N15" i="15"/>
  <c r="R15" i="15" s="1"/>
  <c r="N14" i="15"/>
  <c r="R14" i="15" s="1"/>
  <c r="N13" i="15"/>
  <c r="R13" i="15" s="1"/>
  <c r="N12" i="15"/>
  <c r="R12" i="15" s="1"/>
  <c r="N11" i="15"/>
  <c r="R11" i="15" s="1"/>
  <c r="N10" i="15"/>
  <c r="R10" i="15" s="1"/>
  <c r="N9" i="15"/>
  <c r="R9" i="15" s="1"/>
  <c r="N8" i="15"/>
  <c r="R8" i="15" s="1"/>
  <c r="N7" i="15"/>
  <c r="R7" i="15" s="1"/>
  <c r="N6" i="15"/>
  <c r="U59" i="69"/>
  <c r="Y59" i="69" s="1"/>
  <c r="U58" i="69"/>
  <c r="Y58" i="69" s="1"/>
  <c r="U57" i="69"/>
  <c r="Y57" i="69" s="1"/>
  <c r="U56" i="69"/>
  <c r="Y56" i="69" s="1"/>
  <c r="U55" i="69"/>
  <c r="Y55" i="69" s="1"/>
  <c r="U54" i="69"/>
  <c r="Y54" i="69" s="1"/>
  <c r="U53" i="69"/>
  <c r="Y53" i="69" s="1"/>
  <c r="U52" i="69"/>
  <c r="Y52" i="69" s="1"/>
  <c r="U51" i="69"/>
  <c r="Y51" i="69" s="1"/>
  <c r="U50" i="69"/>
  <c r="Y50" i="69" s="1"/>
  <c r="U49" i="69"/>
  <c r="Y49" i="69" s="1"/>
  <c r="U48" i="69"/>
  <c r="Y48" i="69" s="1"/>
  <c r="U47" i="69"/>
  <c r="Y47" i="69" s="1"/>
  <c r="U46" i="69"/>
  <c r="Y46" i="69" s="1"/>
  <c r="U45" i="69"/>
  <c r="Y45" i="69" s="1"/>
  <c r="U44" i="69"/>
  <c r="Y44" i="69" s="1"/>
  <c r="U43" i="69"/>
  <c r="Y43" i="69" s="1"/>
  <c r="U42" i="69"/>
  <c r="Y42" i="69" s="1"/>
  <c r="U41" i="69"/>
  <c r="Y41" i="69" s="1"/>
  <c r="U40" i="69"/>
  <c r="Y40" i="69" s="1"/>
  <c r="U39" i="69"/>
  <c r="Y39" i="69" s="1"/>
  <c r="U38" i="69"/>
  <c r="Y38" i="69" s="1"/>
  <c r="U37" i="69"/>
  <c r="Y37" i="69" s="1"/>
  <c r="U36" i="69"/>
  <c r="Y36" i="69" s="1"/>
  <c r="U35" i="69"/>
  <c r="Y35" i="69" s="1"/>
  <c r="U34" i="69"/>
  <c r="Y34" i="69" s="1"/>
  <c r="U33" i="69"/>
  <c r="Y33" i="69" s="1"/>
  <c r="U32" i="69"/>
  <c r="Y32" i="69" s="1"/>
  <c r="U31" i="69"/>
  <c r="Y31" i="69" s="1"/>
  <c r="U30" i="69"/>
  <c r="Y30" i="69" s="1"/>
  <c r="U29" i="69"/>
  <c r="Y29" i="69" s="1"/>
  <c r="U28" i="69"/>
  <c r="Y28" i="69" s="1"/>
  <c r="U27" i="69"/>
  <c r="Y27" i="69" s="1"/>
  <c r="U26" i="69"/>
  <c r="Y26" i="69" s="1"/>
  <c r="U25" i="69"/>
  <c r="Y25" i="69" s="1"/>
  <c r="U24" i="69"/>
  <c r="Y24" i="69" s="1"/>
  <c r="U23" i="69"/>
  <c r="Y23" i="69" s="1"/>
  <c r="U22" i="69"/>
  <c r="Y22" i="69" s="1"/>
  <c r="U21" i="69"/>
  <c r="Y21" i="69" s="1"/>
  <c r="U20" i="69"/>
  <c r="Y20" i="69" s="1"/>
  <c r="U19" i="69"/>
  <c r="Y19" i="69" s="1"/>
  <c r="U18" i="69"/>
  <c r="Y18" i="69" s="1"/>
  <c r="U17" i="69"/>
  <c r="Y17" i="69" s="1"/>
  <c r="U16" i="69"/>
  <c r="Y16" i="69" s="1"/>
  <c r="U15" i="69"/>
  <c r="Y15" i="69" s="1"/>
  <c r="U14" i="69"/>
  <c r="Y14" i="69" s="1"/>
  <c r="U13" i="69"/>
  <c r="Y13" i="69" s="1"/>
  <c r="U12" i="69"/>
  <c r="Y12" i="69" s="1"/>
  <c r="U11" i="69"/>
  <c r="Y11" i="69" s="1"/>
  <c r="U10" i="69"/>
  <c r="Y10" i="69" s="1"/>
  <c r="U9" i="69"/>
  <c r="Y9" i="69" s="1"/>
  <c r="U8" i="69"/>
  <c r="Y8" i="69" s="1"/>
  <c r="U7" i="69"/>
  <c r="Y7" i="69" s="1"/>
  <c r="U6" i="69"/>
  <c r="Y6" i="69" s="1"/>
  <c r="U59" i="67"/>
  <c r="Y59" i="67" s="1"/>
  <c r="U58" i="67"/>
  <c r="Y58" i="67" s="1"/>
  <c r="U57" i="67"/>
  <c r="Y57" i="67" s="1"/>
  <c r="U56" i="67"/>
  <c r="Y56" i="67" s="1"/>
  <c r="U55" i="67"/>
  <c r="Y55" i="67" s="1"/>
  <c r="U54" i="67"/>
  <c r="Y54" i="67" s="1"/>
  <c r="U53" i="67"/>
  <c r="Y53" i="67" s="1"/>
  <c r="U52" i="67"/>
  <c r="Y52" i="67" s="1"/>
  <c r="U51" i="67"/>
  <c r="Y51" i="67" s="1"/>
  <c r="U50" i="67"/>
  <c r="Y50" i="67" s="1"/>
  <c r="U49" i="67"/>
  <c r="Y49" i="67" s="1"/>
  <c r="U48" i="67"/>
  <c r="Y48" i="67" s="1"/>
  <c r="U47" i="67"/>
  <c r="Y47" i="67" s="1"/>
  <c r="U46" i="67"/>
  <c r="Y46" i="67" s="1"/>
  <c r="U45" i="67"/>
  <c r="Y45" i="67" s="1"/>
  <c r="U44" i="67"/>
  <c r="Y44" i="67" s="1"/>
  <c r="U43" i="67"/>
  <c r="Y43" i="67" s="1"/>
  <c r="U42" i="67"/>
  <c r="Y42" i="67" s="1"/>
  <c r="U41" i="67"/>
  <c r="Y41" i="67" s="1"/>
  <c r="U40" i="67"/>
  <c r="Y40" i="67" s="1"/>
  <c r="U39" i="67"/>
  <c r="Y39" i="67" s="1"/>
  <c r="U38" i="67"/>
  <c r="Y38" i="67" s="1"/>
  <c r="U37" i="67"/>
  <c r="Y37" i="67" s="1"/>
  <c r="U36" i="67"/>
  <c r="Y36" i="67" s="1"/>
  <c r="U35" i="67"/>
  <c r="Y35" i="67" s="1"/>
  <c r="U34" i="67"/>
  <c r="Y34" i="67" s="1"/>
  <c r="U33" i="67"/>
  <c r="Y33" i="67" s="1"/>
  <c r="U32" i="67"/>
  <c r="Y32" i="67" s="1"/>
  <c r="U31" i="67"/>
  <c r="Y31" i="67" s="1"/>
  <c r="U30" i="67"/>
  <c r="Y30" i="67" s="1"/>
  <c r="U29" i="67"/>
  <c r="Y29" i="67" s="1"/>
  <c r="U28" i="67"/>
  <c r="Y28" i="67" s="1"/>
  <c r="U27" i="67"/>
  <c r="Y27" i="67" s="1"/>
  <c r="U26" i="67"/>
  <c r="Y26" i="67" s="1"/>
  <c r="U25" i="67"/>
  <c r="Y25" i="67" s="1"/>
  <c r="U24" i="67"/>
  <c r="Y24" i="67" s="1"/>
  <c r="U23" i="67"/>
  <c r="Y23" i="67" s="1"/>
  <c r="U22" i="67"/>
  <c r="Y22" i="67" s="1"/>
  <c r="U21" i="67"/>
  <c r="Y21" i="67" s="1"/>
  <c r="U20" i="67"/>
  <c r="Y20" i="67" s="1"/>
  <c r="U19" i="67"/>
  <c r="Y19" i="67" s="1"/>
  <c r="U18" i="67"/>
  <c r="Y18" i="67" s="1"/>
  <c r="U17" i="67"/>
  <c r="Y17" i="67" s="1"/>
  <c r="U16" i="67"/>
  <c r="Y16" i="67" s="1"/>
  <c r="U15" i="67"/>
  <c r="Y15" i="67" s="1"/>
  <c r="U14" i="67"/>
  <c r="Y14" i="67" s="1"/>
  <c r="U13" i="67"/>
  <c r="Y13" i="67" s="1"/>
  <c r="U12" i="67"/>
  <c r="Y12" i="67" s="1"/>
  <c r="U11" i="67"/>
  <c r="Y11" i="67" s="1"/>
  <c r="U10" i="67"/>
  <c r="Y10" i="67" s="1"/>
  <c r="U9" i="67"/>
  <c r="Y9" i="67" s="1"/>
  <c r="U8" i="67"/>
  <c r="Y8" i="67" s="1"/>
  <c r="U7" i="67"/>
  <c r="Y7" i="67" s="1"/>
  <c r="U6" i="67"/>
  <c r="Y6" i="67" s="1"/>
  <c r="U7" i="66" l="1"/>
  <c r="Y7" i="66" s="1"/>
  <c r="U8" i="66"/>
  <c r="Y8" i="66" s="1"/>
  <c r="U9" i="66"/>
  <c r="Y9" i="66" s="1"/>
  <c r="U10" i="66"/>
  <c r="Y10" i="66" s="1"/>
  <c r="U11" i="66"/>
  <c r="Y11" i="66" s="1"/>
  <c r="U12" i="66"/>
  <c r="Y12" i="66" s="1"/>
  <c r="U13" i="66"/>
  <c r="Y13" i="66" s="1"/>
  <c r="U14" i="66"/>
  <c r="Y14" i="66" s="1"/>
  <c r="U15" i="66"/>
  <c r="Y15" i="66" s="1"/>
  <c r="U16" i="66"/>
  <c r="Y16" i="66" s="1"/>
  <c r="U17" i="66"/>
  <c r="Y17" i="66" s="1"/>
  <c r="U18" i="66"/>
  <c r="Y18" i="66" s="1"/>
  <c r="U19" i="66"/>
  <c r="Y19" i="66" s="1"/>
  <c r="U20" i="66"/>
  <c r="Y20" i="66" s="1"/>
  <c r="U21" i="66"/>
  <c r="Y21" i="66" s="1"/>
  <c r="U22" i="66"/>
  <c r="Y22" i="66" s="1"/>
  <c r="U23" i="66"/>
  <c r="Y23" i="66" s="1"/>
  <c r="U24" i="66"/>
  <c r="Y24" i="66" s="1"/>
  <c r="U25" i="66"/>
  <c r="Y25" i="66" s="1"/>
  <c r="U26" i="66"/>
  <c r="Y26" i="66" s="1"/>
  <c r="U27" i="66"/>
  <c r="Y27" i="66" s="1"/>
  <c r="U28" i="66"/>
  <c r="Y28" i="66" s="1"/>
  <c r="U29" i="66"/>
  <c r="Y29" i="66" s="1"/>
  <c r="U30" i="66"/>
  <c r="Y30" i="66" s="1"/>
  <c r="U31" i="66"/>
  <c r="Y31" i="66" s="1"/>
  <c r="U32" i="66"/>
  <c r="Y32" i="66" s="1"/>
  <c r="U33" i="66"/>
  <c r="Y33" i="66" s="1"/>
  <c r="U34" i="66"/>
  <c r="Y34" i="66" s="1"/>
  <c r="U35" i="66"/>
  <c r="Y35" i="66" s="1"/>
  <c r="U36" i="66"/>
  <c r="Y36" i="66" s="1"/>
  <c r="U37" i="66"/>
  <c r="Y37" i="66" s="1"/>
  <c r="U38" i="66"/>
  <c r="Y38" i="66" s="1"/>
  <c r="U39" i="66"/>
  <c r="Y39" i="66" s="1"/>
  <c r="U40" i="66"/>
  <c r="Y40" i="66" s="1"/>
  <c r="U41" i="66"/>
  <c r="Y41" i="66" s="1"/>
  <c r="U42" i="66"/>
  <c r="Y42" i="66" s="1"/>
  <c r="U43" i="66"/>
  <c r="Y43" i="66" s="1"/>
  <c r="U44" i="66"/>
  <c r="Y44" i="66" s="1"/>
  <c r="U45" i="66"/>
  <c r="Y45" i="66" s="1"/>
  <c r="U46" i="66"/>
  <c r="Y46" i="66" s="1"/>
  <c r="U47" i="66"/>
  <c r="Y47" i="66" s="1"/>
  <c r="U48" i="66"/>
  <c r="Y48" i="66" s="1"/>
  <c r="U49" i="66"/>
  <c r="Y49" i="66" s="1"/>
  <c r="U50" i="66"/>
  <c r="Y50" i="66" s="1"/>
  <c r="U51" i="66"/>
  <c r="Y51" i="66" s="1"/>
  <c r="U52" i="66"/>
  <c r="Y52" i="66" s="1"/>
  <c r="U53" i="66"/>
  <c r="Y53" i="66" s="1"/>
  <c r="U54" i="66"/>
  <c r="Y54" i="66" s="1"/>
  <c r="U55" i="66"/>
  <c r="Y55" i="66" s="1"/>
  <c r="U56" i="66"/>
  <c r="Y56" i="66" s="1"/>
  <c r="U57" i="66"/>
  <c r="Y57" i="66" s="1"/>
  <c r="U58" i="66"/>
  <c r="Y58" i="66" s="1"/>
  <c r="U59" i="66"/>
  <c r="Y59" i="66" s="1"/>
  <c r="U6" i="66"/>
  <c r="Y6" i="66" s="1"/>
  <c r="S7" i="16"/>
  <c r="W7" i="16" s="1"/>
  <c r="S8" i="16"/>
  <c r="W8" i="16" s="1"/>
  <c r="S9" i="16"/>
  <c r="W9" i="16" s="1"/>
  <c r="S10" i="16"/>
  <c r="W10" i="16" s="1"/>
  <c r="S11" i="16"/>
  <c r="W11" i="16" s="1"/>
  <c r="S12" i="16"/>
  <c r="W12" i="16" s="1"/>
  <c r="S13" i="16"/>
  <c r="W13" i="16" s="1"/>
  <c r="S14" i="16"/>
  <c r="W14" i="16" s="1"/>
  <c r="S15" i="16"/>
  <c r="W15" i="16" s="1"/>
  <c r="S16" i="16"/>
  <c r="W16" i="16" s="1"/>
  <c r="S17" i="16"/>
  <c r="W17" i="16" s="1"/>
  <c r="S18" i="16"/>
  <c r="W18" i="16" s="1"/>
  <c r="S19" i="16"/>
  <c r="W19" i="16" s="1"/>
  <c r="S20" i="16"/>
  <c r="W20" i="16" s="1"/>
  <c r="S6" i="16"/>
  <c r="W6" i="16" s="1"/>
  <c r="T8" i="22"/>
  <c r="X8" i="22" s="1"/>
  <c r="T9" i="22"/>
  <c r="X9" i="22" s="1"/>
  <c r="T10" i="22"/>
  <c r="X10" i="22" s="1"/>
  <c r="T11" i="22"/>
  <c r="X11" i="22" s="1"/>
  <c r="T12" i="22"/>
  <c r="X12" i="22" s="1"/>
  <c r="T13" i="22"/>
  <c r="X13" i="22" s="1"/>
  <c r="T14" i="22"/>
  <c r="X14" i="22" s="1"/>
  <c r="T15" i="22"/>
  <c r="X15" i="22" s="1"/>
  <c r="T16" i="22"/>
  <c r="X16" i="22" s="1"/>
  <c r="T17" i="22"/>
  <c r="X17" i="22" s="1"/>
  <c r="T18" i="22"/>
  <c r="X18" i="22" s="1"/>
  <c r="T19" i="22"/>
  <c r="X19" i="22" s="1"/>
  <c r="T20" i="22"/>
  <c r="X20" i="22" s="1"/>
  <c r="T21" i="22"/>
  <c r="X21" i="22" s="1"/>
  <c r="T7" i="22"/>
  <c r="X7" i="22" s="1"/>
  <c r="O22" i="22" l="1" a="1"/>
  <c r="O22" i="22" s="1"/>
  <c r="N22" i="22"/>
  <c r="E22" i="22"/>
  <c r="F22" i="22"/>
  <c r="O61" i="22" l="1"/>
  <c r="O53" i="22"/>
  <c r="O45" i="22"/>
  <c r="O37" i="22"/>
  <c r="O29" i="22"/>
  <c r="O60" i="22"/>
  <c r="O52" i="22"/>
  <c r="O44" i="22"/>
  <c r="O36" i="22"/>
  <c r="O28" i="22"/>
  <c r="O59" i="22"/>
  <c r="O51" i="22"/>
  <c r="O43" i="22"/>
  <c r="O35" i="22"/>
  <c r="O27" i="22"/>
  <c r="O58" i="22"/>
  <c r="O50" i="22"/>
  <c r="O42" i="22"/>
  <c r="O34" i="22"/>
  <c r="O26" i="22"/>
  <c r="O57" i="22"/>
  <c r="O49" i="22"/>
  <c r="O41" i="22"/>
  <c r="O33" i="22"/>
  <c r="O25" i="22"/>
  <c r="O56" i="22"/>
  <c r="O48" i="22"/>
  <c r="O40" i="22"/>
  <c r="O32" i="22"/>
  <c r="O24" i="22"/>
  <c r="O55" i="22"/>
  <c r="O47" i="22"/>
  <c r="O39" i="22"/>
  <c r="O31" i="22"/>
  <c r="O23" i="22"/>
  <c r="O54" i="22"/>
  <c r="O46" i="22"/>
  <c r="O38" i="22"/>
  <c r="O30" i="22"/>
  <c r="G22" i="22"/>
  <c r="Y22" i="22"/>
  <c r="O59" i="69" l="1"/>
  <c r="F59" i="69"/>
  <c r="O58" i="69"/>
  <c r="F58" i="69"/>
  <c r="O57" i="69"/>
  <c r="F57" i="69"/>
  <c r="O56" i="69"/>
  <c r="F56" i="69"/>
  <c r="O55" i="69"/>
  <c r="F55" i="69"/>
  <c r="O54" i="69"/>
  <c r="F54" i="69"/>
  <c r="O53" i="69"/>
  <c r="F53" i="69"/>
  <c r="O52" i="69"/>
  <c r="F52" i="69"/>
  <c r="O51" i="69"/>
  <c r="F51" i="69"/>
  <c r="O50" i="69"/>
  <c r="F50" i="69"/>
  <c r="O49" i="69"/>
  <c r="F49" i="69"/>
  <c r="O48" i="69"/>
  <c r="F48" i="69"/>
  <c r="O47" i="69"/>
  <c r="F47" i="69"/>
  <c r="O46" i="69"/>
  <c r="F46" i="69"/>
  <c r="O45" i="69"/>
  <c r="F45" i="69"/>
  <c r="O44" i="69"/>
  <c r="F44" i="69"/>
  <c r="O43" i="69"/>
  <c r="F43" i="69"/>
  <c r="O42" i="69"/>
  <c r="F42" i="69"/>
  <c r="O41" i="69"/>
  <c r="F41" i="69"/>
  <c r="O40" i="69"/>
  <c r="F40" i="69"/>
  <c r="O39" i="69"/>
  <c r="F39" i="69"/>
  <c r="O38" i="69"/>
  <c r="F38" i="69"/>
  <c r="O37" i="69"/>
  <c r="F37" i="69"/>
  <c r="O36" i="69"/>
  <c r="F36" i="69"/>
  <c r="O35" i="69"/>
  <c r="F35" i="69"/>
  <c r="O34" i="69"/>
  <c r="F34" i="69"/>
  <c r="O33" i="69"/>
  <c r="F33" i="69"/>
  <c r="O32" i="69"/>
  <c r="F32" i="69"/>
  <c r="O31" i="69"/>
  <c r="F31" i="69"/>
  <c r="O30" i="69"/>
  <c r="F30" i="69"/>
  <c r="O29" i="69"/>
  <c r="F29" i="69"/>
  <c r="O28" i="69"/>
  <c r="F28" i="69"/>
  <c r="O27" i="69"/>
  <c r="F27" i="69"/>
  <c r="O26" i="69"/>
  <c r="F26" i="69"/>
  <c r="O25" i="69"/>
  <c r="F25" i="69"/>
  <c r="O24" i="69"/>
  <c r="F24" i="69"/>
  <c r="O23" i="69"/>
  <c r="F23" i="69"/>
  <c r="O22" i="69"/>
  <c r="F22" i="69"/>
  <c r="O21" i="69"/>
  <c r="F21" i="69"/>
  <c r="O20" i="69"/>
  <c r="F20" i="69"/>
  <c r="O19" i="69"/>
  <c r="F19" i="69"/>
  <c r="O18" i="69"/>
  <c r="F18" i="69"/>
  <c r="O17" i="69"/>
  <c r="F17" i="69"/>
  <c r="O16" i="69"/>
  <c r="F16" i="69"/>
  <c r="O15" i="69"/>
  <c r="F15" i="69"/>
  <c r="O14" i="69"/>
  <c r="F14" i="69"/>
  <c r="O13" i="69"/>
  <c r="F13" i="69"/>
  <c r="O12" i="69"/>
  <c r="F12" i="69"/>
  <c r="O11" i="69"/>
  <c r="F11" i="69"/>
  <c r="O10" i="69"/>
  <c r="F10" i="69"/>
  <c r="O9" i="69"/>
  <c r="F9" i="69"/>
  <c r="O8" i="69"/>
  <c r="F8" i="69"/>
  <c r="O7" i="69"/>
  <c r="F7" i="69"/>
  <c r="O6" i="69"/>
  <c r="F6" i="69"/>
  <c r="H5" i="69"/>
  <c r="G40" i="69"/>
  <c r="G54" i="69"/>
  <c r="G49" i="69"/>
  <c r="G51" i="69"/>
  <c r="G35" i="69"/>
  <c r="G16" i="69"/>
  <c r="G42" i="69"/>
  <c r="G47" i="69"/>
  <c r="G56" i="69"/>
  <c r="G32" i="69"/>
  <c r="G6" i="69"/>
  <c r="G46" i="69"/>
  <c r="G26" i="69"/>
  <c r="G23" i="69"/>
  <c r="G33" i="69"/>
  <c r="G48" i="69"/>
  <c r="G39" i="69"/>
  <c r="G57" i="69"/>
  <c r="G9" i="69"/>
  <c r="G34" i="69"/>
  <c r="G22" i="69"/>
  <c r="G25" i="69"/>
  <c r="G41" i="69"/>
  <c r="G50" i="69"/>
  <c r="G37" i="69"/>
  <c r="G17" i="69"/>
  <c r="G18" i="69"/>
  <c r="G45" i="69"/>
  <c r="G29" i="69"/>
  <c r="G24" i="69"/>
  <c r="G21" i="69"/>
  <c r="G11" i="69"/>
  <c r="G27" i="69"/>
  <c r="G44" i="69"/>
  <c r="G19" i="69"/>
  <c r="G59" i="69"/>
  <c r="G31" i="69"/>
  <c r="G30" i="69"/>
  <c r="G52" i="69"/>
  <c r="G12" i="69"/>
  <c r="G13" i="69"/>
  <c r="G14" i="69"/>
  <c r="G53" i="69"/>
  <c r="G20" i="69"/>
  <c r="G43" i="69"/>
  <c r="G58" i="69"/>
  <c r="G28" i="69"/>
  <c r="G8" i="69"/>
  <c r="G38" i="69"/>
  <c r="G7" i="69"/>
  <c r="G36" i="69"/>
  <c r="G55" i="69"/>
  <c r="G10" i="69"/>
  <c r="G15" i="69"/>
  <c r="P5" i="69"/>
  <c r="P6" i="69" l="1" a="1"/>
  <c r="P49" i="69" s="1"/>
  <c r="H17" i="69"/>
  <c r="H12" i="69"/>
  <c r="H58" i="69"/>
  <c r="H13" i="69"/>
  <c r="H42" i="69"/>
  <c r="H59" i="69"/>
  <c r="H25" i="69"/>
  <c r="H23" i="69"/>
  <c r="H40" i="69"/>
  <c r="H43" i="69"/>
  <c r="H19" i="69"/>
  <c r="H11" i="69"/>
  <c r="H54" i="69"/>
  <c r="H15" i="69"/>
  <c r="H14" i="69"/>
  <c r="H51" i="69"/>
  <c r="H47" i="69"/>
  <c r="H37" i="69"/>
  <c r="H29" i="69"/>
  <c r="H45" i="69"/>
  <c r="H10" i="69"/>
  <c r="H28" i="69"/>
  <c r="H7" i="69"/>
  <c r="H57" i="69"/>
  <c r="H53" i="69"/>
  <c r="H39" i="69"/>
  <c r="H38" i="69"/>
  <c r="H16" i="69"/>
  <c r="H27" i="69"/>
  <c r="H32" i="69"/>
  <c r="H56" i="69"/>
  <c r="H31" i="69"/>
  <c r="H9" i="69"/>
  <c r="H41" i="69"/>
  <c r="H18" i="69"/>
  <c r="H20" i="69"/>
  <c r="H52" i="69"/>
  <c r="H6" i="69"/>
  <c r="H44" i="69"/>
  <c r="H21" i="69"/>
  <c r="H48" i="69"/>
  <c r="H24" i="69"/>
  <c r="H46" i="69"/>
  <c r="H36" i="69"/>
  <c r="H33" i="69"/>
  <c r="H26" i="69"/>
  <c r="H55" i="69"/>
  <c r="H35" i="69"/>
  <c r="H8" i="69"/>
  <c r="H49" i="69"/>
  <c r="H34" i="69"/>
  <c r="H30" i="69"/>
  <c r="H50" i="69"/>
  <c r="H22" i="69"/>
  <c r="Z44" i="69"/>
  <c r="Z51" i="69"/>
  <c r="Z28" i="69"/>
  <c r="Z55" i="69"/>
  <c r="Z24" i="69"/>
  <c r="Z39" i="69"/>
  <c r="Z21" i="69"/>
  <c r="Z12" i="69"/>
  <c r="Z18" i="69"/>
  <c r="Z49" i="69"/>
  <c r="Z58" i="69"/>
  <c r="Z23" i="69"/>
  <c r="Z11" i="69"/>
  <c r="Z56" i="69"/>
  <c r="Z14" i="69"/>
  <c r="Z53" i="69"/>
  <c r="Z50" i="69"/>
  <c r="Z42" i="69"/>
  <c r="Z9" i="69"/>
  <c r="Z20" i="69"/>
  <c r="Z13" i="69"/>
  <c r="Z34" i="69"/>
  <c r="Z37" i="69"/>
  <c r="Z30" i="69"/>
  <c r="Z8" i="69"/>
  <c r="Z6" i="69"/>
  <c r="Z41" i="69"/>
  <c r="Z10" i="69"/>
  <c r="Z46" i="69"/>
  <c r="Z22" i="69"/>
  <c r="Z32" i="69"/>
  <c r="Z59" i="69"/>
  <c r="Z16" i="69"/>
  <c r="Z52" i="69"/>
  <c r="Z27" i="69"/>
  <c r="Z57" i="69"/>
  <c r="Z33" i="69"/>
  <c r="Z7" i="69"/>
  <c r="Z48" i="69"/>
  <c r="Z38" i="69"/>
  <c r="Z15" i="69"/>
  <c r="Z54" i="69"/>
  <c r="Z29" i="69"/>
  <c r="Z17" i="69"/>
  <c r="Z31" i="69"/>
  <c r="Z40" i="69"/>
  <c r="Z36" i="69"/>
  <c r="Z35" i="69"/>
  <c r="Z45" i="69"/>
  <c r="Z25" i="69"/>
  <c r="Z26" i="69"/>
  <c r="Z19" i="69"/>
  <c r="Z43" i="69"/>
  <c r="Z47" i="69"/>
  <c r="P46" i="69" l="1"/>
  <c r="P53" i="69"/>
  <c r="P38" i="69"/>
  <c r="P59" i="69"/>
  <c r="P32" i="69"/>
  <c r="P10" i="69"/>
  <c r="P31" i="69"/>
  <c r="P22" i="69"/>
  <c r="P11" i="69"/>
  <c r="P15" i="69"/>
  <c r="P8" i="69"/>
  <c r="P40" i="69"/>
  <c r="P18" i="69"/>
  <c r="P6" i="69"/>
  <c r="P47" i="69"/>
  <c r="P36" i="69"/>
  <c r="P29" i="69"/>
  <c r="P55" i="69"/>
  <c r="P48" i="69"/>
  <c r="P26" i="69"/>
  <c r="P20" i="69"/>
  <c r="P27" i="69"/>
  <c r="P12" i="69"/>
  <c r="P43" i="69"/>
  <c r="P24" i="69"/>
  <c r="P56" i="69"/>
  <c r="P34" i="69"/>
  <c r="P45" i="69"/>
  <c r="P52" i="69"/>
  <c r="P23" i="69"/>
  <c r="P54" i="69"/>
  <c r="P17" i="69"/>
  <c r="P9" i="69"/>
  <c r="P42" i="69"/>
  <c r="P7" i="69"/>
  <c r="P14" i="69"/>
  <c r="P37" i="69"/>
  <c r="P19" i="69"/>
  <c r="P41" i="69"/>
  <c r="P25" i="69"/>
  <c r="P50" i="69"/>
  <c r="P21" i="69"/>
  <c r="P28" i="69"/>
  <c r="P51" i="69"/>
  <c r="P30" i="69"/>
  <c r="P57" i="69"/>
  <c r="P33" i="69"/>
  <c r="P58" i="69"/>
  <c r="P35" i="69"/>
  <c r="P39" i="69"/>
  <c r="P13" i="69"/>
  <c r="P44" i="69"/>
  <c r="P16" i="69"/>
  <c r="O59" i="67" l="1"/>
  <c r="F59" i="67"/>
  <c r="O58" i="67"/>
  <c r="F58" i="67"/>
  <c r="O57" i="67"/>
  <c r="F57" i="67"/>
  <c r="O56" i="67"/>
  <c r="F56" i="67"/>
  <c r="O55" i="67"/>
  <c r="F55" i="67"/>
  <c r="O54" i="67"/>
  <c r="F54" i="67"/>
  <c r="O53" i="67"/>
  <c r="F53" i="67"/>
  <c r="O52" i="67"/>
  <c r="F52" i="67"/>
  <c r="O51" i="67"/>
  <c r="F51" i="67"/>
  <c r="O50" i="67"/>
  <c r="F50" i="67"/>
  <c r="O49" i="67"/>
  <c r="F49" i="67"/>
  <c r="O48" i="67"/>
  <c r="F48" i="67"/>
  <c r="O47" i="67"/>
  <c r="F47" i="67"/>
  <c r="O46" i="67"/>
  <c r="F46" i="67"/>
  <c r="O45" i="67"/>
  <c r="F45" i="67"/>
  <c r="O44" i="67"/>
  <c r="F44" i="67"/>
  <c r="O43" i="67"/>
  <c r="F43" i="67"/>
  <c r="O42" i="67"/>
  <c r="F42" i="67"/>
  <c r="O41" i="67"/>
  <c r="F41" i="67"/>
  <c r="O40" i="67"/>
  <c r="F40" i="67"/>
  <c r="O39" i="67"/>
  <c r="F39" i="67"/>
  <c r="O38" i="67"/>
  <c r="F38" i="67"/>
  <c r="O37" i="67"/>
  <c r="F37" i="67"/>
  <c r="O36" i="67"/>
  <c r="F36" i="67"/>
  <c r="O35" i="67"/>
  <c r="F35" i="67"/>
  <c r="O34" i="67"/>
  <c r="F34" i="67"/>
  <c r="O33" i="67"/>
  <c r="F33" i="67"/>
  <c r="O32" i="67"/>
  <c r="F32" i="67"/>
  <c r="O31" i="67"/>
  <c r="F31" i="67"/>
  <c r="O30" i="67"/>
  <c r="F30" i="67"/>
  <c r="O29" i="67"/>
  <c r="F29" i="67"/>
  <c r="O28" i="67"/>
  <c r="F28" i="67"/>
  <c r="O27" i="67"/>
  <c r="F27" i="67"/>
  <c r="O26" i="67"/>
  <c r="F26" i="67"/>
  <c r="O25" i="67"/>
  <c r="F25" i="67"/>
  <c r="O24" i="67"/>
  <c r="F24" i="67"/>
  <c r="O23" i="67"/>
  <c r="F23" i="67"/>
  <c r="O22" i="67"/>
  <c r="F22" i="67"/>
  <c r="O21" i="67"/>
  <c r="F21" i="67"/>
  <c r="O20" i="67"/>
  <c r="F20" i="67"/>
  <c r="O19" i="67"/>
  <c r="F19" i="67"/>
  <c r="O18" i="67"/>
  <c r="F18" i="67"/>
  <c r="O17" i="67"/>
  <c r="F17" i="67"/>
  <c r="O16" i="67"/>
  <c r="F16" i="67"/>
  <c r="O15" i="67"/>
  <c r="F15" i="67"/>
  <c r="O14" i="67"/>
  <c r="F14" i="67"/>
  <c r="O13" i="67"/>
  <c r="F13" i="67"/>
  <c r="O12" i="67"/>
  <c r="F12" i="67"/>
  <c r="O11" i="67"/>
  <c r="F11" i="67"/>
  <c r="O10" i="67"/>
  <c r="F10" i="67"/>
  <c r="O9" i="67"/>
  <c r="F9" i="67"/>
  <c r="O8" i="67"/>
  <c r="F8" i="67"/>
  <c r="O7" i="67"/>
  <c r="F7" i="67"/>
  <c r="O6" i="67"/>
  <c r="F6" i="67"/>
  <c r="F7" i="66"/>
  <c r="F8" i="66"/>
  <c r="F9" i="66"/>
  <c r="F10" i="66"/>
  <c r="F11" i="66"/>
  <c r="F12" i="66"/>
  <c r="F13" i="66"/>
  <c r="F14" i="66"/>
  <c r="F15" i="66"/>
  <c r="F16" i="66"/>
  <c r="F17" i="66"/>
  <c r="F18" i="66"/>
  <c r="F19" i="66"/>
  <c r="F20" i="66"/>
  <c r="F21" i="66"/>
  <c r="F22" i="66"/>
  <c r="F23" i="66"/>
  <c r="F24" i="66"/>
  <c r="F25" i="66"/>
  <c r="F26" i="66"/>
  <c r="F27" i="66"/>
  <c r="F28" i="66"/>
  <c r="F29" i="66"/>
  <c r="F30" i="66"/>
  <c r="F31" i="66"/>
  <c r="F32" i="66"/>
  <c r="F33" i="66"/>
  <c r="F34" i="66"/>
  <c r="F35" i="66"/>
  <c r="F36" i="66"/>
  <c r="F37" i="66"/>
  <c r="F38" i="66"/>
  <c r="F39" i="66"/>
  <c r="F40" i="66"/>
  <c r="F41" i="66"/>
  <c r="F42" i="66"/>
  <c r="F43" i="66"/>
  <c r="F44" i="66"/>
  <c r="F45" i="66"/>
  <c r="F46" i="66"/>
  <c r="F47" i="66"/>
  <c r="F48" i="66"/>
  <c r="F49" i="66"/>
  <c r="F50" i="66"/>
  <c r="F51" i="66"/>
  <c r="F52" i="66"/>
  <c r="F53" i="66"/>
  <c r="F54" i="66"/>
  <c r="F55" i="66"/>
  <c r="F56" i="66"/>
  <c r="F57" i="66"/>
  <c r="F58" i="66"/>
  <c r="F59" i="66"/>
  <c r="F6" i="66"/>
  <c r="O59" i="66"/>
  <c r="O58" i="66"/>
  <c r="O57" i="66"/>
  <c r="O56" i="66"/>
  <c r="O55" i="66"/>
  <c r="O54" i="66"/>
  <c r="O53" i="66"/>
  <c r="O52" i="66"/>
  <c r="O51" i="66"/>
  <c r="O50" i="66"/>
  <c r="O49" i="66"/>
  <c r="O48" i="66"/>
  <c r="O47" i="66"/>
  <c r="O46" i="66"/>
  <c r="O45" i="66"/>
  <c r="O44" i="66"/>
  <c r="O43" i="66"/>
  <c r="O42" i="66"/>
  <c r="O41" i="66"/>
  <c r="O40" i="66"/>
  <c r="O39" i="66"/>
  <c r="O38" i="66"/>
  <c r="O37" i="66"/>
  <c r="O36" i="66"/>
  <c r="O35" i="66"/>
  <c r="O34" i="66"/>
  <c r="O33" i="66"/>
  <c r="O32" i="66"/>
  <c r="O31" i="66"/>
  <c r="O30" i="66"/>
  <c r="O29" i="66"/>
  <c r="O28" i="66"/>
  <c r="O27" i="66"/>
  <c r="O26" i="66"/>
  <c r="O25" i="66"/>
  <c r="O24" i="66"/>
  <c r="O23" i="66"/>
  <c r="O22" i="66"/>
  <c r="O21" i="66"/>
  <c r="O20" i="66"/>
  <c r="O19" i="66"/>
  <c r="O18" i="66"/>
  <c r="O17" i="66"/>
  <c r="O16" i="66"/>
  <c r="O15" i="66"/>
  <c r="O14" i="66"/>
  <c r="O13" i="66"/>
  <c r="O12" i="66"/>
  <c r="O11" i="66"/>
  <c r="O10" i="66"/>
  <c r="O9" i="66"/>
  <c r="O8" i="66"/>
  <c r="O7" i="66"/>
  <c r="O6" i="66"/>
  <c r="D6" i="15"/>
  <c r="W4" i="64"/>
  <c r="V4" i="64"/>
  <c r="H5" i="67"/>
  <c r="H5" i="66"/>
  <c r="G5" i="16"/>
  <c r="X4" i="64"/>
  <c r="G6" i="22"/>
  <c r="E6" i="15"/>
  <c r="G50" i="66"/>
  <c r="G32" i="66"/>
  <c r="G58" i="67"/>
  <c r="G17" i="66"/>
  <c r="G43" i="67"/>
  <c r="G19" i="67"/>
  <c r="G36" i="67"/>
  <c r="G34" i="67"/>
  <c r="G22" i="67"/>
  <c r="G45" i="67"/>
  <c r="G40" i="66"/>
  <c r="G23" i="66"/>
  <c r="G32" i="67"/>
  <c r="G53" i="67"/>
  <c r="G57" i="67"/>
  <c r="G20" i="67"/>
  <c r="G20" i="66"/>
  <c r="G39" i="67"/>
  <c r="G10" i="67"/>
  <c r="G30" i="67"/>
  <c r="G37" i="67"/>
  <c r="G42" i="67"/>
  <c r="G21" i="67"/>
  <c r="G33" i="67"/>
  <c r="G49" i="66"/>
  <c r="G30" i="66"/>
  <c r="G11" i="66"/>
  <c r="G45" i="66"/>
  <c r="G42" i="66"/>
  <c r="G19" i="66"/>
  <c r="G53" i="66"/>
  <c r="G34" i="66"/>
  <c r="G12" i="66"/>
  <c r="G9" i="67"/>
  <c r="G29" i="66"/>
  <c r="G35" i="66"/>
  <c r="G15" i="67"/>
  <c r="G27" i="66"/>
  <c r="G50" i="67"/>
  <c r="G28" i="66"/>
  <c r="G25" i="67"/>
  <c r="G47" i="67"/>
  <c r="G55" i="67"/>
  <c r="G6" i="66"/>
  <c r="G55" i="66"/>
  <c r="G39" i="66"/>
  <c r="G15" i="66"/>
  <c r="G29" i="67"/>
  <c r="G25" i="66"/>
  <c r="G24" i="67"/>
  <c r="G14" i="66"/>
  <c r="G41" i="66"/>
  <c r="G44" i="66"/>
  <c r="G13" i="67"/>
  <c r="G51" i="66"/>
  <c r="G48" i="67"/>
  <c r="G54" i="66"/>
  <c r="G14" i="67"/>
  <c r="G40" i="67"/>
  <c r="G46" i="66"/>
  <c r="G26" i="66"/>
  <c r="G26" i="67"/>
  <c r="G46" i="67"/>
  <c r="G12" i="67"/>
  <c r="G57" i="66"/>
  <c r="G9" i="66"/>
  <c r="G31" i="66"/>
  <c r="G43" i="66"/>
  <c r="G27" i="67"/>
  <c r="G38" i="67"/>
  <c r="G59" i="67"/>
  <c r="G21" i="66"/>
  <c r="G52" i="66"/>
  <c r="G16" i="66"/>
  <c r="G17" i="67"/>
  <c r="G51" i="67"/>
  <c r="G23" i="67"/>
  <c r="G18" i="66"/>
  <c r="G8" i="67"/>
  <c r="G28" i="67"/>
  <c r="G44" i="67"/>
  <c r="G41" i="67"/>
  <c r="G52" i="67"/>
  <c r="G11" i="67"/>
  <c r="G31" i="67"/>
  <c r="G54" i="67"/>
  <c r="G58" i="66"/>
  <c r="G6" i="67"/>
  <c r="G22" i="66"/>
  <c r="G48" i="66"/>
  <c r="G38" i="66"/>
  <c r="G36" i="66"/>
  <c r="G7" i="67"/>
  <c r="G49" i="67"/>
  <c r="G10" i="66"/>
  <c r="G47" i="66"/>
  <c r="G33" i="66"/>
  <c r="G37" i="66"/>
  <c r="G13" i="66"/>
  <c r="G35" i="67"/>
  <c r="G16" i="67"/>
  <c r="G59" i="66"/>
  <c r="G56" i="67"/>
  <c r="G7" i="66"/>
  <c r="G24" i="66"/>
  <c r="G56" i="66"/>
  <c r="G18" i="67"/>
  <c r="G8" i="66"/>
  <c r="AD18" i="16" l="1"/>
  <c r="AD6" i="16"/>
  <c r="AD17" i="16"/>
  <c r="AD8" i="16"/>
  <c r="AD20" i="16"/>
  <c r="AD12" i="16"/>
  <c r="AD7" i="16"/>
  <c r="AD19" i="16"/>
  <c r="AD15" i="16"/>
  <c r="AD14" i="16"/>
  <c r="AD11" i="16"/>
  <c r="AD9" i="16"/>
  <c r="AD10" i="16"/>
  <c r="AD16" i="16"/>
  <c r="AD13" i="16"/>
  <c r="P6" i="67" a="1"/>
  <c r="P57" i="67" s="1"/>
  <c r="H30" i="67"/>
  <c r="H53" i="67"/>
  <c r="H7" i="66"/>
  <c r="H20" i="66"/>
  <c r="H30" i="66"/>
  <c r="H32" i="67"/>
  <c r="H42" i="67"/>
  <c r="H25" i="67"/>
  <c r="H58" i="67"/>
  <c r="H47" i="67"/>
  <c r="H31" i="66"/>
  <c r="H51" i="66"/>
  <c r="H22" i="66"/>
  <c r="H15" i="66"/>
  <c r="H48" i="67"/>
  <c r="H33" i="66"/>
  <c r="H31" i="67"/>
  <c r="H44" i="67"/>
  <c r="H24" i="66"/>
  <c r="H51" i="67"/>
  <c r="H40" i="67"/>
  <c r="H35" i="67"/>
  <c r="H56" i="67"/>
  <c r="H20" i="67"/>
  <c r="H19" i="66"/>
  <c r="H50" i="66"/>
  <c r="H11" i="67"/>
  <c r="H16" i="66"/>
  <c r="H52" i="67"/>
  <c r="H28" i="66"/>
  <c r="H36" i="66"/>
  <c r="H37" i="66"/>
  <c r="H35" i="66"/>
  <c r="H13" i="66"/>
  <c r="H19" i="67"/>
  <c r="H43" i="66"/>
  <c r="H45" i="67"/>
  <c r="H41" i="66"/>
  <c r="H57" i="66"/>
  <c r="F6" i="15"/>
  <c r="H33" i="67"/>
  <c r="H55" i="66"/>
  <c r="H29" i="66"/>
  <c r="H34" i="67"/>
  <c r="H6" i="66"/>
  <c r="H47" i="66"/>
  <c r="H26" i="67"/>
  <c r="H57" i="67"/>
  <c r="H13" i="67"/>
  <c r="H24" i="67"/>
  <c r="H25" i="66"/>
  <c r="H50" i="67"/>
  <c r="H21" i="66"/>
  <c r="H9" i="67"/>
  <c r="H12" i="67"/>
  <c r="H14" i="66"/>
  <c r="H12" i="66"/>
  <c r="H17" i="67"/>
  <c r="H46" i="67"/>
  <c r="H44" i="66"/>
  <c r="H49" i="67"/>
  <c r="H36" i="67"/>
  <c r="H27" i="66"/>
  <c r="H39" i="66"/>
  <c r="H22" i="67"/>
  <c r="H34" i="66"/>
  <c r="H46" i="66"/>
  <c r="H16" i="67"/>
  <c r="H23" i="67"/>
  <c r="H55" i="67"/>
  <c r="H59" i="66"/>
  <c r="H43" i="67"/>
  <c r="H54" i="66"/>
  <c r="H56" i="66"/>
  <c r="H41" i="67"/>
  <c r="H18" i="67"/>
  <c r="H10" i="66"/>
  <c r="H53" i="66"/>
  <c r="H52" i="66"/>
  <c r="H37" i="67"/>
  <c r="H15" i="67"/>
  <c r="H58" i="66"/>
  <c r="H14" i="67"/>
  <c r="H9" i="66"/>
  <c r="H42" i="66"/>
  <c r="H7" i="67"/>
  <c r="H45" i="66"/>
  <c r="H40" i="66"/>
  <c r="H32" i="66"/>
  <c r="H8" i="66"/>
  <c r="H21" i="67"/>
  <c r="H6" i="67"/>
  <c r="H23" i="66"/>
  <c r="H54" i="67"/>
  <c r="H38" i="66"/>
  <c r="H10" i="67"/>
  <c r="H38" i="67"/>
  <c r="H18" i="66"/>
  <c r="H26" i="66"/>
  <c r="H11" i="66"/>
  <c r="H48" i="66"/>
  <c r="H59" i="67"/>
  <c r="H39" i="67"/>
  <c r="H17" i="66"/>
  <c r="H28" i="67"/>
  <c r="H27" i="67"/>
  <c r="H49" i="66"/>
  <c r="H29" i="67"/>
  <c r="H8" i="67"/>
  <c r="Z15" i="67"/>
  <c r="Z50" i="67"/>
  <c r="Z55" i="67"/>
  <c r="Z6" i="67"/>
  <c r="Z38" i="67"/>
  <c r="Z7" i="67"/>
  <c r="Z17" i="67"/>
  <c r="Z58" i="67"/>
  <c r="Z12" i="67"/>
  <c r="Z35" i="67"/>
  <c r="Z47" i="67"/>
  <c r="Z19" i="67"/>
  <c r="Z59" i="67"/>
  <c r="Z28" i="67"/>
  <c r="Z11" i="67"/>
  <c r="Z42" i="67"/>
  <c r="Z56" i="67"/>
  <c r="Z23" i="67"/>
  <c r="S6" i="15"/>
  <c r="Z33" i="67"/>
  <c r="Z16" i="67"/>
  <c r="Z8" i="67"/>
  <c r="Z26" i="67"/>
  <c r="Z39" i="67"/>
  <c r="Z48" i="67"/>
  <c r="Z45" i="67"/>
  <c r="Z44" i="67"/>
  <c r="Z36" i="67"/>
  <c r="Z49" i="67"/>
  <c r="Z32" i="67"/>
  <c r="Z29" i="67"/>
  <c r="Z31" i="67"/>
  <c r="Z18" i="67"/>
  <c r="Z57" i="67"/>
  <c r="Z40" i="67"/>
  <c r="Z51" i="67"/>
  <c r="Z30" i="67"/>
  <c r="Z13" i="67"/>
  <c r="Z9" i="67"/>
  <c r="Z34" i="67"/>
  <c r="Z41" i="67"/>
  <c r="Z10" i="67"/>
  <c r="Z21" i="67"/>
  <c r="Z14" i="67"/>
  <c r="Z53" i="67"/>
  <c r="Z46" i="67"/>
  <c r="Z43" i="67"/>
  <c r="Z54" i="67"/>
  <c r="Z27" i="67"/>
  <c r="Z22" i="67"/>
  <c r="Z20" i="67"/>
  <c r="Z25" i="67"/>
  <c r="Z52" i="67"/>
  <c r="Z37" i="67"/>
  <c r="Z24" i="67"/>
  <c r="P51" i="67" l="1"/>
  <c r="P13" i="67"/>
  <c r="P53" i="67"/>
  <c r="P12" i="67"/>
  <c r="P32" i="67"/>
  <c r="P49" i="67"/>
  <c r="P20" i="67"/>
  <c r="P21" i="67"/>
  <c r="P6" i="67"/>
  <c r="P44" i="67"/>
  <c r="P40" i="67"/>
  <c r="P10" i="67"/>
  <c r="P28" i="67"/>
  <c r="P45" i="67"/>
  <c r="P30" i="67"/>
  <c r="P7" i="67"/>
  <c r="P56" i="67"/>
  <c r="P18" i="67"/>
  <c r="P36" i="67"/>
  <c r="P14" i="67"/>
  <c r="P46" i="67"/>
  <c r="P23" i="67"/>
  <c r="P9" i="67"/>
  <c r="P26" i="67"/>
  <c r="P19" i="67"/>
  <c r="P52" i="67"/>
  <c r="P22" i="67"/>
  <c r="P15" i="67"/>
  <c r="P39" i="67"/>
  <c r="P17" i="67"/>
  <c r="P34" i="67"/>
  <c r="P11" i="67"/>
  <c r="P29" i="67"/>
  <c r="P38" i="67"/>
  <c r="P31" i="67"/>
  <c r="P55" i="67"/>
  <c r="P25" i="67"/>
  <c r="P42" i="67"/>
  <c r="P27" i="67"/>
  <c r="P35" i="67"/>
  <c r="P54" i="67"/>
  <c r="P47" i="67"/>
  <c r="P8" i="67"/>
  <c r="P33" i="67"/>
  <c r="P50" i="67"/>
  <c r="P43" i="67"/>
  <c r="P59" i="67"/>
  <c r="P37" i="67"/>
  <c r="P16" i="67"/>
  <c r="P24" i="67"/>
  <c r="P41" i="67"/>
  <c r="P58" i="67"/>
  <c r="P48" i="67"/>
  <c r="Z40" i="66"/>
  <c r="Z20" i="66"/>
  <c r="Z57" i="66"/>
  <c r="Z25" i="66"/>
  <c r="Z34" i="66"/>
  <c r="Z37" i="66"/>
  <c r="Z10" i="66"/>
  <c r="Z7" i="66"/>
  <c r="Z33" i="66"/>
  <c r="Z13" i="66"/>
  <c r="Z16" i="66"/>
  <c r="Z46" i="66"/>
  <c r="Z27" i="66"/>
  <c r="Z8" i="66"/>
  <c r="Z42" i="66"/>
  <c r="Z21" i="66"/>
  <c r="Z39" i="66"/>
  <c r="Z54" i="66"/>
  <c r="Z29" i="66"/>
  <c r="Z32" i="66"/>
  <c r="Z55" i="66"/>
  <c r="Z51" i="66"/>
  <c r="Z11" i="66"/>
  <c r="Z24" i="66"/>
  <c r="Z56" i="66"/>
  <c r="Z6" i="66"/>
  <c r="Z9" i="66"/>
  <c r="Z49" i="66"/>
  <c r="Z22" i="66"/>
  <c r="Z15" i="66"/>
  <c r="Z26" i="66"/>
  <c r="Z59" i="66"/>
  <c r="Z41" i="66"/>
  <c r="Z17" i="66"/>
  <c r="Z18" i="66"/>
  <c r="Z36" i="66"/>
  <c r="Z58" i="66"/>
  <c r="Z28" i="66"/>
  <c r="Z14" i="66"/>
  <c r="Z48" i="66"/>
  <c r="Z53" i="66"/>
  <c r="Z45" i="66"/>
  <c r="Z52" i="66"/>
  <c r="Z47" i="66"/>
  <c r="Z44" i="66"/>
  <c r="Z12" i="66"/>
  <c r="Z23" i="66"/>
  <c r="Z30" i="66"/>
  <c r="Z38" i="66"/>
  <c r="Z19" i="66"/>
  <c r="Z50" i="66"/>
  <c r="Z43" i="66"/>
  <c r="Z35" i="66"/>
  <c r="Z31" i="66"/>
  <c r="D11" i="56" l="1"/>
  <c r="L7" i="16" l="1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6" i="16"/>
  <c r="K12" i="16"/>
  <c r="K13" i="16"/>
  <c r="K14" i="16"/>
  <c r="K15" i="16"/>
  <c r="M15" i="16" s="1"/>
  <c r="K16" i="16"/>
  <c r="M16" i="16" s="1"/>
  <c r="K17" i="16"/>
  <c r="M17" i="16" s="1"/>
  <c r="K18" i="16"/>
  <c r="M18" i="16" s="1"/>
  <c r="K19" i="16"/>
  <c r="M19" i="16" s="1"/>
  <c r="K20" i="16"/>
  <c r="M20" i="16" s="1"/>
  <c r="J7" i="64"/>
  <c r="M14" i="16" l="1"/>
  <c r="M13" i="16"/>
  <c r="M12" i="16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7" i="22"/>
  <c r="O7" i="22" l="1" a="1"/>
  <c r="O7" i="22" s="1"/>
  <c r="V7" i="64"/>
  <c r="V8" i="64"/>
  <c r="V9" i="64"/>
  <c r="V10" i="64"/>
  <c r="V6" i="64"/>
  <c r="V5" i="64"/>
  <c r="I5" i="64"/>
  <c r="J5" i="64"/>
  <c r="J9" i="64"/>
  <c r="J10" i="64"/>
  <c r="O8" i="22" l="1"/>
  <c r="O11" i="22"/>
  <c r="O9" i="22"/>
  <c r="O12" i="22"/>
  <c r="O16" i="22"/>
  <c r="O20" i="22"/>
  <c r="O17" i="22"/>
  <c r="O13" i="22"/>
  <c r="O10" i="22"/>
  <c r="O21" i="22"/>
  <c r="O18" i="22"/>
  <c r="O14" i="22"/>
  <c r="O19" i="22"/>
  <c r="O15" i="22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8" i="22" l="1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7" i="22"/>
  <c r="F13" i="22"/>
  <c r="F47" i="22"/>
  <c r="F27" i="22"/>
  <c r="F17" i="22"/>
  <c r="F48" i="22"/>
  <c r="F37" i="22"/>
  <c r="F10" i="22"/>
  <c r="F24" i="22"/>
  <c r="F31" i="22"/>
  <c r="F34" i="22"/>
  <c r="F21" i="22"/>
  <c r="F44" i="22"/>
  <c r="F50" i="22"/>
  <c r="F59" i="22"/>
  <c r="F57" i="22"/>
  <c r="F60" i="22"/>
  <c r="F52" i="22"/>
  <c r="F49" i="22"/>
  <c r="F41" i="22"/>
  <c r="F11" i="22"/>
  <c r="F55" i="22"/>
  <c r="F20" i="22"/>
  <c r="F29" i="22"/>
  <c r="F56" i="22"/>
  <c r="F35" i="22"/>
  <c r="F9" i="22"/>
  <c r="F28" i="22"/>
  <c r="F61" i="22"/>
  <c r="F53" i="22"/>
  <c r="F30" i="22"/>
  <c r="F42" i="22"/>
  <c r="F23" i="22"/>
  <c r="F51" i="22"/>
  <c r="F18" i="22"/>
  <c r="F33" i="22"/>
  <c r="F25" i="22"/>
  <c r="F40" i="22"/>
  <c r="F45" i="22"/>
  <c r="F15" i="22"/>
  <c r="F14" i="22"/>
  <c r="F32" i="22"/>
  <c r="F26" i="22"/>
  <c r="F46" i="22"/>
  <c r="F36" i="22"/>
  <c r="F19" i="22"/>
  <c r="F12" i="22"/>
  <c r="F16" i="22"/>
  <c r="F58" i="22"/>
  <c r="F43" i="22"/>
  <c r="F39" i="22"/>
  <c r="F7" i="22"/>
  <c r="F38" i="22"/>
  <c r="F8" i="22"/>
  <c r="F54" i="22"/>
  <c r="E10" i="63" l="1"/>
  <c r="E11" i="63"/>
  <c r="E12" i="63"/>
  <c r="E7" i="63"/>
  <c r="G13" i="22"/>
  <c r="G44" i="22"/>
  <c r="G9" i="22"/>
  <c r="G20" i="22"/>
  <c r="G10" i="22"/>
  <c r="G28" i="22"/>
  <c r="G57" i="22"/>
  <c r="G26" i="22"/>
  <c r="G24" i="22"/>
  <c r="G54" i="22"/>
  <c r="G31" i="22"/>
  <c r="G43" i="22"/>
  <c r="G52" i="22"/>
  <c r="J11" i="64"/>
  <c r="G15" i="22"/>
  <c r="G56" i="22"/>
  <c r="G33" i="22"/>
  <c r="G25" i="22"/>
  <c r="G14" i="22"/>
  <c r="G58" i="22"/>
  <c r="G8" i="22"/>
  <c r="G11" i="22"/>
  <c r="G17" i="22"/>
  <c r="G42" i="22"/>
  <c r="G27" i="22"/>
  <c r="G32" i="22"/>
  <c r="G21" i="22"/>
  <c r="G46" i="22"/>
  <c r="G19" i="22"/>
  <c r="G48" i="22"/>
  <c r="G45" i="22"/>
  <c r="G35" i="22"/>
  <c r="G30" i="22"/>
  <c r="G61" i="22"/>
  <c r="G47" i="22"/>
  <c r="G16" i="22"/>
  <c r="G38" i="22"/>
  <c r="G39" i="22"/>
  <c r="G34" i="22"/>
  <c r="G37" i="22"/>
  <c r="G49" i="22"/>
  <c r="G50" i="22"/>
  <c r="G51" i="22"/>
  <c r="G23" i="22"/>
  <c r="G12" i="22"/>
  <c r="G36" i="22"/>
  <c r="G40" i="22"/>
  <c r="G18" i="22"/>
  <c r="G59" i="22"/>
  <c r="G55" i="22"/>
  <c r="G41" i="22"/>
  <c r="G29" i="22"/>
  <c r="G60" i="22"/>
  <c r="G53" i="22"/>
  <c r="S5" i="64" l="1"/>
  <c r="E5" i="64"/>
  <c r="K5" i="64"/>
  <c r="R5" i="64" l="1"/>
  <c r="W5" i="64"/>
  <c r="L5" i="64"/>
  <c r="M5" i="64"/>
  <c r="E7" i="64" l="1"/>
  <c r="E8" i="64"/>
  <c r="E9" i="64"/>
  <c r="E10" i="64"/>
  <c r="E6" i="64"/>
  <c r="X5" i="64"/>
  <c r="Q7" i="64" l="1"/>
  <c r="S7" i="64" s="1"/>
  <c r="Q8" i="64"/>
  <c r="S8" i="64" s="1"/>
  <c r="Q9" i="64"/>
  <c r="S9" i="64" s="1"/>
  <c r="Q10" i="64"/>
  <c r="S10" i="64" s="1"/>
  <c r="Q6" i="64"/>
  <c r="S6" i="64" s="1"/>
  <c r="I7" i="64"/>
  <c r="I8" i="64"/>
  <c r="I9" i="64"/>
  <c r="I10" i="64"/>
  <c r="I6" i="64"/>
  <c r="K7" i="64"/>
  <c r="K10" i="64"/>
  <c r="K9" i="64"/>
  <c r="F32" i="63"/>
  <c r="F37" i="63"/>
  <c r="F19" i="63"/>
  <c r="M9" i="64"/>
  <c r="F25" i="63"/>
  <c r="S3" i="64"/>
  <c r="F27" i="63"/>
  <c r="F31" i="63"/>
  <c r="F42" i="63"/>
  <c r="F26" i="63"/>
  <c r="F22" i="63"/>
  <c r="F28" i="63"/>
  <c r="F11" i="63"/>
  <c r="F29" i="63"/>
  <c r="F15" i="63"/>
  <c r="F14" i="63"/>
  <c r="F20" i="63"/>
  <c r="F35" i="63"/>
  <c r="F9" i="63"/>
  <c r="F10" i="63"/>
  <c r="F8" i="63"/>
  <c r="F16" i="63"/>
  <c r="F5" i="63"/>
  <c r="F7" i="63"/>
  <c r="F40" i="63"/>
  <c r="F12" i="63"/>
  <c r="F17" i="63"/>
  <c r="F39" i="63"/>
  <c r="F4" i="63"/>
  <c r="F6" i="63"/>
  <c r="F41" i="63"/>
  <c r="F34" i="63"/>
  <c r="F21" i="63"/>
  <c r="F23" i="63"/>
  <c r="F18" i="63"/>
  <c r="F30" i="63"/>
  <c r="F33" i="63"/>
  <c r="F36" i="63"/>
  <c r="F38" i="63"/>
  <c r="F24" i="63"/>
  <c r="F13" i="63"/>
  <c r="R10" i="64" l="1"/>
  <c r="R9" i="64"/>
  <c r="R7" i="64"/>
  <c r="M7" i="64"/>
  <c r="M10" i="64"/>
  <c r="K8" i="64"/>
  <c r="L7" i="64"/>
  <c r="W9" i="64"/>
  <c r="L9" i="64"/>
  <c r="W10" i="64"/>
  <c r="W7" i="64"/>
  <c r="K6" i="64"/>
  <c r="L10" i="64"/>
  <c r="R6" i="64" l="1"/>
  <c r="R8" i="64"/>
  <c r="K11" i="16"/>
  <c r="M11" i="16" s="1"/>
  <c r="K10" i="16"/>
  <c r="M10" i="16" s="1"/>
  <c r="K9" i="16"/>
  <c r="M9" i="16" s="1"/>
  <c r="K8" i="16"/>
  <c r="M8" i="16" s="1"/>
  <c r="K7" i="16"/>
  <c r="M7" i="16" s="1"/>
  <c r="K6" i="16"/>
  <c r="M6" i="16" s="1"/>
  <c r="E18" i="16"/>
  <c r="AB18" i="16" s="1"/>
  <c r="G9" i="63"/>
  <c r="F18" i="16"/>
  <c r="G7" i="63"/>
  <c r="L8" i="64"/>
  <c r="G32" i="63"/>
  <c r="G15" i="63"/>
  <c r="G31" i="63"/>
  <c r="G4" i="63"/>
  <c r="G16" i="63"/>
  <c r="G10" i="63"/>
  <c r="W6" i="64"/>
  <c r="G26" i="63"/>
  <c r="G22" i="63"/>
  <c r="G38" i="63"/>
  <c r="G29" i="63"/>
  <c r="G42" i="63"/>
  <c r="G8" i="63"/>
  <c r="G20" i="63"/>
  <c r="G30" i="63"/>
  <c r="M6" i="64"/>
  <c r="G27" i="63"/>
  <c r="G23" i="63"/>
  <c r="G24" i="63"/>
  <c r="G12" i="63"/>
  <c r="G13" i="63"/>
  <c r="L6" i="64"/>
  <c r="W8" i="64"/>
  <c r="M8" i="64"/>
  <c r="G33" i="63"/>
  <c r="G41" i="63"/>
  <c r="G35" i="63"/>
  <c r="G21" i="63"/>
  <c r="G40" i="63"/>
  <c r="G28" i="63"/>
  <c r="G14" i="63"/>
  <c r="G34" i="63"/>
  <c r="X10" i="64"/>
  <c r="G11" i="63"/>
  <c r="X7" i="64"/>
  <c r="G36" i="63"/>
  <c r="G6" i="63"/>
  <c r="G5" i="63"/>
  <c r="G18" i="63"/>
  <c r="G19" i="63"/>
  <c r="G37" i="63"/>
  <c r="G17" i="63"/>
  <c r="G25" i="63"/>
  <c r="G39" i="63"/>
  <c r="X9" i="64"/>
  <c r="AE18" i="16"/>
  <c r="X18" i="16"/>
  <c r="I12" i="56" l="1"/>
  <c r="X8" i="64"/>
  <c r="B1" i="56"/>
  <c r="G18" i="16"/>
  <c r="X6" i="64"/>
  <c r="D8" i="56"/>
  <c r="K6" i="15" l="1" a="1"/>
  <c r="K21" i="15" s="1"/>
  <c r="P6" i="66" a="1"/>
  <c r="N6" i="16" a="1"/>
  <c r="N9" i="16" s="1"/>
  <c r="Y10" i="22"/>
  <c r="Y8" i="22"/>
  <c r="Y7" i="22"/>
  <c r="Y9" i="22"/>
  <c r="K10" i="15" l="1"/>
  <c r="K17" i="15"/>
  <c r="K8" i="15"/>
  <c r="K13" i="15"/>
  <c r="K7" i="15"/>
  <c r="K11" i="15"/>
  <c r="K22" i="15"/>
  <c r="K23" i="15"/>
  <c r="K12" i="15"/>
  <c r="K15" i="15"/>
  <c r="K19" i="15"/>
  <c r="K18" i="15"/>
  <c r="K14" i="15"/>
  <c r="P57" i="66"/>
  <c r="P49" i="66"/>
  <c r="P41" i="66"/>
  <c r="P33" i="66"/>
  <c r="P25" i="66"/>
  <c r="P17" i="66"/>
  <c r="P9" i="66"/>
  <c r="P56" i="66"/>
  <c r="P48" i="66"/>
  <c r="P40" i="66"/>
  <c r="P32" i="66"/>
  <c r="P24" i="66"/>
  <c r="P16" i="66"/>
  <c r="P8" i="66"/>
  <c r="P55" i="66"/>
  <c r="P45" i="66"/>
  <c r="P35" i="66"/>
  <c r="P23" i="66"/>
  <c r="P13" i="66"/>
  <c r="P54" i="66"/>
  <c r="P44" i="66"/>
  <c r="P34" i="66"/>
  <c r="P22" i="66"/>
  <c r="P12" i="66"/>
  <c r="P53" i="66"/>
  <c r="P43" i="66"/>
  <c r="P31" i="66"/>
  <c r="P21" i="66"/>
  <c r="P11" i="66"/>
  <c r="P52" i="66"/>
  <c r="P42" i="66"/>
  <c r="P30" i="66"/>
  <c r="P20" i="66"/>
  <c r="P10" i="66"/>
  <c r="P50" i="66"/>
  <c r="P38" i="66"/>
  <c r="P18" i="66"/>
  <c r="P47" i="66"/>
  <c r="P15" i="66"/>
  <c r="P58" i="66"/>
  <c r="P46" i="66"/>
  <c r="P26" i="66"/>
  <c r="P14" i="66"/>
  <c r="P51" i="66"/>
  <c r="P39" i="66"/>
  <c r="P29" i="66"/>
  <c r="P19" i="66"/>
  <c r="P7" i="66"/>
  <c r="P28" i="66"/>
  <c r="P6" i="66"/>
  <c r="P59" i="66"/>
  <c r="P37" i="66"/>
  <c r="P27" i="66"/>
  <c r="P36" i="66"/>
  <c r="K9" i="15"/>
  <c r="K6" i="15"/>
  <c r="K20" i="15"/>
  <c r="K16" i="15"/>
  <c r="N6" i="16"/>
  <c r="N12" i="16"/>
  <c r="N15" i="16"/>
  <c r="N18" i="16"/>
  <c r="N7" i="16"/>
  <c r="N14" i="16"/>
  <c r="N8" i="16"/>
  <c r="N17" i="16"/>
  <c r="N10" i="16"/>
  <c r="N13" i="16"/>
  <c r="N16" i="16"/>
  <c r="N20" i="16"/>
  <c r="N11" i="16"/>
  <c r="N19" i="16"/>
  <c r="G7" i="22"/>
  <c r="Y58" i="22"/>
  <c r="Y59" i="22"/>
  <c r="Y55" i="22"/>
  <c r="Y19" i="22"/>
  <c r="Y47" i="22"/>
  <c r="Y23" i="22"/>
  <c r="Y56" i="22"/>
  <c r="Y35" i="22"/>
  <c r="Y50" i="22"/>
  <c r="Y38" i="22"/>
  <c r="Y24" i="22"/>
  <c r="Y42" i="22"/>
  <c r="Y20" i="22"/>
  <c r="Y40" i="22"/>
  <c r="Y61" i="22"/>
  <c r="Y16" i="22"/>
  <c r="Y30" i="22"/>
  <c r="Y25" i="22"/>
  <c r="Y52" i="22"/>
  <c r="Y15" i="22"/>
  <c r="Y17" i="22"/>
  <c r="Y33" i="22"/>
  <c r="Y27" i="22"/>
  <c r="Y51" i="22"/>
  <c r="Y11" i="22"/>
  <c r="Y28" i="22"/>
  <c r="Y49" i="22"/>
  <c r="Y29" i="22"/>
  <c r="Y43" i="22"/>
  <c r="Y60" i="22"/>
  <c r="Y45" i="22"/>
  <c r="Y54" i="22"/>
  <c r="Y12" i="22"/>
  <c r="Y46" i="22"/>
  <c r="Y14" i="22"/>
  <c r="Y57" i="22"/>
  <c r="Y18" i="22"/>
  <c r="Y48" i="22"/>
  <c r="Y44" i="22"/>
  <c r="Y31" i="22"/>
  <c r="Y41" i="22"/>
  <c r="Y21" i="22"/>
  <c r="Y53" i="22"/>
  <c r="Y32" i="22"/>
  <c r="Y34" i="22"/>
  <c r="Y36" i="22"/>
  <c r="Y39" i="22"/>
  <c r="Y26" i="22"/>
  <c r="Y13" i="22"/>
  <c r="Y37" i="22"/>
  <c r="E6" i="16" l="1"/>
  <c r="AB6" i="16" s="1"/>
  <c r="E7" i="16"/>
  <c r="AB7" i="16" s="1"/>
  <c r="E8" i="16"/>
  <c r="AB8" i="16" s="1"/>
  <c r="E9" i="16"/>
  <c r="AB9" i="16" s="1"/>
  <c r="E10" i="16"/>
  <c r="AB10" i="16" s="1"/>
  <c r="E11" i="16"/>
  <c r="AB11" i="16" s="1"/>
  <c r="E12" i="16"/>
  <c r="AB12" i="16" s="1"/>
  <c r="E13" i="16"/>
  <c r="AB13" i="16" s="1"/>
  <c r="E14" i="16"/>
  <c r="AB14" i="16" s="1"/>
  <c r="E15" i="16"/>
  <c r="AB15" i="16" s="1"/>
  <c r="E16" i="16"/>
  <c r="AB16" i="16" s="1"/>
  <c r="E17" i="16"/>
  <c r="AB17" i="16" s="1"/>
  <c r="E19" i="16"/>
  <c r="AB19" i="16" s="1"/>
  <c r="E20" i="16"/>
  <c r="AB20" i="16" s="1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F5" i="15"/>
  <c r="F9" i="16"/>
  <c r="E9" i="15"/>
  <c r="F12" i="16"/>
  <c r="E13" i="15"/>
  <c r="E16" i="15"/>
  <c r="F20" i="16"/>
  <c r="E20" i="15"/>
  <c r="G12" i="16"/>
  <c r="E11" i="15"/>
  <c r="E7" i="15"/>
  <c r="F17" i="16"/>
  <c r="G17" i="16" s="1"/>
  <c r="F15" i="16"/>
  <c r="E17" i="15"/>
  <c r="F17" i="15" s="1"/>
  <c r="F8" i="16"/>
  <c r="F7" i="16"/>
  <c r="E19" i="15"/>
  <c r="F9" i="15"/>
  <c r="F14" i="16"/>
  <c r="F19" i="16"/>
  <c r="F6" i="16"/>
  <c r="G8" i="16"/>
  <c r="E14" i="15"/>
  <c r="F14" i="15" s="1"/>
  <c r="E8" i="15"/>
  <c r="F8" i="15" s="1"/>
  <c r="G14" i="16"/>
  <c r="G7" i="16"/>
  <c r="F13" i="15"/>
  <c r="E21" i="15"/>
  <c r="F21" i="15" s="1"/>
  <c r="G19" i="16"/>
  <c r="F7" i="15"/>
  <c r="I4" i="56"/>
  <c r="F13" i="16"/>
  <c r="G13" i="16" s="1"/>
  <c r="G9" i="16"/>
  <c r="F16" i="16"/>
  <c r="G15" i="16"/>
  <c r="E18" i="15"/>
  <c r="F18" i="15" s="1"/>
  <c r="F20" i="15"/>
  <c r="E12" i="15"/>
  <c r="F12" i="15" s="1"/>
  <c r="E22" i="15"/>
  <c r="F22" i="15" s="1"/>
  <c r="F11" i="15"/>
  <c r="F11" i="16"/>
  <c r="E15" i="15"/>
  <c r="G20" i="16"/>
  <c r="E23" i="15"/>
  <c r="F23" i="15" s="1"/>
  <c r="F10" i="16"/>
  <c r="F16" i="15"/>
  <c r="F19" i="15"/>
  <c r="E10" i="15"/>
  <c r="F10" i="15" s="1"/>
  <c r="S14" i="15"/>
  <c r="S12" i="15"/>
  <c r="AE17" i="16"/>
  <c r="X20" i="16"/>
  <c r="S8" i="15"/>
  <c r="X13" i="16"/>
  <c r="S23" i="15"/>
  <c r="AE13" i="16"/>
  <c r="S13" i="15"/>
  <c r="Z4" i="67"/>
  <c r="AE16" i="16"/>
  <c r="AE14" i="16"/>
  <c r="S16" i="15"/>
  <c r="S11" i="15"/>
  <c r="X17" i="16"/>
  <c r="AE20" i="16"/>
  <c r="AE7" i="16"/>
  <c r="Y5" i="22"/>
  <c r="S15" i="15"/>
  <c r="S17" i="15"/>
  <c r="S7" i="15"/>
  <c r="X8" i="16"/>
  <c r="X11" i="16"/>
  <c r="AE10" i="16"/>
  <c r="X7" i="16"/>
  <c r="Z4" i="66"/>
  <c r="S9" i="15"/>
  <c r="S19" i="15"/>
  <c r="AE19" i="16"/>
  <c r="AE9" i="16"/>
  <c r="X6" i="16"/>
  <c r="AE8" i="16"/>
  <c r="S18" i="15"/>
  <c r="X14" i="16"/>
  <c r="X19" i="16"/>
  <c r="X15" i="16"/>
  <c r="X12" i="16"/>
  <c r="S21" i="15"/>
  <c r="AE15" i="16"/>
  <c r="S22" i="15"/>
  <c r="X16" i="16"/>
  <c r="AE6" i="16"/>
  <c r="X9" i="16"/>
  <c r="S10" i="15"/>
  <c r="S20" i="15"/>
  <c r="S4" i="15" s="1"/>
  <c r="AE12" i="16"/>
  <c r="X10" i="16"/>
  <c r="X4" i="16" s="1"/>
  <c r="Z4" i="69"/>
  <c r="AE11" i="16"/>
  <c r="I3" i="56"/>
  <c r="N5" i="16"/>
  <c r="P5" i="66"/>
  <c r="O6" i="22"/>
  <c r="P5" i="67"/>
  <c r="K5" i="15"/>
  <c r="F15" i="15" l="1"/>
  <c r="G16" i="16"/>
  <c r="G10" i="16"/>
  <c r="G11" i="16"/>
  <c r="G6" i="16"/>
</calcChain>
</file>

<file path=xl/comments1.xml><?xml version="1.0" encoding="utf-8"?>
<comments xmlns="http://schemas.openxmlformats.org/spreadsheetml/2006/main">
  <authors>
    <author>ZANZI MADDALENA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Only to keep the usual name for discounting curve
</t>
        </r>
      </text>
    </comment>
  </commentList>
</comments>
</file>

<file path=xl/sharedStrings.xml><?xml version="1.0" encoding="utf-8"?>
<sst xmlns="http://schemas.openxmlformats.org/spreadsheetml/2006/main" count="2414" uniqueCount="190">
  <si>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</si>
  <si>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</si>
  <si>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</si>
  <si>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</si>
  <si>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</si>
  <si>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</si>
  <si>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</si>
  <si>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</si>
  <si>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</si>
  <si>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</si>
  <si>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</si>
  <si>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</si>
  <si>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</si>
  <si>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</si>
  <si>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</si>
  <si>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</si>
  <si>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</si>
  <si>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</si>
  <si>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</si>
  <si>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</si>
  <si>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</si>
  <si>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</si>
  <si>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</si>
  <si>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</si>
  <si>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</si>
  <si>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</si>
  <si>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</si>
  <si>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</si>
  <si>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</si>
  <si>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</si>
  <si>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</si>
  <si>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</si>
  <si>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</si>
  <si>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</si>
  <si>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</si>
  <si>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</si>
  <si>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</si>
  <si>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</si>
  <si>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</si>
  <si>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</si>
  <si>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</si>
  <si>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</si>
  <si>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</si>
  <si>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</si>
  <si>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</si>
  <si>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</si>
  <si>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</si>
  <si>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</si>
  <si>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</si>
  <si>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</si>
  <si>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</si>
  <si>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</si>
  <si>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</si>
  <si>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</si>
  <si>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</si>
  <si>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</si>
  <si>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</si>
  <si>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</si>
  <si>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</si>
  <si>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</si>
  <si>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</si>
  <si>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Discounting</t>
  </si>
  <si>
    <t>21M</t>
  </si>
  <si>
    <t>18M</t>
  </si>
  <si>
    <t>15M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</si>
  <si>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</si>
  <si>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</si>
  <si>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</si>
  <si>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</si>
  <si>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</si>
  <si>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</si>
  <si>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</si>
  <si>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</si>
  <si>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</si>
  <si>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</si>
  <si>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</si>
  <si>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</si>
  <si>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</si>
  <si>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</si>
  <si>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</si>
  <si>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</si>
  <si>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</si>
  <si>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</si>
  <si>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</si>
  <si>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</si>
  <si>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</si>
  <si>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</si>
  <si>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</si>
  <si>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</si>
  <si>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</si>
  <si>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</si>
  <si>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</si>
  <si>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</si>
  <si>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</si>
  <si>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</si>
  <si>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</si>
  <si>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</si>
  <si>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</si>
  <si>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</si>
  <si>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</si>
  <si>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</si>
  <si>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</si>
  <si>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</si>
  <si>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</si>
  <si>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</si>
  <si>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</si>
  <si>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</si>
  <si>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</si>
  <si>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</si>
  <si>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</si>
  <si>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</si>
  <si>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</si>
  <si>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</si>
  <si>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</si>
  <si>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</si>
  <si>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</si>
  <si>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</si>
  <si>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</si>
  <si>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</si>
  <si>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</si>
  <si>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</si>
  <si>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</si>
  <si>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Mid Safe</t>
  </si>
  <si>
    <t>HST_CLOSE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</si>
  <si>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</si>
  <si>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</si>
  <si>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</si>
  <si>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</si>
  <si>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</si>
  <si>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</si>
  <si>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</si>
  <si>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</si>
  <si>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</si>
  <si>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</si>
  <si>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</si>
  <si>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</si>
  <si>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</si>
  <si>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</si>
  <si>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</si>
  <si>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</si>
  <si>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</si>
  <si>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</si>
  <si>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</si>
  <si>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</si>
  <si>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</si>
  <si>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</si>
  <si>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</si>
  <si>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R. Handles</t>
  </si>
  <si>
    <t>Last Fixing</t>
  </si>
  <si>
    <t>Calendar</t>
  </si>
  <si>
    <t>ICAA</t>
  </si>
  <si>
    <t>ICAP AUST</t>
  </si>
  <si>
    <t>SwapForBasisCalc</t>
  </si>
  <si>
    <t>The record could not be found</t>
  </si>
  <si>
    <t xml:space="preserve"> 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</si>
  <si>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</si>
  <si>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</si>
  <si>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</si>
  <si>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</si>
  <si>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</si>
  <si>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</si>
  <si>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</si>
  <si>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</si>
  <si>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</si>
  <si>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</si>
  <si>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</si>
  <si>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Object ID</t>
  </si>
  <si>
    <t>Object</t>
  </si>
  <si>
    <t>Set value</t>
  </si>
  <si>
    <t>Quote</t>
  </si>
  <si>
    <t>Contribution Settings</t>
  </si>
  <si>
    <t>Contributor</t>
  </si>
  <si>
    <t>Fix Days</t>
  </si>
  <si>
    <t>BDC</t>
  </si>
  <si>
    <t>EOM</t>
  </si>
  <si>
    <t>DC</t>
  </si>
  <si>
    <t>Index Object ID</t>
  </si>
  <si>
    <t>Index Object</t>
  </si>
  <si>
    <t>Last Fixing Quote Object</t>
  </si>
  <si>
    <t>Quote Object ID</t>
  </si>
  <si>
    <t>Quote Object</t>
  </si>
  <si>
    <t>SIOR=</t>
  </si>
  <si>
    <t>OND</t>
  </si>
  <si>
    <t>Mid</t>
  </si>
  <si>
    <t>HBCO</t>
  </si>
  <si>
    <t>12M</t>
  </si>
  <si>
    <t>ICAP SCANDINAVIA</t>
  </si>
  <si>
    <t>1S</t>
  </si>
  <si>
    <t>SIOR= is a chain. It must be requested separately.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</si>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</sst>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%"/>
    <numFmt numFmtId="173" formatCode="ddd\,\ dd\-mmm\-yyyy\,\ h:mm:ss"/>
    <numFmt numFmtId="174" formatCode="ddd\,\ dd\-mmm\-yyyy\ h:mm:ss"/>
    <numFmt numFmtId="175" formatCode="ddd\,\ dd\-mmm\-yy"/>
    <numFmt numFmtId="176" formatCode="_([$€-2]* #,##0.00_);_([$€-2]* \(#,##0.00\);_([$€-2]* &quot;-&quot;??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b/>
      <u/>
      <sz val="8"/>
      <name val="Courier New"/>
      <family val="3"/>
    </font>
    <font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39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8" fillId="3" borderId="10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2" borderId="0" xfId="13" applyFont="1" applyFill="1"/>
    <xf numFmtId="0" fontId="8" fillId="3" borderId="3" xfId="2" applyFont="1" applyFill="1" applyBorder="1"/>
    <xf numFmtId="0" fontId="8" fillId="3" borderId="2" xfId="2" applyFont="1" applyFill="1" applyBorder="1"/>
    <xf numFmtId="0" fontId="8" fillId="3" borderId="1" xfId="2" applyFont="1" applyFill="1" applyBorder="1"/>
    <xf numFmtId="0" fontId="8" fillId="3" borderId="20" xfId="1" applyFont="1" applyFill="1" applyBorder="1"/>
    <xf numFmtId="170" fontId="8" fillId="5" borderId="18" xfId="12" applyNumberFormat="1" applyFont="1" applyFill="1" applyBorder="1" applyAlignment="1"/>
    <xf numFmtId="175" fontId="8" fillId="5" borderId="0" xfId="12" applyNumberFormat="1" applyFont="1" applyFill="1" applyBorder="1" applyAlignment="1"/>
    <xf numFmtId="0" fontId="13" fillId="0" borderId="0" xfId="0" applyFont="1"/>
    <xf numFmtId="0" fontId="8" fillId="3" borderId="10" xfId="1" applyFont="1" applyFill="1" applyBorder="1" applyAlignment="1">
      <alignment horizontal="left"/>
    </xf>
    <xf numFmtId="0" fontId="8" fillId="5" borderId="9" xfId="1" applyFont="1" applyFill="1" applyBorder="1"/>
    <xf numFmtId="0" fontId="8" fillId="3" borderId="8" xfId="1" applyFont="1" applyFill="1" applyBorder="1"/>
    <xf numFmtId="0" fontId="8" fillId="0" borderId="0" xfId="1" applyFont="1"/>
    <xf numFmtId="0" fontId="8" fillId="3" borderId="7" xfId="1" applyFont="1" applyFill="1" applyBorder="1" applyAlignment="1">
      <alignment horizontal="center"/>
    </xf>
    <xf numFmtId="0" fontId="8" fillId="5" borderId="0" xfId="1" applyFont="1" applyFill="1" applyBorder="1"/>
    <xf numFmtId="0" fontId="8" fillId="3" borderId="4" xfId="1" applyFont="1" applyFill="1" applyBorder="1"/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0" borderId="0" xfId="1" applyFont="1" applyFill="1" applyBorder="1"/>
    <xf numFmtId="0" fontId="8" fillId="3" borderId="4" xfId="1" applyFont="1" applyFill="1" applyBorder="1" applyAlignment="1">
      <alignment horizontal="center"/>
    </xf>
    <xf numFmtId="0" fontId="8" fillId="3" borderId="22" xfId="1" applyNumberFormat="1" applyFont="1" applyFill="1" applyBorder="1" applyAlignment="1">
      <alignment horizontal="left"/>
    </xf>
    <xf numFmtId="0" fontId="8" fillId="3" borderId="22" xfId="1" applyNumberFormat="1" applyFont="1" applyFill="1" applyBorder="1" applyAlignment="1"/>
    <xf numFmtId="170" fontId="8" fillId="0" borderId="22" xfId="4" applyNumberFormat="1" applyFont="1" applyFill="1" applyBorder="1" applyAlignment="1"/>
    <xf numFmtId="0" fontId="8" fillId="0" borderId="22" xfId="4" applyNumberFormat="1" applyFont="1" applyFill="1" applyBorder="1" applyAlignment="1">
      <alignment horizontal="center"/>
    </xf>
    <xf numFmtId="169" fontId="8" fillId="0" borderId="22" xfId="4" applyNumberFormat="1" applyFont="1" applyFill="1" applyBorder="1" applyAlignment="1"/>
    <xf numFmtId="169" fontId="8" fillId="0" borderId="22" xfId="4" applyNumberFormat="1" applyFont="1" applyFill="1" applyBorder="1" applyAlignment="1">
      <alignment horizontal="center"/>
    </xf>
    <xf numFmtId="170" fontId="8" fillId="0" borderId="19" xfId="4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3" borderId="23" xfId="1" applyNumberFormat="1" applyFont="1" applyFill="1" applyBorder="1" applyAlignment="1"/>
    <xf numFmtId="170" fontId="8" fillId="0" borderId="23" xfId="4" applyNumberFormat="1" applyFont="1" applyFill="1" applyBorder="1" applyAlignment="1"/>
    <xf numFmtId="0" fontId="8" fillId="0" borderId="23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70" fontId="8" fillId="0" borderId="17" xfId="4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left"/>
    </xf>
    <xf numFmtId="0" fontId="8" fillId="3" borderId="11" xfId="1" applyNumberFormat="1" applyFont="1" applyFill="1" applyBorder="1" applyAlignment="1"/>
    <xf numFmtId="170" fontId="8" fillId="0" borderId="11" xfId="4" applyNumberFormat="1" applyFont="1" applyFill="1" applyBorder="1" applyAlignment="1"/>
    <xf numFmtId="0" fontId="8" fillId="0" borderId="11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/>
    <xf numFmtId="169" fontId="8" fillId="0" borderId="11" xfId="4" applyNumberFormat="1" applyFont="1" applyFill="1" applyBorder="1" applyAlignment="1">
      <alignment horizontal="center"/>
    </xf>
    <xf numFmtId="170" fontId="8" fillId="0" borderId="12" xfId="4" applyNumberFormat="1" applyFont="1" applyFill="1" applyBorder="1" applyAlignment="1">
      <alignment horizontal="center"/>
    </xf>
    <xf numFmtId="0" fontId="8" fillId="5" borderId="9" xfId="1" applyFont="1" applyFill="1" applyBorder="1" applyAlignment="1">
      <alignment horizontal="left"/>
    </xf>
    <xf numFmtId="0" fontId="8" fillId="5" borderId="7" xfId="1" applyFont="1" applyFill="1" applyBorder="1"/>
    <xf numFmtId="0" fontId="8" fillId="0" borderId="0" xfId="1" applyFont="1" applyBorder="1"/>
    <xf numFmtId="0" fontId="8" fillId="0" borderId="4" xfId="1" applyFont="1" applyBorder="1"/>
    <xf numFmtId="0" fontId="8" fillId="5" borderId="0" xfId="1" applyFont="1" applyFill="1" applyBorder="1" applyAlignment="1">
      <alignment horizontal="left"/>
    </xf>
    <xf numFmtId="10" fontId="8" fillId="0" borderId="23" xfId="1" applyNumberFormat="1" applyFont="1" applyBorder="1"/>
    <xf numFmtId="10" fontId="8" fillId="0" borderId="11" xfId="1" applyNumberFormat="1" applyFont="1" applyBorder="1"/>
    <xf numFmtId="0" fontId="8" fillId="5" borderId="3" xfId="1" applyFont="1" applyFill="1" applyBorder="1"/>
    <xf numFmtId="0" fontId="8" fillId="5" borderId="2" xfId="1" applyFont="1" applyFill="1" applyBorder="1"/>
    <xf numFmtId="0" fontId="8" fillId="5" borderId="2" xfId="1" applyFont="1" applyFill="1" applyBorder="1" applyAlignment="1">
      <alignment horizontal="left"/>
    </xf>
    <xf numFmtId="0" fontId="8" fillId="5" borderId="1" xfId="1" applyFont="1" applyFill="1" applyBorder="1"/>
    <xf numFmtId="0" fontId="8" fillId="0" borderId="2" xfId="1" applyFont="1" applyBorder="1"/>
    <xf numFmtId="0" fontId="8" fillId="0" borderId="1" xfId="1" applyFont="1" applyBorder="1"/>
    <xf numFmtId="0" fontId="8" fillId="0" borderId="0" xfId="1" applyFont="1" applyAlignment="1">
      <alignment horizontal="left"/>
    </xf>
    <xf numFmtId="0" fontId="17" fillId="6" borderId="13" xfId="1" applyFont="1" applyFill="1" applyBorder="1" applyAlignment="1">
      <alignment horizontal="centerContinuous" vertical="center"/>
    </xf>
    <xf numFmtId="0" fontId="17" fillId="6" borderId="6" xfId="1" applyFont="1" applyFill="1" applyBorder="1" applyAlignment="1">
      <alignment horizontal="centerContinuous" vertical="center"/>
    </xf>
    <xf numFmtId="0" fontId="8" fillId="7" borderId="0" xfId="1" applyFont="1" applyFill="1"/>
    <xf numFmtId="0" fontId="8" fillId="7" borderId="23" xfId="1" applyFont="1" applyFill="1" applyBorder="1"/>
    <xf numFmtId="0" fontId="8" fillId="7" borderId="5" xfId="11" applyFont="1" applyFill="1" applyBorder="1"/>
    <xf numFmtId="174" fontId="8" fillId="0" borderId="6" xfId="1" applyNumberFormat="1" applyFont="1" applyFill="1" applyBorder="1" applyAlignment="1">
      <alignment horizontal="center"/>
    </xf>
    <xf numFmtId="0" fontId="8" fillId="6" borderId="5" xfId="1" applyFont="1" applyFill="1" applyBorder="1"/>
    <xf numFmtId="1" fontId="8" fillId="0" borderId="22" xfId="1" applyNumberFormat="1" applyFont="1" applyFill="1" applyBorder="1" applyAlignment="1">
      <alignment horizontal="center"/>
    </xf>
    <xf numFmtId="1" fontId="8" fillId="0" borderId="23" xfId="1" applyNumberFormat="1" applyFont="1" applyFill="1" applyBorder="1" applyAlignment="1">
      <alignment horizontal="center"/>
    </xf>
    <xf numFmtId="173" fontId="15" fillId="0" borderId="23" xfId="1" applyNumberFormat="1" applyFont="1" applyFill="1" applyBorder="1" applyAlignment="1">
      <alignment horizontal="center"/>
    </xf>
    <xf numFmtId="0" fontId="15" fillId="0" borderId="11" xfId="1" quotePrefix="1" applyFont="1" applyFill="1" applyBorder="1" applyAlignment="1">
      <alignment horizontal="center"/>
    </xf>
    <xf numFmtId="0" fontId="16" fillId="3" borderId="9" xfId="1" applyFont="1" applyFill="1" applyBorder="1" applyAlignment="1">
      <alignment horizontal="right"/>
    </xf>
    <xf numFmtId="0" fontId="15" fillId="3" borderId="9" xfId="1" quotePrefix="1" applyFont="1" applyFill="1" applyBorder="1" applyAlignment="1">
      <alignment horizontal="center"/>
    </xf>
    <xf numFmtId="171" fontId="8" fillId="0" borderId="5" xfId="1" applyNumberFormat="1" applyFont="1" applyFill="1" applyBorder="1" applyAlignment="1" applyProtection="1">
      <alignment horizontal="center"/>
    </xf>
    <xf numFmtId="0" fontId="8" fillId="7" borderId="22" xfId="11" applyFont="1" applyFill="1" applyBorder="1"/>
    <xf numFmtId="171" fontId="8" fillId="0" borderId="22" xfId="1" applyNumberFormat="1" applyFont="1" applyFill="1" applyBorder="1" applyAlignment="1" applyProtection="1">
      <alignment horizontal="center"/>
    </xf>
    <xf numFmtId="174" fontId="8" fillId="0" borderId="23" xfId="1" applyNumberFormat="1" applyFont="1" applyFill="1" applyBorder="1" applyAlignment="1">
      <alignment horizontal="center"/>
    </xf>
    <xf numFmtId="0" fontId="8" fillId="7" borderId="23" xfId="1" applyNumberFormat="1" applyFont="1" applyFill="1" applyBorder="1"/>
    <xf numFmtId="165" fontId="8" fillId="0" borderId="23" xfId="1" applyNumberFormat="1" applyFont="1" applyFill="1" applyBorder="1" applyAlignment="1" applyProtection="1">
      <alignment horizontal="center"/>
    </xf>
    <xf numFmtId="1" fontId="8" fillId="0" borderId="17" xfId="1" applyNumberFormat="1" applyFont="1" applyFill="1" applyBorder="1" applyAlignment="1">
      <alignment horizontal="center"/>
    </xf>
    <xf numFmtId="170" fontId="8" fillId="0" borderId="17" xfId="1" quotePrefix="1" applyNumberFormat="1" applyFont="1" applyFill="1" applyBorder="1" applyAlignment="1" applyProtection="1">
      <alignment horizontal="center"/>
    </xf>
    <xf numFmtId="169" fontId="8" fillId="0" borderId="17" xfId="1" quotePrefix="1" applyNumberFormat="1" applyFont="1" applyFill="1" applyBorder="1" applyAlignment="1" applyProtection="1">
      <alignment horizontal="center"/>
    </xf>
    <xf numFmtId="165" fontId="8" fillId="0" borderId="17" xfId="1" applyNumberFormat="1" applyFont="1" applyFill="1" applyBorder="1" applyAlignment="1" applyProtection="1">
      <alignment horizontal="center"/>
    </xf>
    <xf numFmtId="165" fontId="8" fillId="0" borderId="17" xfId="1" quotePrefix="1" applyNumberFormat="1" applyFont="1" applyFill="1" applyBorder="1" applyAlignment="1" applyProtection="1">
      <alignment horizontal="center"/>
    </xf>
    <xf numFmtId="165" fontId="8" fillId="0" borderId="23" xfId="1" quotePrefix="1" applyNumberFormat="1" applyFont="1" applyFill="1" applyBorder="1" applyAlignment="1" applyProtection="1">
      <alignment horizontal="left"/>
    </xf>
    <xf numFmtId="0" fontId="8" fillId="7" borderId="11" xfId="1" applyNumberFormat="1" applyFont="1" applyFill="1" applyBorder="1"/>
    <xf numFmtId="165" fontId="8" fillId="0" borderId="11" xfId="1" quotePrefix="1" applyNumberFormat="1" applyFont="1" applyFill="1" applyBorder="1" applyAlignment="1" applyProtection="1">
      <alignment horizontal="center"/>
    </xf>
    <xf numFmtId="0" fontId="18" fillId="0" borderId="10" xfId="1" applyFont="1" applyFill="1" applyBorder="1"/>
    <xf numFmtId="0" fontId="18" fillId="0" borderId="7" xfId="1" applyFont="1" applyFill="1" applyBorder="1"/>
    <xf numFmtId="0" fontId="8" fillId="0" borderId="7" xfId="1" applyFont="1" applyFill="1" applyBorder="1"/>
    <xf numFmtId="0" fontId="8" fillId="0" borderId="3" xfId="1" applyFont="1" applyFill="1" applyBorder="1"/>
    <xf numFmtId="0" fontId="8" fillId="0" borderId="2" xfId="1" applyFont="1" applyFill="1" applyBorder="1"/>
    <xf numFmtId="0" fontId="8" fillId="0" borderId="1" xfId="1" applyFont="1" applyFill="1" applyBorder="1"/>
    <xf numFmtId="0" fontId="18" fillId="0" borderId="8" xfId="1" applyFont="1" applyFill="1" applyBorder="1"/>
    <xf numFmtId="0" fontId="18" fillId="0" borderId="4" xfId="1" applyFont="1" applyFill="1" applyBorder="1"/>
    <xf numFmtId="0" fontId="8" fillId="0" borderId="4" xfId="1" applyFont="1" applyFill="1" applyBorder="1"/>
    <xf numFmtId="15" fontId="8" fillId="0" borderId="4" xfId="1" applyNumberFormat="1" applyFont="1" applyFill="1" applyBorder="1"/>
    <xf numFmtId="174" fontId="10" fillId="6" borderId="5" xfId="1" applyNumberFormat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/>
    </xf>
    <xf numFmtId="0" fontId="8" fillId="7" borderId="22" xfId="1" applyNumberFormat="1" applyFont="1" applyFill="1" applyBorder="1"/>
    <xf numFmtId="165" fontId="8" fillId="0" borderId="22" xfId="1" applyNumberFormat="1" applyFont="1" applyFill="1" applyBorder="1" applyAlignment="1" applyProtection="1">
      <alignment horizontal="center"/>
    </xf>
    <xf numFmtId="165" fontId="8" fillId="0" borderId="12" xfId="1" quotePrefix="1" applyNumberFormat="1" applyFont="1" applyFill="1" applyBorder="1" applyAlignment="1" applyProtection="1">
      <alignment horizontal="center"/>
    </xf>
    <xf numFmtId="165" fontId="8" fillId="0" borderId="0" xfId="1" quotePrefix="1" applyNumberFormat="1" applyFont="1" applyFill="1" applyBorder="1" applyAlignment="1" applyProtection="1">
      <alignment horizontal="center"/>
    </xf>
    <xf numFmtId="0" fontId="8" fillId="0" borderId="15" xfId="1" applyNumberFormat="1" applyFont="1" applyFill="1" applyBorder="1"/>
    <xf numFmtId="0" fontId="8" fillId="6" borderId="22" xfId="1" applyFont="1" applyFill="1" applyBorder="1"/>
    <xf numFmtId="0" fontId="8" fillId="6" borderId="23" xfId="1" applyFont="1" applyFill="1" applyBorder="1"/>
    <xf numFmtId="0" fontId="8" fillId="6" borderId="11" xfId="1" applyFont="1" applyFill="1" applyBorder="1"/>
    <xf numFmtId="0" fontId="8" fillId="0" borderId="0" xfId="2" applyFont="1" applyFill="1" applyBorder="1"/>
    <xf numFmtId="0" fontId="8" fillId="0" borderId="5" xfId="1" applyNumberFormat="1" applyFont="1" applyFill="1" applyBorder="1" applyAlignment="1" applyProtection="1">
      <alignment horizontal="center" vertical="center"/>
    </xf>
    <xf numFmtId="0" fontId="8" fillId="6" borderId="5" xfId="1" applyNumberFormat="1" applyFont="1" applyFill="1" applyBorder="1" applyAlignment="1">
      <alignment horizontal="center" vertical="center" wrapText="1"/>
    </xf>
    <xf numFmtId="0" fontId="8" fillId="0" borderId="22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 applyProtection="1">
      <alignment horizontal="center" vertical="center"/>
    </xf>
    <xf numFmtId="0" fontId="8" fillId="0" borderId="23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horizontal="center" vertical="center"/>
    </xf>
    <xf numFmtId="0" fontId="8" fillId="0" borderId="11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 applyProtection="1">
      <alignment horizontal="center" vertical="center"/>
    </xf>
    <xf numFmtId="0" fontId="8" fillId="7" borderId="23" xfId="1" applyNumberFormat="1" applyFont="1" applyFill="1" applyBorder="1" applyAlignment="1"/>
    <xf numFmtId="0" fontId="8" fillId="7" borderId="11" xfId="1" applyNumberFormat="1" applyFont="1" applyFill="1" applyBorder="1" applyAlignment="1"/>
    <xf numFmtId="0" fontId="8" fillId="7" borderId="5" xfId="1" applyNumberFormat="1" applyFont="1" applyFill="1" applyBorder="1" applyAlignment="1"/>
    <xf numFmtId="170" fontId="8" fillId="7" borderId="18" xfId="12" applyNumberFormat="1" applyFont="1" applyFill="1" applyBorder="1" applyAlignment="1">
      <alignment horizontal="center"/>
    </xf>
    <xf numFmtId="170" fontId="8" fillId="6" borderId="13" xfId="12" applyNumberFormat="1" applyFont="1" applyFill="1" applyBorder="1" applyAlignment="1">
      <alignment horizontal="center" vertical="center" wrapText="1"/>
    </xf>
    <xf numFmtId="170" fontId="8" fillId="6" borderId="14" xfId="12" applyNumberFormat="1" applyFont="1" applyFill="1" applyBorder="1" applyAlignment="1">
      <alignment horizontal="center" vertical="center" wrapText="1"/>
    </xf>
    <xf numFmtId="0" fontId="12" fillId="0" borderId="19" xfId="1" applyNumberFormat="1" applyFont="1" applyFill="1" applyBorder="1" applyAlignment="1" applyProtection="1">
      <alignment horizontal="center" vertical="center"/>
    </xf>
    <xf numFmtId="0" fontId="12" fillId="0" borderId="17" xfId="1" applyNumberFormat="1" applyFont="1" applyFill="1" applyBorder="1" applyAlignment="1" applyProtection="1">
      <alignment horizontal="center" vertical="center"/>
    </xf>
    <xf numFmtId="0" fontId="12" fillId="0" borderId="12" xfId="1" applyNumberFormat="1" applyFont="1" applyFill="1" applyBorder="1" applyAlignment="1" applyProtection="1">
      <alignment horizontal="center" vertical="center"/>
    </xf>
    <xf numFmtId="0" fontId="8" fillId="7" borderId="22" xfId="13" applyFont="1" applyFill="1" applyBorder="1" applyAlignment="1">
      <alignment horizontal="center"/>
    </xf>
    <xf numFmtId="0" fontId="8" fillId="7" borderId="23" xfId="13" applyFont="1" applyFill="1" applyBorder="1" applyAlignment="1">
      <alignment horizontal="center"/>
    </xf>
    <xf numFmtId="0" fontId="8" fillId="7" borderId="11" xfId="13" applyFont="1" applyFill="1" applyBorder="1" applyAlignment="1">
      <alignment horizontal="center"/>
    </xf>
    <xf numFmtId="0" fontId="8" fillId="0" borderId="22" xfId="13" applyFont="1" applyFill="1" applyBorder="1" applyAlignment="1">
      <alignment horizontal="center"/>
    </xf>
    <xf numFmtId="0" fontId="8" fillId="0" borderId="22" xfId="2" applyFont="1" applyFill="1" applyBorder="1"/>
    <xf numFmtId="0" fontId="8" fillId="0" borderId="22" xfId="13" applyNumberFormat="1" applyFont="1" applyFill="1" applyBorder="1" applyAlignment="1" applyProtection="1"/>
    <xf numFmtId="0" fontId="8" fillId="0" borderId="23" xfId="13" applyFont="1" applyFill="1" applyBorder="1" applyAlignment="1">
      <alignment horizontal="center"/>
    </xf>
    <xf numFmtId="0" fontId="8" fillId="0" borderId="23" xfId="2" applyFont="1" applyFill="1" applyBorder="1"/>
    <xf numFmtId="0" fontId="8" fillId="0" borderId="23" xfId="13" applyNumberFormat="1" applyFont="1" applyFill="1" applyBorder="1" applyAlignment="1" applyProtection="1"/>
    <xf numFmtId="0" fontId="8" fillId="0" borderId="11" xfId="13" applyFont="1" applyFill="1" applyBorder="1" applyAlignment="1">
      <alignment horizontal="center"/>
    </xf>
    <xf numFmtId="0" fontId="8" fillId="0" borderId="11" xfId="2" applyFont="1" applyFill="1" applyBorder="1"/>
    <xf numFmtId="0" fontId="8" fillId="0" borderId="11" xfId="13" applyNumberFormat="1" applyFont="1" applyFill="1" applyBorder="1" applyAlignment="1" applyProtection="1"/>
    <xf numFmtId="0" fontId="8" fillId="6" borderId="5" xfId="2" applyFont="1" applyFill="1" applyBorder="1"/>
    <xf numFmtId="0" fontId="8" fillId="6" borderId="5" xfId="2" applyFont="1" applyFill="1" applyBorder="1" applyAlignment="1">
      <alignment horizontal="center"/>
    </xf>
    <xf numFmtId="0" fontId="9" fillId="6" borderId="5" xfId="13" applyFont="1" applyFill="1" applyBorder="1" applyAlignment="1">
      <alignment horizontal="center"/>
    </xf>
    <xf numFmtId="0" fontId="19" fillId="3" borderId="0" xfId="1" applyFont="1" applyFill="1" applyBorder="1"/>
    <xf numFmtId="0" fontId="8" fillId="3" borderId="7" xfId="1" applyFont="1" applyFill="1" applyBorder="1" applyAlignment="1">
      <alignment horizontal="left"/>
    </xf>
    <xf numFmtId="169" fontId="8" fillId="0" borderId="20" xfId="4" applyNumberFormat="1" applyFont="1" applyFill="1" applyBorder="1" applyAlignment="1"/>
    <xf numFmtId="169" fontId="8" fillId="0" borderId="0" xfId="4" applyNumberFormat="1" applyFont="1" applyFill="1" applyBorder="1" applyAlignment="1"/>
    <xf numFmtId="169" fontId="8" fillId="0" borderId="23" xfId="4" applyNumberFormat="1" applyFont="1" applyBorder="1"/>
    <xf numFmtId="0" fontId="8" fillId="3" borderId="24" xfId="1" applyFont="1" applyFill="1" applyBorder="1"/>
    <xf numFmtId="0" fontId="8" fillId="6" borderId="5" xfId="1" applyFont="1" applyFill="1" applyBorder="1" applyAlignment="1">
      <alignment vertical="center"/>
    </xf>
    <xf numFmtId="0" fontId="8" fillId="6" borderId="5" xfId="1" applyNumberFormat="1" applyFont="1" applyFill="1" applyBorder="1" applyAlignment="1" applyProtection="1">
      <alignment horizontal="center" vertical="center"/>
    </xf>
    <xf numFmtId="0" fontId="15" fillId="6" borderId="5" xfId="1" applyNumberFormat="1" applyFont="1" applyFill="1" applyBorder="1" applyAlignment="1" applyProtection="1">
      <alignment vertical="center"/>
    </xf>
    <xf numFmtId="164" fontId="12" fillId="0" borderId="22" xfId="1" applyNumberFormat="1" applyFont="1" applyFill="1" applyBorder="1" applyAlignment="1" applyProtection="1">
      <alignment horizontal="left"/>
    </xf>
    <xf numFmtId="164" fontId="12" fillId="0" borderId="23" xfId="1" applyNumberFormat="1" applyFont="1" applyFill="1" applyBorder="1" applyAlignment="1" applyProtection="1">
      <alignment horizontal="left"/>
    </xf>
    <xf numFmtId="164" fontId="12" fillId="0" borderId="11" xfId="1" applyNumberFormat="1" applyFont="1" applyFill="1" applyBorder="1" applyAlignment="1" applyProtection="1">
      <alignment horizontal="left"/>
    </xf>
    <xf numFmtId="0" fontId="8" fillId="7" borderId="22" xfId="1" applyFont="1" applyFill="1" applyBorder="1" applyAlignment="1"/>
    <xf numFmtId="0" fontId="8" fillId="7" borderId="23" xfId="1" applyFont="1" applyFill="1" applyBorder="1" applyAlignment="1"/>
    <xf numFmtId="0" fontId="8" fillId="7" borderId="11" xfId="1" applyFont="1" applyFill="1" applyBorder="1" applyAlignment="1"/>
    <xf numFmtId="0" fontId="10" fillId="6" borderId="14" xfId="1" applyFont="1" applyFill="1" applyBorder="1" applyAlignment="1">
      <alignment horizontal="center" vertical="center" wrapText="1"/>
    </xf>
    <xf numFmtId="170" fontId="8" fillId="6" borderId="5" xfId="4" applyNumberFormat="1" applyFont="1" applyFill="1" applyBorder="1" applyAlignment="1">
      <alignment horizontal="center" vertical="center" wrapText="1"/>
    </xf>
    <xf numFmtId="0" fontId="8" fillId="6" borderId="14" xfId="1" applyFont="1" applyFill="1" applyBorder="1" applyAlignment="1">
      <alignment horizontal="center" vertical="center" wrapText="1"/>
    </xf>
    <xf numFmtId="169" fontId="8" fillId="6" borderId="5" xfId="4" applyNumberFormat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9" xfId="1" applyFont="1" applyBorder="1"/>
    <xf numFmtId="0" fontId="8" fillId="7" borderId="22" xfId="4" applyNumberFormat="1" applyFont="1" applyFill="1" applyBorder="1" applyAlignment="1">
      <alignment horizontal="center"/>
    </xf>
    <xf numFmtId="0" fontId="8" fillId="7" borderId="23" xfId="4" applyNumberFormat="1" applyFont="1" applyFill="1" applyBorder="1" applyAlignment="1">
      <alignment horizontal="center"/>
    </xf>
    <xf numFmtId="0" fontId="8" fillId="7" borderId="11" xfId="4" applyNumberFormat="1" applyFont="1" applyFill="1" applyBorder="1" applyAlignment="1">
      <alignment horizontal="center"/>
    </xf>
    <xf numFmtId="0" fontId="8" fillId="6" borderId="5" xfId="1" applyFont="1" applyFill="1" applyBorder="1" applyAlignment="1">
      <alignment horizontal="center" vertical="center" wrapText="1"/>
    </xf>
    <xf numFmtId="0" fontId="8" fillId="9" borderId="5" xfId="1" applyFont="1" applyFill="1" applyBorder="1" applyAlignment="1">
      <alignment horizontal="center" vertical="center" wrapText="1"/>
    </xf>
    <xf numFmtId="170" fontId="8" fillId="6" borderId="5" xfId="12" applyNumberFormat="1" applyFont="1" applyFill="1" applyBorder="1" applyAlignment="1">
      <alignment horizontal="center" vertical="center" wrapText="1"/>
    </xf>
    <xf numFmtId="175" fontId="8" fillId="5" borderId="23" xfId="12" applyNumberFormat="1" applyFont="1" applyFill="1" applyBorder="1" applyAlignment="1"/>
    <xf numFmtId="175" fontId="8" fillId="5" borderId="11" xfId="12" applyNumberFormat="1" applyFont="1" applyFill="1" applyBorder="1" applyAlignment="1"/>
    <xf numFmtId="172" fontId="10" fillId="5" borderId="23" xfId="12" applyNumberFormat="1" applyFont="1" applyFill="1" applyBorder="1" applyAlignment="1">
      <alignment horizontal="center" vertical="center" wrapText="1"/>
    </xf>
    <xf numFmtId="172" fontId="8" fillId="5" borderId="23" xfId="14" applyNumberFormat="1" applyFont="1" applyFill="1" applyBorder="1" applyAlignment="1">
      <alignment horizontal="center"/>
    </xf>
    <xf numFmtId="172" fontId="8" fillId="5" borderId="11" xfId="14" applyNumberFormat="1" applyFont="1" applyFill="1" applyBorder="1" applyAlignment="1">
      <alignment horizontal="center"/>
    </xf>
    <xf numFmtId="170" fontId="8" fillId="9" borderId="5" xfId="12" applyNumberFormat="1" applyFont="1" applyFill="1" applyBorder="1" applyAlignment="1">
      <alignment horizontal="center" vertical="center" wrapText="1"/>
    </xf>
    <xf numFmtId="0" fontId="8" fillId="8" borderId="0" xfId="1" applyFont="1" applyFill="1"/>
    <xf numFmtId="0" fontId="20" fillId="8" borderId="0" xfId="0" applyFont="1" applyFill="1"/>
    <xf numFmtId="0" fontId="12" fillId="7" borderId="22" xfId="1" applyNumberFormat="1" applyFont="1" applyFill="1" applyBorder="1" applyAlignment="1"/>
    <xf numFmtId="169" fontId="8" fillId="5" borderId="0" xfId="12" applyNumberFormat="1" applyFont="1" applyFill="1" applyBorder="1" applyAlignment="1">
      <alignment vertical="center"/>
    </xf>
    <xf numFmtId="0" fontId="12" fillId="7" borderId="23" xfId="1" applyNumberFormat="1" applyFont="1" applyFill="1" applyBorder="1" applyAlignment="1"/>
    <xf numFmtId="170" fontId="8" fillId="6" borderId="22" xfId="4" applyNumberFormat="1" applyFont="1" applyFill="1" applyBorder="1" applyAlignment="1">
      <alignment horizontal="center" vertical="center" wrapText="1"/>
    </xf>
    <xf numFmtId="169" fontId="8" fillId="6" borderId="22" xfId="4" applyNumberFormat="1" applyFont="1" applyFill="1" applyBorder="1" applyAlignment="1">
      <alignment horizontal="center" vertical="center" wrapText="1"/>
    </xf>
    <xf numFmtId="170" fontId="8" fillId="6" borderId="6" xfId="4" applyNumberFormat="1" applyFont="1" applyFill="1" applyBorder="1" applyAlignment="1">
      <alignment horizontal="center" vertical="center" wrapText="1"/>
    </xf>
    <xf numFmtId="0" fontId="12" fillId="0" borderId="22" xfId="1" applyNumberFormat="1" applyFont="1" applyFill="1" applyBorder="1" applyAlignment="1" applyProtection="1"/>
    <xf numFmtId="0" fontId="12" fillId="0" borderId="23" xfId="1" applyNumberFormat="1" applyFont="1" applyFill="1" applyBorder="1" applyAlignment="1" applyProtection="1"/>
    <xf numFmtId="0" fontId="12" fillId="0" borderId="11" xfId="1" applyNumberFormat="1" applyFont="1" applyFill="1" applyBorder="1" applyAlignment="1" applyProtection="1"/>
    <xf numFmtId="0" fontId="8" fillId="6" borderId="13" xfId="1" applyNumberFormat="1" applyFont="1" applyFill="1" applyBorder="1" applyAlignment="1"/>
    <xf numFmtId="0" fontId="10" fillId="6" borderId="13" xfId="1" applyFont="1" applyFill="1" applyBorder="1" applyAlignment="1">
      <alignment horizontal="center" vertical="center" wrapText="1"/>
    </xf>
    <xf numFmtId="0" fontId="8" fillId="5" borderId="10" xfId="1" applyFont="1" applyFill="1" applyBorder="1"/>
    <xf numFmtId="0" fontId="8" fillId="0" borderId="8" xfId="1" applyFont="1" applyBorder="1"/>
    <xf numFmtId="169" fontId="8" fillId="3" borderId="22" xfId="1" applyNumberFormat="1" applyFont="1" applyFill="1" applyBorder="1" applyAlignment="1"/>
    <xf numFmtId="169" fontId="8" fillId="3" borderId="23" xfId="1" applyNumberFormat="1" applyFont="1" applyFill="1" applyBorder="1" applyAlignment="1"/>
    <xf numFmtId="169" fontId="8" fillId="3" borderId="11" xfId="1" applyNumberFormat="1" applyFont="1" applyFill="1" applyBorder="1" applyAlignment="1"/>
    <xf numFmtId="0" fontId="8" fillId="7" borderId="21" xfId="1" applyNumberFormat="1" applyFont="1" applyFill="1" applyBorder="1" applyAlignment="1">
      <alignment horizontal="right"/>
    </xf>
    <xf numFmtId="0" fontId="8" fillId="7" borderId="19" xfId="1" applyNumberFormat="1" applyFont="1" applyFill="1" applyBorder="1" applyAlignment="1">
      <alignment horizontal="left"/>
    </xf>
    <xf numFmtId="0" fontId="8" fillId="7" borderId="18" xfId="1" applyNumberFormat="1" applyFont="1" applyFill="1" applyBorder="1" applyAlignment="1">
      <alignment horizontal="right"/>
    </xf>
    <xf numFmtId="0" fontId="8" fillId="7" borderId="17" xfId="1" applyNumberFormat="1" applyFont="1" applyFill="1" applyBorder="1" applyAlignment="1">
      <alignment horizontal="left"/>
    </xf>
    <xf numFmtId="0" fontId="8" fillId="7" borderId="16" xfId="1" applyNumberFormat="1" applyFont="1" applyFill="1" applyBorder="1" applyAlignment="1">
      <alignment horizontal="right"/>
    </xf>
    <xf numFmtId="0" fontId="8" fillId="7" borderId="12" xfId="1" applyNumberFormat="1" applyFont="1" applyFill="1" applyBorder="1" applyAlignment="1">
      <alignment horizontal="left"/>
    </xf>
    <xf numFmtId="0" fontId="8" fillId="6" borderId="6" xfId="1" applyFont="1" applyFill="1" applyBorder="1" applyAlignment="1">
      <alignment vertical="center"/>
    </xf>
    <xf numFmtId="0" fontId="8" fillId="6" borderId="6" xfId="1" applyFont="1" applyFill="1" applyBorder="1" applyAlignment="1">
      <alignment horizontal="center" vertical="center" wrapText="1"/>
    </xf>
    <xf numFmtId="0" fontId="8" fillId="0" borderId="10" xfId="1" applyFont="1" applyFill="1" applyBorder="1"/>
    <xf numFmtId="0" fontId="8" fillId="3" borderId="15" xfId="1" applyFont="1" applyFill="1" applyBorder="1"/>
    <xf numFmtId="0" fontId="8" fillId="3" borderId="22" xfId="1" applyNumberFormat="1" applyFont="1" applyFill="1" applyBorder="1" applyAlignment="1">
      <alignment horizontal="center"/>
    </xf>
    <xf numFmtId="170" fontId="8" fillId="0" borderId="22" xfId="10" applyNumberFormat="1" applyFont="1" applyFill="1" applyBorder="1" applyAlignment="1">
      <alignment horizontal="right"/>
    </xf>
    <xf numFmtId="0" fontId="8" fillId="3" borderId="23" xfId="1" applyNumberFormat="1" applyFont="1" applyFill="1" applyBorder="1" applyAlignment="1">
      <alignment horizontal="center"/>
    </xf>
    <xf numFmtId="170" fontId="8" fillId="0" borderId="23" xfId="10" applyNumberFormat="1" applyFont="1" applyFill="1" applyBorder="1" applyAlignment="1">
      <alignment horizontal="right"/>
    </xf>
    <xf numFmtId="0" fontId="8" fillId="3" borderId="11" xfId="1" applyNumberFormat="1" applyFont="1" applyFill="1" applyBorder="1" applyAlignment="1">
      <alignment horizontal="center"/>
    </xf>
    <xf numFmtId="170" fontId="8" fillId="0" borderId="11" xfId="10" applyNumberFormat="1" applyFont="1" applyFill="1" applyBorder="1" applyAlignment="1">
      <alignment horizontal="right"/>
    </xf>
    <xf numFmtId="0" fontId="8" fillId="3" borderId="3" xfId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center"/>
    </xf>
    <xf numFmtId="170" fontId="8" fillId="3" borderId="2" xfId="10" applyNumberFormat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left"/>
    </xf>
    <xf numFmtId="0" fontId="8" fillId="3" borderId="2" xfId="1" applyNumberFormat="1" applyFont="1" applyFill="1" applyBorder="1" applyAlignment="1" applyProtection="1"/>
    <xf numFmtId="0" fontId="8" fillId="3" borderId="24" xfId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3" borderId="1" xfId="1" applyNumberFormat="1" applyFont="1" applyFill="1" applyBorder="1" applyAlignment="1">
      <alignment horizontal="center"/>
    </xf>
    <xf numFmtId="0" fontId="8" fillId="6" borderId="5" xfId="1" applyNumberFormat="1" applyFont="1" applyFill="1" applyBorder="1" applyAlignment="1"/>
    <xf numFmtId="0" fontId="8" fillId="0" borderId="22" xfId="4" applyNumberFormat="1" applyFont="1" applyFill="1" applyBorder="1" applyAlignment="1"/>
    <xf numFmtId="0" fontId="8" fillId="0" borderId="23" xfId="4" applyNumberFormat="1" applyFont="1" applyFill="1" applyBorder="1" applyAlignment="1"/>
    <xf numFmtId="0" fontId="8" fillId="0" borderId="11" xfId="4" applyNumberFormat="1" applyFont="1" applyFill="1" applyBorder="1" applyAlignment="1"/>
    <xf numFmtId="0" fontId="8" fillId="6" borderId="22" xfId="1" applyFont="1" applyFill="1" applyBorder="1" applyAlignment="1">
      <alignment horizontal="center"/>
    </xf>
    <xf numFmtId="0" fontId="8" fillId="3" borderId="0" xfId="1" applyFont="1" applyFill="1" applyBorder="1" applyAlignment="1"/>
    <xf numFmtId="169" fontId="8" fillId="0" borderId="22" xfId="4" applyNumberFormat="1" applyFont="1" applyBorder="1" applyAlignment="1"/>
    <xf numFmtId="169" fontId="8" fillId="0" borderId="23" xfId="4" applyNumberFormat="1" applyFont="1" applyBorder="1" applyAlignment="1"/>
    <xf numFmtId="0" fontId="8" fillId="6" borderId="22" xfId="1" applyFont="1" applyFill="1" applyBorder="1" applyAlignment="1">
      <alignment horizontal="center" vertical="center" wrapText="1"/>
    </xf>
    <xf numFmtId="0" fontId="8" fillId="9" borderId="22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left"/>
    </xf>
    <xf numFmtId="0" fontId="13" fillId="8" borderId="0" xfId="0" applyFont="1" applyFill="1"/>
    <xf numFmtId="169" fontId="8" fillId="0" borderId="11" xfId="4" applyNumberFormat="1" applyFont="1" applyBorder="1" applyAlignment="1"/>
  </cellXfs>
  <cellStyles count="16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5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15:21:20</v>
        <stp/>
        <stp>{2D14D0F9-FDCD-4C1F-9A89-37FF0F99ECB5}</stp>
        <tr r="P5" s="67"/>
      </tp>
      <tp t="s">
        <v>Updated at 15:21:20</v>
        <stp/>
        <stp>{35B9B031-E66E-4705-9970-63BA7581E88E}</stp>
        <tr r="P5" s="66"/>
      </tp>
      <tp t="s">
        <v>Updated at 15:21:20</v>
        <stp/>
        <stp>{3AC3F134-1406-4414-A85D-499E041AAE67}</stp>
        <tr r="O6" s="22"/>
      </tp>
      <tp t="s">
        <v>Updated at 15:21:20</v>
        <stp/>
        <stp>{ED77D03C-042F-406E-B5AD-795C80AEAA92}</stp>
        <tr r="K5" s="15"/>
      </tp>
      <tp t="s">
        <v>Updated at 15:21:20</v>
        <stp/>
        <stp>{78524DAF-EEAD-42E9-AC64-E94EBA3284DA}</stp>
        <tr r="P5" s="69"/>
      </tp>
      <tp t="s">
        <v>Updated at 15:21:20</v>
        <stp/>
        <stp>{F291210A-15D3-48B8-BC73-B6D521841C07}</stp>
        <tr r="S3" s="64"/>
      </tp>
      <tp t="s">
        <v>Updated at 15:21:20</v>
        <stp/>
        <stp>{3C50EF8A-A36E-41AF-8759-D82DB8E3908B}</stp>
        <tr r="N5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4"/>
  <sheetViews>
    <sheetView showGridLines="0" tabSelected="1" workbookViewId="0">
      <selection activeCell="D3" sqref="D3"/>
    </sheetView>
  </sheetViews>
  <sheetFormatPr defaultRowHeight="11.25" x14ac:dyDescent="0.2"/>
  <cols>
    <col min="1" max="2" width="2.7109375" style="72" customWidth="1"/>
    <col min="3" max="3" width="22.42578125" style="72" bestFit="1" customWidth="1"/>
    <col min="4" max="4" width="28.5703125" style="72" bestFit="1" customWidth="1"/>
    <col min="5" max="7" width="2.7109375" style="72" customWidth="1"/>
    <col min="8" max="8" width="19.28515625" style="72" bestFit="1" customWidth="1"/>
    <col min="9" max="9" width="27.5703125" style="72" bestFit="1" customWidth="1"/>
    <col min="10" max="10" width="2.7109375" style="72" customWidth="1"/>
    <col min="11" max="16384" width="9.140625" style="72"/>
  </cols>
  <sheetData>
    <row r="1" spans="2:10" x14ac:dyDescent="0.2">
      <c r="B1" s="72" t="str">
        <f>_xll.qlxlVersion(TRUE,Trigger)</f>
        <v>QuantLibXL 1.6.0 - MS VC++ 9.0 - Multithreaded Dynamic Runtime library - Release Configuration - Jun 18 2015 16:49:40</v>
      </c>
    </row>
    <row r="3" spans="2:10" x14ac:dyDescent="0.2">
      <c r="C3" s="76" t="s">
        <v>6</v>
      </c>
      <c r="D3" s="75">
        <v>42180.639756944445</v>
      </c>
      <c r="H3" s="114" t="s">
        <v>132</v>
      </c>
      <c r="I3" s="77">
        <f>_xll.ohTrigger(Deposits!S4,FRA3M!X4,OIS!Y5,Swaps3M!Z4,BasisSwap3M6M!Z4,BasisSwap1M3M!Z4)</f>
        <v>7</v>
      </c>
    </row>
    <row r="4" spans="2:10" x14ac:dyDescent="0.2">
      <c r="H4" s="115" t="s">
        <v>141</v>
      </c>
      <c r="I4" s="78">
        <f>_xll.ohTrigger(Stibor!W5:W10)</f>
        <v>4</v>
      </c>
    </row>
    <row r="5" spans="2:10" ht="12" thickBot="1" x14ac:dyDescent="0.25">
      <c r="H5" s="115" t="s">
        <v>125</v>
      </c>
      <c r="I5" s="79">
        <v>42180.639849537038</v>
      </c>
    </row>
    <row r="6" spans="2:10" ht="13.5" x14ac:dyDescent="0.25">
      <c r="B6" s="97"/>
      <c r="C6" s="81"/>
      <c r="D6" s="82"/>
      <c r="E6" s="103"/>
      <c r="H6" s="116" t="s">
        <v>124</v>
      </c>
      <c r="I6" s="80" t="b">
        <v>1</v>
      </c>
    </row>
    <row r="7" spans="2:10" ht="17.25" thickBot="1" x14ac:dyDescent="0.3">
      <c r="B7" s="98"/>
      <c r="C7" s="70" t="s">
        <v>7</v>
      </c>
      <c r="D7" s="71"/>
      <c r="E7" s="104"/>
    </row>
    <row r="8" spans="2:10" ht="13.5" x14ac:dyDescent="0.25">
      <c r="B8" s="99"/>
      <c r="C8" s="84" t="s">
        <v>138</v>
      </c>
      <c r="D8" s="85">
        <f>_xll.qlSettingsEvaluationDate(Trigger)</f>
        <v>42180</v>
      </c>
      <c r="E8" s="105"/>
      <c r="G8" s="97"/>
      <c r="H8" s="81"/>
      <c r="I8" s="82"/>
      <c r="J8" s="103"/>
    </row>
    <row r="9" spans="2:10" ht="16.5" x14ac:dyDescent="0.25">
      <c r="B9" s="99"/>
      <c r="C9" s="73" t="s">
        <v>0</v>
      </c>
      <c r="D9" s="86" t="s">
        <v>155</v>
      </c>
      <c r="E9" s="105"/>
      <c r="G9" s="98"/>
      <c r="H9" s="70" t="s">
        <v>170</v>
      </c>
      <c r="I9" s="71"/>
      <c r="J9" s="104"/>
    </row>
    <row r="10" spans="2:10" x14ac:dyDescent="0.2">
      <c r="B10" s="99"/>
      <c r="C10" s="87" t="s">
        <v>149</v>
      </c>
      <c r="D10" s="88" t="s">
        <v>156</v>
      </c>
      <c r="E10" s="105"/>
      <c r="G10" s="99"/>
      <c r="H10" s="113"/>
      <c r="I10" s="112"/>
      <c r="J10" s="106"/>
    </row>
    <row r="11" spans="2:10" x14ac:dyDescent="0.2">
      <c r="B11" s="99"/>
      <c r="C11" s="87" t="s">
        <v>61</v>
      </c>
      <c r="D11" s="88" t="str">
        <f>Currency&amp;"ON"</f>
        <v>SEKON</v>
      </c>
      <c r="E11" s="105"/>
      <c r="G11" s="99"/>
      <c r="H11" s="108" t="s">
        <v>171</v>
      </c>
      <c r="I11" s="107" t="s">
        <v>129</v>
      </c>
      <c r="J11" s="105"/>
    </row>
    <row r="12" spans="2:10" x14ac:dyDescent="0.2">
      <c r="B12" s="99"/>
      <c r="C12" s="73" t="s">
        <v>131</v>
      </c>
      <c r="D12" s="89" t="s">
        <v>130</v>
      </c>
      <c r="E12" s="105"/>
      <c r="G12" s="99"/>
      <c r="H12" s="109" t="s">
        <v>115</v>
      </c>
      <c r="I12" s="110" t="str">
        <f>""</f>
        <v/>
      </c>
      <c r="J12" s="105"/>
    </row>
    <row r="13" spans="2:10" x14ac:dyDescent="0.2">
      <c r="B13" s="99"/>
      <c r="C13" s="87" t="s">
        <v>66</v>
      </c>
      <c r="D13" s="90">
        <v>1E-4</v>
      </c>
      <c r="E13" s="105"/>
      <c r="G13" s="99"/>
      <c r="H13" s="87" t="s">
        <v>107</v>
      </c>
      <c r="I13" s="88" t="s">
        <v>114</v>
      </c>
      <c r="J13" s="105"/>
    </row>
    <row r="14" spans="2:10" x14ac:dyDescent="0.2">
      <c r="B14" s="99"/>
      <c r="C14" s="87" t="s">
        <v>65</v>
      </c>
      <c r="D14" s="91">
        <v>-0.01</v>
      </c>
      <c r="E14" s="105"/>
      <c r="G14" s="99"/>
      <c r="H14" s="73" t="s">
        <v>113</v>
      </c>
      <c r="I14" s="89" t="s">
        <v>113</v>
      </c>
      <c r="J14" s="105"/>
    </row>
    <row r="15" spans="2:10" x14ac:dyDescent="0.2">
      <c r="B15" s="99"/>
      <c r="C15" s="87" t="s">
        <v>24</v>
      </c>
      <c r="D15" s="91" t="s">
        <v>159</v>
      </c>
      <c r="E15" s="105"/>
      <c r="G15" s="99"/>
      <c r="H15" s="87" t="s">
        <v>112</v>
      </c>
      <c r="I15" s="90" t="s">
        <v>111</v>
      </c>
      <c r="J15" s="105"/>
    </row>
    <row r="16" spans="2:10" x14ac:dyDescent="0.2">
      <c r="B16" s="99"/>
      <c r="C16" s="87" t="s">
        <v>143</v>
      </c>
      <c r="D16" s="92" t="s">
        <v>144</v>
      </c>
      <c r="E16" s="105"/>
      <c r="G16" s="99"/>
      <c r="H16" s="87" t="s">
        <v>146</v>
      </c>
      <c r="I16" s="91" t="s">
        <v>145</v>
      </c>
      <c r="J16" s="105"/>
    </row>
    <row r="17" spans="2:10" x14ac:dyDescent="0.2">
      <c r="B17" s="99"/>
      <c r="C17" s="87" t="s">
        <v>60</v>
      </c>
      <c r="D17" s="92" t="s">
        <v>152</v>
      </c>
      <c r="E17" s="105"/>
      <c r="G17" s="99"/>
      <c r="H17" s="87" t="s">
        <v>110</v>
      </c>
      <c r="I17" s="91" t="s">
        <v>109</v>
      </c>
      <c r="J17" s="105"/>
    </row>
    <row r="18" spans="2:10" x14ac:dyDescent="0.2">
      <c r="B18" s="99"/>
      <c r="C18" s="87" t="s">
        <v>68</v>
      </c>
      <c r="D18" s="93" t="s">
        <v>67</v>
      </c>
      <c r="E18" s="106"/>
      <c r="G18" s="99"/>
      <c r="H18" s="87" t="s">
        <v>108</v>
      </c>
      <c r="I18" s="92" t="s">
        <v>128</v>
      </c>
      <c r="J18" s="105"/>
    </row>
    <row r="19" spans="2:10" x14ac:dyDescent="0.2">
      <c r="B19" s="99"/>
      <c r="C19" s="87" t="s">
        <v>5</v>
      </c>
      <c r="D19" s="88" t="b">
        <v>1</v>
      </c>
      <c r="E19" s="106"/>
      <c r="G19" s="99"/>
      <c r="H19" s="87" t="s">
        <v>151</v>
      </c>
      <c r="I19" s="92" t="s">
        <v>150</v>
      </c>
      <c r="J19" s="105"/>
    </row>
    <row r="20" spans="2:10" x14ac:dyDescent="0.2">
      <c r="B20" s="99"/>
      <c r="C20" s="87" t="s">
        <v>4</v>
      </c>
      <c r="D20" s="88" t="b">
        <v>0</v>
      </c>
      <c r="E20" s="106"/>
      <c r="G20" s="99"/>
      <c r="H20" s="87" t="s">
        <v>186</v>
      </c>
      <c r="I20" s="92" t="s">
        <v>184</v>
      </c>
      <c r="J20" s="105"/>
    </row>
    <row r="21" spans="2:10" x14ac:dyDescent="0.2">
      <c r="B21" s="99"/>
      <c r="C21" s="87" t="s">
        <v>3</v>
      </c>
      <c r="D21" s="88" t="b">
        <v>0</v>
      </c>
      <c r="E21" s="106"/>
      <c r="G21" s="99"/>
      <c r="H21" s="95" t="s">
        <v>127</v>
      </c>
      <c r="I21" s="111" t="s">
        <v>126</v>
      </c>
      <c r="J21" s="106"/>
    </row>
    <row r="22" spans="2:10" x14ac:dyDescent="0.2">
      <c r="B22" s="99"/>
      <c r="C22" s="87" t="s">
        <v>2</v>
      </c>
      <c r="D22" s="94"/>
      <c r="E22" s="106"/>
      <c r="G22" s="99"/>
      <c r="H22" s="113"/>
      <c r="I22" s="112"/>
      <c r="J22" s="106"/>
    </row>
    <row r="23" spans="2:10" x14ac:dyDescent="0.2">
      <c r="B23" s="99"/>
      <c r="C23" s="95" t="s">
        <v>1</v>
      </c>
      <c r="D23" s="96" t="b">
        <v>1</v>
      </c>
      <c r="E23" s="106"/>
      <c r="G23" s="99"/>
      <c r="H23" s="74" t="s">
        <v>134</v>
      </c>
      <c r="I23" s="83" t="s">
        <v>133</v>
      </c>
      <c r="J23" s="105"/>
    </row>
    <row r="24" spans="2:10" ht="12" thickBot="1" x14ac:dyDescent="0.25">
      <c r="B24" s="100"/>
      <c r="C24" s="101"/>
      <c r="D24" s="101"/>
      <c r="E24" s="102"/>
      <c r="G24" s="100"/>
      <c r="H24" s="101"/>
      <c r="I24" s="101"/>
      <c r="J24" s="102"/>
    </row>
  </sheetData>
  <conditionalFormatting sqref="I6">
    <cfRule type="cellIs" dxfId="14" priority="3" stopIfTrue="1" operator="equal">
      <formula>TRUE</formula>
    </cfRule>
  </conditionalFormatting>
  <conditionalFormatting sqref="D6">
    <cfRule type="cellIs" dxfId="13" priority="2" stopIfTrue="1" operator="equal">
      <formula>TRUE</formula>
    </cfRule>
  </conditionalFormatting>
  <conditionalFormatting sqref="I8">
    <cfRule type="cellIs" dxfId="12" priority="1" stopIfTrue="1" operator="equal">
      <formula>TRUE</formula>
    </cfRule>
  </conditionalFormatting>
  <dataValidations count="4">
    <dataValidation type="list" allowBlank="1" showInputMessage="1" showErrorMessage="1" sqref="D12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9">
      <formula1>"EUR,USD,GBP,JPY,CHF,AUD,CNY,CNH,HKD,RMB,SEK"</formula1>
    </dataValidation>
    <dataValidation type="list" allowBlank="1" showInputMessage="1" showErrorMessage="1" sqref="D1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C15"/>
  <sheetViews>
    <sheetView showGridLines="0" workbookViewId="0"/>
  </sheetViews>
  <sheetFormatPr defaultRowHeight="11.25" x14ac:dyDescent="0.2"/>
  <cols>
    <col min="1" max="2" width="2.7109375" style="12" customWidth="1"/>
    <col min="3" max="3" width="6" style="12" bestFit="1" customWidth="1"/>
    <col min="4" max="4" width="12.5703125" style="12" bestFit="1" customWidth="1"/>
    <col min="5" max="5" width="10" style="12" bestFit="1" customWidth="1"/>
    <col min="6" max="6" width="19.28515625" style="12" bestFit="1" customWidth="1"/>
    <col min="7" max="7" width="5" style="12" bestFit="1" customWidth="1"/>
    <col min="8" max="8" width="11" style="12" bestFit="1" customWidth="1"/>
    <col min="9" max="9" width="10" style="12" bestFit="1" customWidth="1"/>
    <col min="10" max="10" width="12" style="12" bestFit="1" customWidth="1"/>
    <col min="11" max="11" width="15.140625" style="12" bestFit="1" customWidth="1"/>
    <col min="12" max="12" width="31.7109375" style="12" bestFit="1" customWidth="1"/>
    <col min="13" max="13" width="15.140625" style="12" customWidth="1"/>
    <col min="14" max="16" width="2.7109375" style="12" customWidth="1"/>
    <col min="17" max="17" width="6" style="12" bestFit="1" customWidth="1"/>
    <col min="18" max="18" width="15.140625" style="12" bestFit="1" customWidth="1"/>
    <col min="19" max="19" width="13.140625" style="12" bestFit="1" customWidth="1"/>
    <col min="20" max="20" width="15.140625" style="12" bestFit="1" customWidth="1"/>
    <col min="21" max="21" width="10" style="12" bestFit="1" customWidth="1"/>
    <col min="22" max="22" width="7" style="12" bestFit="1" customWidth="1"/>
    <col min="23" max="23" width="8" style="12" bestFit="1" customWidth="1"/>
    <col min="24" max="24" width="7" style="12" bestFit="1" customWidth="1"/>
    <col min="25" max="25" width="2.7109375" style="12" customWidth="1"/>
    <col min="26" max="27" width="10.28515625" style="12" bestFit="1" customWidth="1"/>
    <col min="28" max="29" width="2.7109375" style="12" customWidth="1"/>
    <col min="30" max="16384" width="9.140625" style="12"/>
  </cols>
  <sheetData>
    <row r="1" spans="2:29" s="1" customFormat="1" ht="12" thickBot="1" x14ac:dyDescent="0.25">
      <c r="N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2:29" s="1" customFormat="1" ht="11.2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5"/>
      <c r="P2" s="13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ht="22.5" x14ac:dyDescent="0.2">
      <c r="B3" s="6"/>
      <c r="C3" s="119" t="s">
        <v>23</v>
      </c>
      <c r="D3" s="119" t="s">
        <v>172</v>
      </c>
      <c r="E3" s="119" t="s">
        <v>149</v>
      </c>
      <c r="F3" s="119" t="s">
        <v>173</v>
      </c>
      <c r="G3" s="119" t="s">
        <v>174</v>
      </c>
      <c r="H3" s="119" t="s">
        <v>175</v>
      </c>
      <c r="I3" s="119" t="s">
        <v>176</v>
      </c>
      <c r="J3" s="119" t="s">
        <v>147</v>
      </c>
      <c r="K3" s="119" t="s">
        <v>177</v>
      </c>
      <c r="L3" s="119" t="s">
        <v>178</v>
      </c>
      <c r="M3" s="119"/>
      <c r="N3" s="8"/>
      <c r="P3" s="14"/>
      <c r="Q3" s="130" t="s">
        <v>23</v>
      </c>
      <c r="R3" s="130" t="s">
        <v>142</v>
      </c>
      <c r="S3" s="183" t="str">
        <f>_xll.RData(S4:S10,T3:U3,"RTFEED:IDN",,,T4)</f>
        <v>Updated at 15:21:20</v>
      </c>
      <c r="T3" s="177" t="s">
        <v>137</v>
      </c>
      <c r="U3" s="131" t="s">
        <v>117</v>
      </c>
      <c r="V3" s="177" t="s">
        <v>136</v>
      </c>
      <c r="W3" s="131" t="s">
        <v>135</v>
      </c>
      <c r="X3" s="177" t="s">
        <v>148</v>
      </c>
      <c r="Y3" s="8"/>
    </row>
    <row r="4" spans="2:29" s="1" customFormat="1" ht="11.25" customHeight="1" x14ac:dyDescent="0.2">
      <c r="B4" s="6"/>
      <c r="C4" s="186"/>
      <c r="D4" s="120"/>
      <c r="E4" s="120"/>
      <c r="F4" s="120"/>
      <c r="G4" s="120"/>
      <c r="H4" s="120"/>
      <c r="I4" s="120"/>
      <c r="J4" s="121"/>
      <c r="K4" s="121"/>
      <c r="L4" s="121"/>
      <c r="M4" s="132"/>
      <c r="N4" s="8"/>
      <c r="P4" s="14"/>
      <c r="Q4" s="129"/>
      <c r="R4" s="21"/>
      <c r="S4" s="178" t="s">
        <v>181</v>
      </c>
      <c r="T4" s="178" t="s">
        <v>188</v>
      </c>
      <c r="U4" s="187" t="s">
        <v>188</v>
      </c>
      <c r="V4" s="178" t="b">
        <f>IF(AND(ISNUMBER($U4),$U4&lt;&gt;0%),TRUE,FALSE)</f>
        <v>0</v>
      </c>
      <c r="W4" s="22" t="e">
        <f>IF(U4,_xll.qlIndexAddFixings(R4,T4,U4/100,TRUE),NA())</f>
        <v>#VALUE!</v>
      </c>
      <c r="X4" s="180" t="e">
        <f>_xll.qlQuoteValue(L4)</f>
        <v>#NUM!</v>
      </c>
      <c r="Y4" s="8"/>
    </row>
    <row r="5" spans="2:29" s="1" customFormat="1" ht="11.25" customHeight="1" x14ac:dyDescent="0.2">
      <c r="B5" s="6"/>
      <c r="C5" s="188" t="s">
        <v>104</v>
      </c>
      <c r="D5" s="122">
        <v>1</v>
      </c>
      <c r="E5" s="122" t="str">
        <f t="shared" ref="E5:E10" si="0">Calendar</f>
        <v>Sweden</v>
      </c>
      <c r="F5" s="122" t="s">
        <v>161</v>
      </c>
      <c r="G5" s="122" t="b">
        <v>1</v>
      </c>
      <c r="H5" s="122" t="s">
        <v>144</v>
      </c>
      <c r="I5" s="122" t="str">
        <f t="shared" ref="I5:I10" si="1">PROPER(Currency)&amp;FamilyName&amp;C5</f>
        <v>SekiborON</v>
      </c>
      <c r="J5" s="123" t="str">
        <f>_xll.qlRelinkableHandleYieldTermStructure(Currency&amp;C5,,Permanent,Trigger,ObjectOverwrite)</f>
        <v>SEKON#0001</v>
      </c>
      <c r="K5" s="123" t="str">
        <f>_xll.qlOvernightIndex(I5,,D5,Currency,Calendar,H5,J5,Permanent,Trigger,ObjectOverwrite)</f>
        <v>SekiborON#0001</v>
      </c>
      <c r="L5" s="123" t="str">
        <f>_xll.qlLastFixingQuote(PROPER(Currency)&amp;FamilyName&amp;$C5&amp;"LastFixing_Quote",K5,Permanent,Trigger,ObjectOverwrite)</f>
        <v>SekiborONLastFixing_Quote#0001</v>
      </c>
      <c r="M5" s="133" t="str">
        <f>_xll.ohRangeRetrieveError(K5)</f>
        <v/>
      </c>
      <c r="N5" s="8"/>
      <c r="P5" s="14" t="s">
        <v>154</v>
      </c>
      <c r="Q5" s="129" t="s">
        <v>118</v>
      </c>
      <c r="R5" s="21" t="str">
        <f>K5</f>
        <v>SekiborON#0001</v>
      </c>
      <c r="S5" s="178" t="str">
        <f t="shared" ref="S5:S10" si="2">"STI"&amp;Currency&amp;Q5&amp;"DFI="</f>
        <v>STISEKTNDFI=</v>
      </c>
      <c r="T5" s="178">
        <v>42180</v>
      </c>
      <c r="U5" s="187">
        <v>-0.25</v>
      </c>
      <c r="V5" s="178" t="b">
        <f>IF(AND(ISNUMBER($U5),$U5&lt;&gt;0%),TRUE,FALSE)</f>
        <v>1</v>
      </c>
      <c r="W5" s="22" t="b">
        <f>IF(U5,_xll.qlIndexAddFixings(R5,T5,U5/100,TRUE),NA())</f>
        <v>1</v>
      </c>
      <c r="X5" s="181">
        <f>_xll.qlQuoteValue(L5)</f>
        <v>-2.5000000000000001E-3</v>
      </c>
      <c r="Y5" s="8"/>
    </row>
    <row r="6" spans="2:29" s="1" customFormat="1" ht="11.25" customHeight="1" x14ac:dyDescent="0.2">
      <c r="B6" s="6"/>
      <c r="C6" s="126" t="s">
        <v>162</v>
      </c>
      <c r="D6" s="122">
        <v>2</v>
      </c>
      <c r="E6" s="122" t="str">
        <f t="shared" si="0"/>
        <v>Sweden</v>
      </c>
      <c r="F6" s="122" t="s">
        <v>161</v>
      </c>
      <c r="G6" s="122" t="b">
        <v>1</v>
      </c>
      <c r="H6" s="122" t="s">
        <v>144</v>
      </c>
      <c r="I6" s="122" t="str">
        <f t="shared" si="1"/>
        <v>Sekibor1W</v>
      </c>
      <c r="J6" s="123"/>
      <c r="K6" s="123" t="str">
        <f>_xll.qlIborIndex(I6,FamilyName,C6,D6,Currency,E6,F6,G6,H6,J6,Permanent,Trigger,ObjectOverwrite)</f>
        <v>Sekibor1W#0001</v>
      </c>
      <c r="L6" s="123" t="str">
        <f>_xll.qlLastFixingQuote(PROPER(Currency)&amp;FamilyName&amp;$C6&amp;"LastFixing_Quote",K6,Permanent,Trigger,ObjectOverwrite)</f>
        <v>Sekibor1WLastFixing_Quote#0001</v>
      </c>
      <c r="M6" s="133" t="str">
        <f>_xll.ohRangeRetrieveError(K6)</f>
        <v/>
      </c>
      <c r="N6" s="8"/>
      <c r="P6" s="14" t="s">
        <v>154</v>
      </c>
      <c r="Q6" s="129" t="str">
        <f t="shared" ref="Q6:Q10" si="3">C6</f>
        <v>1W</v>
      </c>
      <c r="R6" s="21" t="str">
        <f>K6</f>
        <v>Sekibor1W#0001</v>
      </c>
      <c r="S6" s="178" t="str">
        <f t="shared" si="2"/>
        <v>STISEK1WDFI=</v>
      </c>
      <c r="T6" s="178">
        <v>42180</v>
      </c>
      <c r="U6" s="187">
        <v>-0.24100000000000002</v>
      </c>
      <c r="V6" s="178" t="b">
        <f>IF(AND(ISNUMBER($U6),$U6&lt;&gt;0%),TRUE,FALSE)</f>
        <v>1</v>
      </c>
      <c r="W6" s="22" t="b">
        <f>IF(U6,_xll.qlIndexAddFixings(R6,T6,U6/100,TRUE),NA())</f>
        <v>1</v>
      </c>
      <c r="X6" s="181">
        <f>_xll.qlQuoteValue(L6)</f>
        <v>-2.4100000000000002E-3</v>
      </c>
      <c r="Y6" s="8"/>
    </row>
    <row r="7" spans="2:29" s="1" customFormat="1" ht="11.25" customHeight="1" x14ac:dyDescent="0.2">
      <c r="B7" s="6"/>
      <c r="C7" s="126" t="s">
        <v>19</v>
      </c>
      <c r="D7" s="122">
        <v>2</v>
      </c>
      <c r="E7" s="122" t="str">
        <f t="shared" si="0"/>
        <v>Sweden</v>
      </c>
      <c r="F7" s="122" t="s">
        <v>161</v>
      </c>
      <c r="G7" s="122" t="b">
        <v>1</v>
      </c>
      <c r="H7" s="122" t="s">
        <v>144</v>
      </c>
      <c r="I7" s="122" t="str">
        <f t="shared" si="1"/>
        <v>Sekibor1M</v>
      </c>
      <c r="J7" s="123" t="str">
        <f>_xll.qlRelinkableHandleYieldTermStructure(Currency&amp;C7,,Permanent,Trigger,ObjectOverwrite)</f>
        <v>SEK1M#0001</v>
      </c>
      <c r="K7" s="123" t="str">
        <f>_xll.qlIborIndex(I7,FamilyName,C7,D7,Currency,E7,F7,G7,H7,J7,Permanent,Trigger,ObjectOverwrite)</f>
        <v>Sekibor1M#0001</v>
      </c>
      <c r="L7" s="123" t="str">
        <f>_xll.qlLastFixingQuote(PROPER(Currency)&amp;FamilyName&amp;$C7&amp;"LastFixing_Quote",K7,Permanent,Trigger,ObjectOverwrite)</f>
        <v>Sekibor1MLastFixing_Quote#0001</v>
      </c>
      <c r="M7" s="133" t="str">
        <f>_xll.ohRangeRetrieveError(K7)</f>
        <v/>
      </c>
      <c r="N7" s="8"/>
      <c r="P7" s="14" t="s">
        <v>154</v>
      </c>
      <c r="Q7" s="129" t="str">
        <f t="shared" si="3"/>
        <v>1M</v>
      </c>
      <c r="R7" s="21" t="str">
        <f t="shared" ref="R7:R10" si="4">K7</f>
        <v>Sekibor1M#0001</v>
      </c>
      <c r="S7" s="178" t="str">
        <f t="shared" si="2"/>
        <v>STISEK1MDFI=</v>
      </c>
      <c r="T7" s="178">
        <v>42180</v>
      </c>
      <c r="U7" s="187">
        <v>-0.26300000000000001</v>
      </c>
      <c r="V7" s="178" t="b">
        <f t="shared" ref="V7:V10" si="5">IF(AND(ISNUMBER($U7),$U7&lt;&gt;0%),TRUE,FALSE)</f>
        <v>1</v>
      </c>
      <c r="W7" s="22" t="b">
        <f>IF(U7,_xll.qlIndexAddFixings(R7,T7,U7/100,TRUE),NA())</f>
        <v>1</v>
      </c>
      <c r="X7" s="181">
        <f>_xll.qlQuoteValue(L7)</f>
        <v>-2.63E-3</v>
      </c>
      <c r="Y7" s="8"/>
    </row>
    <row r="8" spans="2:29" s="1" customFormat="1" ht="11.25" customHeight="1" x14ac:dyDescent="0.2">
      <c r="B8" s="6"/>
      <c r="C8" s="126" t="s">
        <v>18</v>
      </c>
      <c r="D8" s="122">
        <v>2</v>
      </c>
      <c r="E8" s="122" t="str">
        <f t="shared" si="0"/>
        <v>Sweden</v>
      </c>
      <c r="F8" s="122" t="s">
        <v>161</v>
      </c>
      <c r="G8" s="122" t="b">
        <v>1</v>
      </c>
      <c r="H8" s="122" t="s">
        <v>144</v>
      </c>
      <c r="I8" s="122" t="str">
        <f t="shared" si="1"/>
        <v>Sekibor2M</v>
      </c>
      <c r="J8" s="123"/>
      <c r="K8" s="123" t="str">
        <f>_xll.qlIborIndex(I8,FamilyName,C8,D8,Currency,E8,F8,G8,H8,J8,Permanent,Trigger,ObjectOverwrite)</f>
        <v>Sekibor2M#0001</v>
      </c>
      <c r="L8" s="123" t="str">
        <f>_xll.qlLastFixingQuote(PROPER(Currency)&amp;FamilyName&amp;$C8&amp;"LastFixing_Quote",K8,Permanent,Trigger,ObjectOverwrite)</f>
        <v>Sekibor2MLastFixing_Quote#0001</v>
      </c>
      <c r="M8" s="133" t="str">
        <f>_xll.ohRangeRetrieveError(K8)</f>
        <v/>
      </c>
      <c r="N8" s="8"/>
      <c r="P8" s="14" t="s">
        <v>154</v>
      </c>
      <c r="Q8" s="129" t="str">
        <f t="shared" si="3"/>
        <v>2M</v>
      </c>
      <c r="R8" s="21" t="str">
        <f t="shared" si="4"/>
        <v>Sekibor2M#0001</v>
      </c>
      <c r="S8" s="178" t="str">
        <f t="shared" si="2"/>
        <v>STISEK2MDFI=</v>
      </c>
      <c r="T8" s="178">
        <v>42180</v>
      </c>
      <c r="U8" s="187">
        <v>-0.24300000000000002</v>
      </c>
      <c r="V8" s="178" t="b">
        <f t="shared" si="5"/>
        <v>1</v>
      </c>
      <c r="W8" s="22" t="b">
        <f>IF(U8,_xll.qlIndexAddFixings(R8,T8,U8/100,TRUE),NA())</f>
        <v>1</v>
      </c>
      <c r="X8" s="181">
        <f>_xll.qlQuoteValue(L8)</f>
        <v>-2.4300000000000003E-3</v>
      </c>
      <c r="Y8" s="8"/>
    </row>
    <row r="9" spans="2:29" s="1" customFormat="1" ht="11.25" customHeight="1" x14ac:dyDescent="0.2">
      <c r="B9" s="6"/>
      <c r="C9" s="126" t="s">
        <v>17</v>
      </c>
      <c r="D9" s="122">
        <v>2</v>
      </c>
      <c r="E9" s="122" t="str">
        <f t="shared" si="0"/>
        <v>Sweden</v>
      </c>
      <c r="F9" s="122" t="s">
        <v>161</v>
      </c>
      <c r="G9" s="122" t="b">
        <v>1</v>
      </c>
      <c r="H9" s="122" t="s">
        <v>144</v>
      </c>
      <c r="I9" s="122" t="str">
        <f t="shared" si="1"/>
        <v>Sekibor3M</v>
      </c>
      <c r="J9" s="123" t="str">
        <f>_xll.qlRelinkableHandleYieldTermStructure(Currency&amp;C9,,Permanent,Trigger,ObjectOverwrite)</f>
        <v>SEK3M#0001</v>
      </c>
      <c r="K9" s="123" t="str">
        <f>_xll.qlIborIndex(I9,FamilyName,C9,D9,Currency,E9,F9,G9,H9,J9,Permanent,Trigger,ObjectOverwrite)</f>
        <v>Sekibor3M#0001</v>
      </c>
      <c r="L9" s="123" t="str">
        <f>_xll.qlLastFixingQuote(PROPER(Currency)&amp;FamilyName&amp;$C9&amp;"LastFixing_Quote",K9,Permanent,Trigger,ObjectOverwrite)</f>
        <v>Sekibor3MLastFixing_Quote#0001</v>
      </c>
      <c r="M9" s="133" t="str">
        <f>_xll.ohRangeRetrieveError(K9)</f>
        <v/>
      </c>
      <c r="N9" s="8"/>
      <c r="P9" s="14" t="s">
        <v>154</v>
      </c>
      <c r="Q9" s="129" t="str">
        <f t="shared" si="3"/>
        <v>3M</v>
      </c>
      <c r="R9" s="21" t="str">
        <f t="shared" si="4"/>
        <v>Sekibor3M#0001</v>
      </c>
      <c r="S9" s="178" t="str">
        <f t="shared" si="2"/>
        <v>STISEK3MDFI=</v>
      </c>
      <c r="T9" s="178">
        <v>42180</v>
      </c>
      <c r="U9" s="187">
        <v>-0.20600000000000002</v>
      </c>
      <c r="V9" s="178" t="b">
        <f t="shared" si="5"/>
        <v>1</v>
      </c>
      <c r="W9" s="22" t="b">
        <f>IF(U9,_xll.qlIndexAddFixings(R9,T9,U9/100,TRUE),NA())</f>
        <v>1</v>
      </c>
      <c r="X9" s="181">
        <f>_xll.qlQuoteValue(L9)</f>
        <v>-2.0600000000000002E-3</v>
      </c>
      <c r="Y9" s="8"/>
    </row>
    <row r="10" spans="2:29" s="1" customFormat="1" ht="11.25" customHeight="1" x14ac:dyDescent="0.2">
      <c r="B10" s="6"/>
      <c r="C10" s="127" t="s">
        <v>14</v>
      </c>
      <c r="D10" s="124">
        <v>2</v>
      </c>
      <c r="E10" s="124" t="str">
        <f t="shared" si="0"/>
        <v>Sweden</v>
      </c>
      <c r="F10" s="124" t="s">
        <v>161</v>
      </c>
      <c r="G10" s="124" t="b">
        <v>1</v>
      </c>
      <c r="H10" s="124" t="s">
        <v>144</v>
      </c>
      <c r="I10" s="124" t="str">
        <f t="shared" si="1"/>
        <v>Sekibor6M</v>
      </c>
      <c r="J10" s="125" t="str">
        <f>_xll.qlRelinkableHandleYieldTermStructure(Currency&amp;C10,,Permanent,Trigger,ObjectOverwrite)</f>
        <v>SEK6M#0001</v>
      </c>
      <c r="K10" s="125" t="str">
        <f>_xll.qlIborIndex(I10,FamilyName,C10,D10,Currency,E10,F10,G10,H10,J10,Permanent,Trigger,ObjectOverwrite)</f>
        <v>Sekibor6M#0001</v>
      </c>
      <c r="L10" s="125" t="str">
        <f>_xll.qlLastFixingQuote(PROPER(Currency)&amp;FamilyName&amp;$C10&amp;"LastFixing_Quote",K10,Permanent,Trigger,ObjectOverwrite)</f>
        <v>Sekibor6MLastFixing_Quote#0001</v>
      </c>
      <c r="M10" s="134" t="str">
        <f>_xll.ohRangeRetrieveError(K10)</f>
        <v/>
      </c>
      <c r="N10" s="8"/>
      <c r="P10" s="14" t="s">
        <v>154</v>
      </c>
      <c r="Q10" s="129" t="str">
        <f t="shared" si="3"/>
        <v>6M</v>
      </c>
      <c r="R10" s="21" t="str">
        <f t="shared" si="4"/>
        <v>Sekibor6M#0001</v>
      </c>
      <c r="S10" s="179" t="str">
        <f t="shared" si="2"/>
        <v>STISEK6MDFI=</v>
      </c>
      <c r="T10" s="179">
        <v>42180</v>
      </c>
      <c r="U10" s="187">
        <v>-0.13900000000000001</v>
      </c>
      <c r="V10" s="179" t="b">
        <f t="shared" si="5"/>
        <v>1</v>
      </c>
      <c r="W10" s="22" t="b">
        <f>IF(U10,_xll.qlIndexAddFixings(R10,T10,U10/100,TRUE),NA())</f>
        <v>1</v>
      </c>
      <c r="X10" s="182">
        <f>_xll.qlQuoteValue(L10)</f>
        <v>-1.3900000000000002E-3</v>
      </c>
      <c r="Y10" s="8"/>
    </row>
    <row r="11" spans="2:29" s="1" customFormat="1" ht="11.25" customHeight="1" x14ac:dyDescent="0.2">
      <c r="B11" s="6"/>
      <c r="C11" s="128" t="s">
        <v>140</v>
      </c>
      <c r="D11" s="117"/>
      <c r="E11" s="117"/>
      <c r="F11" s="117"/>
      <c r="G11" s="117"/>
      <c r="H11" s="117"/>
      <c r="I11" s="117"/>
      <c r="J11" s="118" t="str">
        <f>_xll.qlRelinkableHandleYieldTermStructure(Currency&amp;C11,,Permanent,Trigger,ObjectOverwrite)</f>
        <v>SEKSTD#0001</v>
      </c>
      <c r="K11" s="117"/>
      <c r="L11" s="117"/>
      <c r="M11" s="117"/>
      <c r="N11" s="8"/>
      <c r="P11" s="14"/>
      <c r="Q11" s="20"/>
      <c r="R11" s="20"/>
      <c r="S11" s="20"/>
      <c r="T11" s="20"/>
      <c r="U11" s="20"/>
      <c r="V11" s="20"/>
      <c r="W11" s="20"/>
      <c r="X11" s="20"/>
      <c r="Y11" s="8"/>
    </row>
    <row r="12" spans="2:29" s="1" customFormat="1" ht="12" thickBot="1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1"/>
    </row>
    <row r="13" spans="2:29" x14ac:dyDescent="0.2">
      <c r="B13" s="1"/>
      <c r="C13" s="1"/>
      <c r="D13" s="1"/>
      <c r="N13" s="1"/>
      <c r="S13" s="1"/>
      <c r="T13" s="1"/>
      <c r="V13" s="1"/>
      <c r="W13" s="1"/>
      <c r="X13" s="1"/>
      <c r="Y13" s="1"/>
    </row>
    <row r="15" spans="2:29" x14ac:dyDescent="0.2">
      <c r="M15" s="184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showGridLines="0" workbookViewId="0"/>
  </sheetViews>
  <sheetFormatPr defaultRowHeight="11.25" x14ac:dyDescent="0.2"/>
  <cols>
    <col min="1" max="2" width="2.7109375" style="16" customWidth="1"/>
    <col min="3" max="3" width="6" style="16" bestFit="1" customWidth="1"/>
    <col min="4" max="4" width="10" style="16" bestFit="1" customWidth="1"/>
    <col min="5" max="5" width="29.140625" style="16" bestFit="1" customWidth="1"/>
    <col min="6" max="6" width="31.7109375" style="16" bestFit="1" customWidth="1"/>
    <col min="7" max="7" width="20.7109375" style="16" customWidth="1"/>
    <col min="8" max="8" width="2.7109375" style="16" customWidth="1"/>
    <col min="9" max="9" width="22.7109375" style="16" customWidth="1"/>
    <col min="10" max="16384" width="9.140625" style="16"/>
  </cols>
  <sheetData>
    <row r="1" spans="2:8" s="1" customFormat="1" ht="12" thickBot="1" x14ac:dyDescent="0.25"/>
    <row r="2" spans="2:8" s="1" customFormat="1" x14ac:dyDescent="0.2">
      <c r="B2" s="13"/>
      <c r="C2" s="4"/>
      <c r="D2" s="4"/>
      <c r="E2" s="4"/>
      <c r="F2" s="4"/>
      <c r="G2" s="4"/>
      <c r="H2" s="5"/>
    </row>
    <row r="3" spans="2:8" s="1" customFormat="1" ht="12" x14ac:dyDescent="0.25">
      <c r="B3" s="14"/>
      <c r="C3" s="147" t="s">
        <v>23</v>
      </c>
      <c r="D3" s="147" t="s">
        <v>59</v>
      </c>
      <c r="E3" s="148" t="s">
        <v>166</v>
      </c>
      <c r="F3" s="148" t="s">
        <v>167</v>
      </c>
      <c r="G3" s="149"/>
      <c r="H3" s="8"/>
    </row>
    <row r="4" spans="2:8" s="1" customFormat="1" x14ac:dyDescent="0.2">
      <c r="B4" s="14"/>
      <c r="C4" s="135" t="s">
        <v>17</v>
      </c>
      <c r="D4" s="138" t="s">
        <v>17</v>
      </c>
      <c r="E4" s="139" t="str">
        <f t="shared" ref="E4:E42" si="0">PROPER(Currency)&amp;FamilyName&amp;FixingType&amp;$C4</f>
        <v>SekiborSwapForBasisCalc3M</v>
      </c>
      <c r="F4" s="140" t="str">
        <f>_xll.qlSwapIndex($E4,FixingType,C4,2,Currency,Calendar,"1Y","mf","30/360 (Bond Basis)",Stibor!$K$9,Discounting,Permanent,Trigger,ObjectOverwrite)</f>
        <v>SekiborSwapForBasisCalc3M#0001</v>
      </c>
      <c r="G4" s="140" t="str">
        <f>_xll.ohRangeRetrieveError(F4)</f>
        <v/>
      </c>
      <c r="H4" s="8"/>
    </row>
    <row r="5" spans="2:8" s="1" customFormat="1" x14ac:dyDescent="0.2">
      <c r="B5" s="14"/>
      <c r="C5" s="136" t="s">
        <v>14</v>
      </c>
      <c r="D5" s="141" t="s">
        <v>17</v>
      </c>
      <c r="E5" s="142" t="str">
        <f t="shared" si="0"/>
        <v>SekiborSwapForBasisCalc6M</v>
      </c>
      <c r="F5" s="143" t="str">
        <f>_xll.qlSwapIndex($E5,FixingType,C5,2,Currency,Calendar,"1Y","mf","30/360 (Bond Basis)",Stibor!$K$9,Discounting,Permanent,Trigger,ObjectOverwrite)</f>
        <v>SekiborSwapForBasisCalc6M#0001</v>
      </c>
      <c r="G5" s="143" t="str">
        <f>_xll.ohRangeRetrieveError(F5)</f>
        <v/>
      </c>
      <c r="H5" s="8"/>
    </row>
    <row r="6" spans="2:8" s="1" customFormat="1" x14ac:dyDescent="0.2">
      <c r="B6" s="14"/>
      <c r="C6" s="136" t="s">
        <v>11</v>
      </c>
      <c r="D6" s="141" t="s">
        <v>17</v>
      </c>
      <c r="E6" s="142" t="str">
        <f t="shared" si="0"/>
        <v>SekiborSwapForBasisCalc9M</v>
      </c>
      <c r="F6" s="143" t="str">
        <f>_xll.qlSwapIndex($E6,FixingType,C6,2,Currency,Calendar,"1Y","mf","30/360 (Bond Basis)",Stibor!$K$9,Discounting,Permanent,Trigger,ObjectOverwrite)</f>
        <v>SekiborSwapForBasisCalc9M#0001</v>
      </c>
      <c r="G6" s="143" t="str">
        <f>_xll.ohRangeRetrieveError(F6)</f>
        <v/>
      </c>
      <c r="H6" s="8"/>
    </row>
    <row r="7" spans="2:8" s="1" customFormat="1" x14ac:dyDescent="0.2">
      <c r="B7" s="14"/>
      <c r="C7" s="136" t="s">
        <v>8</v>
      </c>
      <c r="D7" s="141" t="s">
        <v>17</v>
      </c>
      <c r="E7" s="142" t="str">
        <f t="shared" si="0"/>
        <v>SekiborSwapForBasisCalc1Y</v>
      </c>
      <c r="F7" s="143" t="str">
        <f>_xll.qlSwapIndex($E7,FixingType,C7,2,Currency,Calendar,"1Y","mf","30/360 (Bond Basis)",Stibor!$K$9,Discounting,Permanent,Trigger,ObjectOverwrite)</f>
        <v>SekiborSwapForBasisCalc1Y#0001</v>
      </c>
      <c r="G7" s="143" t="str">
        <f>_xll.ohRangeRetrieveError(F7)</f>
        <v/>
      </c>
      <c r="H7" s="15"/>
    </row>
    <row r="8" spans="2:8" s="1" customFormat="1" x14ac:dyDescent="0.2">
      <c r="B8" s="14"/>
      <c r="C8" s="136" t="s">
        <v>64</v>
      </c>
      <c r="D8" s="141" t="s">
        <v>17</v>
      </c>
      <c r="E8" s="142" t="str">
        <f t="shared" si="0"/>
        <v>SekiborSwapForBasisCalc15M</v>
      </c>
      <c r="F8" s="143" t="str">
        <f>_xll.qlSwapIndex($E8,FixingType,C8,2,Currency,Calendar,"1Y","mf","30/360 (Bond Basis)",Stibor!$K$9,Discounting,Permanent,Trigger,ObjectOverwrite)</f>
        <v>SekiborSwapForBasisCalc15M#0001</v>
      </c>
      <c r="G8" s="143" t="str">
        <f>_xll.ohRangeRetrieveError(F8)</f>
        <v/>
      </c>
      <c r="H8" s="15"/>
    </row>
    <row r="9" spans="2:8" s="1" customFormat="1" x14ac:dyDescent="0.2">
      <c r="B9" s="14"/>
      <c r="C9" s="136" t="s">
        <v>63</v>
      </c>
      <c r="D9" s="141" t="s">
        <v>17</v>
      </c>
      <c r="E9" s="142" t="str">
        <f t="shared" si="0"/>
        <v>SekiborSwapForBasisCalc18M</v>
      </c>
      <c r="F9" s="143" t="str">
        <f>_xll.qlSwapIndex($E9,FixingType,C9,2,Currency,Calendar,"1Y","mf","30/360 (Bond Basis)",Stibor!$K$9,Discounting,Permanent,Trigger,ObjectOverwrite)</f>
        <v>SekiborSwapForBasisCalc18M#0001</v>
      </c>
      <c r="G9" s="143" t="str">
        <f>_xll.ohRangeRetrieveError(F9)</f>
        <v/>
      </c>
      <c r="H9" s="15"/>
    </row>
    <row r="10" spans="2:8" s="1" customFormat="1" x14ac:dyDescent="0.2">
      <c r="B10" s="14"/>
      <c r="C10" s="136" t="s">
        <v>58</v>
      </c>
      <c r="D10" s="141" t="s">
        <v>17</v>
      </c>
      <c r="E10" s="142" t="str">
        <f t="shared" si="0"/>
        <v>SekiborSwapForBasisCalc2Y</v>
      </c>
      <c r="F10" s="143" t="str">
        <f>_xll.qlSwapIndex($E10,FixingType,C10,2,Currency,Calendar,"1Y","mf","30/360 (Bond Basis)",Stibor!$K$9,Discounting,Permanent,Trigger,ObjectOverwrite)</f>
        <v>SekiborSwapForBasisCalc2Y#0001</v>
      </c>
      <c r="G10" s="143" t="str">
        <f>_xll.ohRangeRetrieveError(F10)</f>
        <v/>
      </c>
      <c r="H10" s="15"/>
    </row>
    <row r="11" spans="2:8" s="1" customFormat="1" x14ac:dyDescent="0.2">
      <c r="B11" s="14"/>
      <c r="C11" s="136" t="s">
        <v>57</v>
      </c>
      <c r="D11" s="141" t="s">
        <v>17</v>
      </c>
      <c r="E11" s="142" t="str">
        <f t="shared" si="0"/>
        <v>SekiborSwapForBasisCalc3Y</v>
      </c>
      <c r="F11" s="143" t="str">
        <f>_xll.qlSwapIndex($E11,FixingType,C11,2,Currency,Calendar,"1Y","mf","30/360 (Bond Basis)",Stibor!$K$9,Discounting,Permanent,Trigger,ObjectOverwrite)</f>
        <v>SekiborSwapForBasisCalc3Y#0001</v>
      </c>
      <c r="G11" s="143" t="str">
        <f>_xll.ohRangeRetrieveError(F11)</f>
        <v/>
      </c>
      <c r="H11" s="15"/>
    </row>
    <row r="12" spans="2:8" s="1" customFormat="1" x14ac:dyDescent="0.2">
      <c r="B12" s="14"/>
      <c r="C12" s="136" t="s">
        <v>56</v>
      </c>
      <c r="D12" s="141" t="s">
        <v>17</v>
      </c>
      <c r="E12" s="142" t="str">
        <f t="shared" si="0"/>
        <v>SekiborSwapForBasisCalc4Y</v>
      </c>
      <c r="F12" s="143" t="str">
        <f>_xll.qlSwapIndex($E12,FixingType,C12,2,Currency,Calendar,"1Y","mf","30/360 (Bond Basis)",Stibor!$K$9,Discounting,Permanent,Trigger,ObjectOverwrite)</f>
        <v>SekiborSwapForBasisCalc4Y#0001</v>
      </c>
      <c r="G12" s="143" t="str">
        <f>_xll.ohRangeRetrieveError(F12)</f>
        <v/>
      </c>
      <c r="H12" s="15"/>
    </row>
    <row r="13" spans="2:8" s="1" customFormat="1" x14ac:dyDescent="0.2">
      <c r="B13" s="14"/>
      <c r="C13" s="136" t="s">
        <v>55</v>
      </c>
      <c r="D13" s="141" t="s">
        <v>17</v>
      </c>
      <c r="E13" s="142" t="str">
        <f t="shared" si="0"/>
        <v>SekiborSwapForBasisCalc5Y</v>
      </c>
      <c r="F13" s="143" t="str">
        <f>_xll.qlSwapIndex($E13,FixingType,C13,2,Currency,Calendar,"1Y","mf","30/360 (Bond Basis)",Stibor!$K$9,Discounting,Permanent,Trigger,ObjectOverwrite)</f>
        <v>SekiborSwapForBasisCalc5Y#0001</v>
      </c>
      <c r="G13" s="143" t="str">
        <f>_xll.ohRangeRetrieveError(F13)</f>
        <v/>
      </c>
      <c r="H13" s="15"/>
    </row>
    <row r="14" spans="2:8" s="1" customFormat="1" x14ac:dyDescent="0.2">
      <c r="B14" s="14"/>
      <c r="C14" s="136" t="s">
        <v>54</v>
      </c>
      <c r="D14" s="141" t="s">
        <v>17</v>
      </c>
      <c r="E14" s="142" t="str">
        <f t="shared" si="0"/>
        <v>SekiborSwapForBasisCalc6Y</v>
      </c>
      <c r="F14" s="143" t="str">
        <f>_xll.qlSwapIndex($E14,FixingType,C14,2,Currency,Calendar,"1Y","mf","30/360 (Bond Basis)",Stibor!$K$9,Discounting,Permanent,Trigger,ObjectOverwrite)</f>
        <v>SekiborSwapForBasisCalc6Y#0001</v>
      </c>
      <c r="G14" s="143" t="str">
        <f>_xll.ohRangeRetrieveError(F14)</f>
        <v/>
      </c>
      <c r="H14" s="15"/>
    </row>
    <row r="15" spans="2:8" s="1" customFormat="1" x14ac:dyDescent="0.2">
      <c r="B15" s="14"/>
      <c r="C15" s="136" t="s">
        <v>53</v>
      </c>
      <c r="D15" s="141" t="s">
        <v>17</v>
      </c>
      <c r="E15" s="142" t="str">
        <f t="shared" si="0"/>
        <v>SekiborSwapForBasisCalc7Y</v>
      </c>
      <c r="F15" s="143" t="str">
        <f>_xll.qlSwapIndex($E15,FixingType,C15,2,Currency,Calendar,"1Y","mf","30/360 (Bond Basis)",Stibor!$K$9,Discounting,Permanent,Trigger,ObjectOverwrite)</f>
        <v>SekiborSwapForBasisCalc7Y#0001</v>
      </c>
      <c r="G15" s="143" t="str">
        <f>_xll.ohRangeRetrieveError(F15)</f>
        <v/>
      </c>
      <c r="H15" s="15"/>
    </row>
    <row r="16" spans="2:8" s="1" customFormat="1" x14ac:dyDescent="0.2">
      <c r="B16" s="14"/>
      <c r="C16" s="136" t="s">
        <v>52</v>
      </c>
      <c r="D16" s="141" t="s">
        <v>17</v>
      </c>
      <c r="E16" s="142" t="str">
        <f t="shared" si="0"/>
        <v>SekiborSwapForBasisCalc8Y</v>
      </c>
      <c r="F16" s="143" t="str">
        <f>_xll.qlSwapIndex($E16,FixingType,C16,2,Currency,Calendar,"1Y","mf","30/360 (Bond Basis)",Stibor!$K$9,Discounting,Permanent,Trigger,ObjectOverwrite)</f>
        <v>SekiborSwapForBasisCalc8Y#0001</v>
      </c>
      <c r="G16" s="143" t="str">
        <f>_xll.ohRangeRetrieveError(F16)</f>
        <v/>
      </c>
      <c r="H16" s="15"/>
    </row>
    <row r="17" spans="2:8" s="1" customFormat="1" x14ac:dyDescent="0.2">
      <c r="B17" s="14"/>
      <c r="C17" s="136" t="s">
        <v>51</v>
      </c>
      <c r="D17" s="141" t="s">
        <v>17</v>
      </c>
      <c r="E17" s="142" t="str">
        <f t="shared" si="0"/>
        <v>SekiborSwapForBasisCalc9Y</v>
      </c>
      <c r="F17" s="143" t="str">
        <f>_xll.qlSwapIndex($E17,FixingType,C17,2,Currency,Calendar,"1Y","mf","30/360 (Bond Basis)",Stibor!$K$9,Discounting,Permanent,Trigger,ObjectOverwrite)</f>
        <v>SekiborSwapForBasisCalc9Y#0001</v>
      </c>
      <c r="G17" s="143" t="str">
        <f>_xll.ohRangeRetrieveError(F17)</f>
        <v/>
      </c>
      <c r="H17" s="15"/>
    </row>
    <row r="18" spans="2:8" s="1" customFormat="1" x14ac:dyDescent="0.2">
      <c r="B18" s="14"/>
      <c r="C18" s="136" t="s">
        <v>50</v>
      </c>
      <c r="D18" s="141" t="s">
        <v>17</v>
      </c>
      <c r="E18" s="142" t="str">
        <f t="shared" si="0"/>
        <v>SekiborSwapForBasisCalc10Y</v>
      </c>
      <c r="F18" s="143" t="str">
        <f>_xll.qlSwapIndex($E18,FixingType,C18,2,Currency,Calendar,"1Y","mf","30/360 (Bond Basis)",Stibor!$K$9,Discounting,Permanent,Trigger,ObjectOverwrite)</f>
        <v>SekiborSwapForBasisCalc10Y#0001</v>
      </c>
      <c r="G18" s="143" t="str">
        <f>_xll.ohRangeRetrieveError(F18)</f>
        <v/>
      </c>
      <c r="H18" s="15"/>
    </row>
    <row r="19" spans="2:8" s="1" customFormat="1" x14ac:dyDescent="0.2">
      <c r="B19" s="14"/>
      <c r="C19" s="136" t="s">
        <v>49</v>
      </c>
      <c r="D19" s="141" t="s">
        <v>17</v>
      </c>
      <c r="E19" s="142" t="str">
        <f t="shared" si="0"/>
        <v>SekiborSwapForBasisCalc11Y</v>
      </c>
      <c r="F19" s="143" t="str">
        <f>_xll.qlSwapIndex($E19,FixingType,C19,2,Currency,Calendar,"1Y","mf","30/360 (Bond Basis)",Stibor!$K$9,Discounting,Permanent,Trigger,ObjectOverwrite)</f>
        <v>SekiborSwapForBasisCalc11Y#0001</v>
      </c>
      <c r="G19" s="143" t="str">
        <f>_xll.ohRangeRetrieveError(F19)</f>
        <v/>
      </c>
      <c r="H19" s="15"/>
    </row>
    <row r="20" spans="2:8" s="1" customFormat="1" x14ac:dyDescent="0.2">
      <c r="B20" s="14"/>
      <c r="C20" s="136" t="s">
        <v>48</v>
      </c>
      <c r="D20" s="141" t="s">
        <v>17</v>
      </c>
      <c r="E20" s="142" t="str">
        <f t="shared" si="0"/>
        <v>SekiborSwapForBasisCalc12Y</v>
      </c>
      <c r="F20" s="143" t="str">
        <f>_xll.qlSwapIndex($E20,FixingType,C20,2,Currency,Calendar,"1Y","mf","30/360 (Bond Basis)",Stibor!$K$9,Discounting,Permanent,Trigger,ObjectOverwrite)</f>
        <v>SekiborSwapForBasisCalc12Y#0001</v>
      </c>
      <c r="G20" s="143" t="str">
        <f>_xll.ohRangeRetrieveError(F20)</f>
        <v/>
      </c>
      <c r="H20" s="15"/>
    </row>
    <row r="21" spans="2:8" s="1" customFormat="1" x14ac:dyDescent="0.2">
      <c r="B21" s="14"/>
      <c r="C21" s="136" t="s">
        <v>47</v>
      </c>
      <c r="D21" s="141" t="s">
        <v>17</v>
      </c>
      <c r="E21" s="142" t="str">
        <f t="shared" si="0"/>
        <v>SekiborSwapForBasisCalc13Y</v>
      </c>
      <c r="F21" s="143" t="str">
        <f>_xll.qlSwapIndex($E21,FixingType,C21,2,Currency,Calendar,"1Y","mf","30/360 (Bond Basis)",Stibor!$K$9,Discounting,Permanent,Trigger,ObjectOverwrite)</f>
        <v>SekiborSwapForBasisCalc13Y#0001</v>
      </c>
      <c r="G21" s="143" t="str">
        <f>_xll.ohRangeRetrieveError(F21)</f>
        <v/>
      </c>
      <c r="H21" s="15"/>
    </row>
    <row r="22" spans="2:8" s="1" customFormat="1" x14ac:dyDescent="0.2">
      <c r="B22" s="14"/>
      <c r="C22" s="136" t="s">
        <v>46</v>
      </c>
      <c r="D22" s="141" t="s">
        <v>17</v>
      </c>
      <c r="E22" s="142" t="str">
        <f t="shared" si="0"/>
        <v>SekiborSwapForBasisCalc14Y</v>
      </c>
      <c r="F22" s="143" t="str">
        <f>_xll.qlSwapIndex($E22,FixingType,C22,2,Currency,Calendar,"1Y","mf","30/360 (Bond Basis)",Stibor!$K$9,Discounting,Permanent,Trigger,ObjectOverwrite)</f>
        <v>SekiborSwapForBasisCalc14Y#0001</v>
      </c>
      <c r="G22" s="143" t="str">
        <f>_xll.ohRangeRetrieveError(F22)</f>
        <v/>
      </c>
      <c r="H22" s="15"/>
    </row>
    <row r="23" spans="2:8" s="1" customFormat="1" x14ac:dyDescent="0.2">
      <c r="B23" s="14"/>
      <c r="C23" s="136" t="s">
        <v>45</v>
      </c>
      <c r="D23" s="141" t="s">
        <v>17</v>
      </c>
      <c r="E23" s="142" t="str">
        <f t="shared" si="0"/>
        <v>SekiborSwapForBasisCalc15Y</v>
      </c>
      <c r="F23" s="143" t="str">
        <f>_xll.qlSwapIndex($E23,FixingType,C23,2,Currency,Calendar,"1Y","mf","30/360 (Bond Basis)",Stibor!$K$9,Discounting,Permanent,Trigger,ObjectOverwrite)</f>
        <v>SekiborSwapForBasisCalc15Y#0001</v>
      </c>
      <c r="G23" s="143" t="str">
        <f>_xll.ohRangeRetrieveError(F23)</f>
        <v/>
      </c>
      <c r="H23" s="15"/>
    </row>
    <row r="24" spans="2:8" s="1" customFormat="1" x14ac:dyDescent="0.2">
      <c r="B24" s="14"/>
      <c r="C24" s="136" t="s">
        <v>44</v>
      </c>
      <c r="D24" s="141" t="s">
        <v>17</v>
      </c>
      <c r="E24" s="142" t="str">
        <f t="shared" si="0"/>
        <v>SekiborSwapForBasisCalc16Y</v>
      </c>
      <c r="F24" s="143" t="str">
        <f>_xll.qlSwapIndex($E24,FixingType,C24,2,Currency,Calendar,"1Y","mf","30/360 (Bond Basis)",Stibor!$K$9,Discounting,Permanent,Trigger,ObjectOverwrite)</f>
        <v>SekiborSwapForBasisCalc16Y#0001</v>
      </c>
      <c r="G24" s="143" t="str">
        <f>_xll.ohRangeRetrieveError(F24)</f>
        <v/>
      </c>
      <c r="H24" s="15"/>
    </row>
    <row r="25" spans="2:8" s="1" customFormat="1" x14ac:dyDescent="0.2">
      <c r="B25" s="14"/>
      <c r="C25" s="136" t="s">
        <v>43</v>
      </c>
      <c r="D25" s="141" t="s">
        <v>17</v>
      </c>
      <c r="E25" s="142" t="str">
        <f t="shared" si="0"/>
        <v>SekiborSwapForBasisCalc17Y</v>
      </c>
      <c r="F25" s="143" t="str">
        <f>_xll.qlSwapIndex($E25,FixingType,C25,2,Currency,Calendar,"1Y","mf","30/360 (Bond Basis)",Stibor!$K$9,Discounting,Permanent,Trigger,ObjectOverwrite)</f>
        <v>SekiborSwapForBasisCalc17Y#0001</v>
      </c>
      <c r="G25" s="143" t="str">
        <f>_xll.ohRangeRetrieveError(F25)</f>
        <v/>
      </c>
      <c r="H25" s="15"/>
    </row>
    <row r="26" spans="2:8" s="1" customFormat="1" x14ac:dyDescent="0.2">
      <c r="B26" s="14"/>
      <c r="C26" s="136" t="s">
        <v>42</v>
      </c>
      <c r="D26" s="141" t="s">
        <v>17</v>
      </c>
      <c r="E26" s="142" t="str">
        <f t="shared" si="0"/>
        <v>SekiborSwapForBasisCalc18Y</v>
      </c>
      <c r="F26" s="143" t="str">
        <f>_xll.qlSwapIndex($E26,FixingType,C26,2,Currency,Calendar,"1Y","mf","30/360 (Bond Basis)",Stibor!$K$9,Discounting,Permanent,Trigger,ObjectOverwrite)</f>
        <v>SekiborSwapForBasisCalc18Y#0001</v>
      </c>
      <c r="G26" s="143" t="str">
        <f>_xll.ohRangeRetrieveError(F26)</f>
        <v/>
      </c>
      <c r="H26" s="15"/>
    </row>
    <row r="27" spans="2:8" s="1" customFormat="1" x14ac:dyDescent="0.2">
      <c r="B27" s="14"/>
      <c r="C27" s="136" t="s">
        <v>41</v>
      </c>
      <c r="D27" s="141" t="s">
        <v>17</v>
      </c>
      <c r="E27" s="142" t="str">
        <f t="shared" si="0"/>
        <v>SekiborSwapForBasisCalc19Y</v>
      </c>
      <c r="F27" s="143" t="str">
        <f>_xll.qlSwapIndex($E27,FixingType,C27,2,Currency,Calendar,"1Y","mf","30/360 (Bond Basis)",Stibor!$K$9,Discounting,Permanent,Trigger,ObjectOverwrite)</f>
        <v>SekiborSwapForBasisCalc19Y#0001</v>
      </c>
      <c r="G27" s="143" t="str">
        <f>_xll.ohRangeRetrieveError(F27)</f>
        <v/>
      </c>
      <c r="H27" s="15"/>
    </row>
    <row r="28" spans="2:8" s="1" customFormat="1" x14ac:dyDescent="0.2">
      <c r="B28" s="14"/>
      <c r="C28" s="136" t="s">
        <v>40</v>
      </c>
      <c r="D28" s="141" t="s">
        <v>17</v>
      </c>
      <c r="E28" s="142" t="str">
        <f t="shared" si="0"/>
        <v>SekiborSwapForBasisCalc20Y</v>
      </c>
      <c r="F28" s="143" t="str">
        <f>_xll.qlSwapIndex($E28,FixingType,C28,2,Currency,Calendar,"1Y","mf","30/360 (Bond Basis)",Stibor!$K$9,Discounting,Permanent,Trigger,ObjectOverwrite)</f>
        <v>SekiborSwapForBasisCalc20Y#0001</v>
      </c>
      <c r="G28" s="143" t="str">
        <f>_xll.ohRangeRetrieveError(F28)</f>
        <v/>
      </c>
      <c r="H28" s="15"/>
    </row>
    <row r="29" spans="2:8" s="1" customFormat="1" x14ac:dyDescent="0.2">
      <c r="B29" s="14"/>
      <c r="C29" s="136" t="s">
        <v>39</v>
      </c>
      <c r="D29" s="141" t="s">
        <v>17</v>
      </c>
      <c r="E29" s="142" t="str">
        <f t="shared" si="0"/>
        <v>SekiborSwapForBasisCalc21Y</v>
      </c>
      <c r="F29" s="143" t="str">
        <f>_xll.qlSwapIndex($E29,FixingType,C29,2,Currency,Calendar,"1Y","mf","30/360 (Bond Basis)",Stibor!$K$9,Discounting,Permanent,Trigger,ObjectOverwrite)</f>
        <v>SekiborSwapForBasisCalc21Y#0001</v>
      </c>
      <c r="G29" s="143" t="str">
        <f>_xll.ohRangeRetrieveError(F29)</f>
        <v/>
      </c>
      <c r="H29" s="15"/>
    </row>
    <row r="30" spans="2:8" s="1" customFormat="1" x14ac:dyDescent="0.2">
      <c r="B30" s="14"/>
      <c r="C30" s="136" t="s">
        <v>38</v>
      </c>
      <c r="D30" s="141" t="s">
        <v>17</v>
      </c>
      <c r="E30" s="142" t="str">
        <f t="shared" si="0"/>
        <v>SekiborSwapForBasisCalc22Y</v>
      </c>
      <c r="F30" s="143" t="str">
        <f>_xll.qlSwapIndex($E30,FixingType,C30,2,Currency,Calendar,"1Y","mf","30/360 (Bond Basis)",Stibor!$K$9,Discounting,Permanent,Trigger,ObjectOverwrite)</f>
        <v>SekiborSwapForBasisCalc22Y#0001</v>
      </c>
      <c r="G30" s="143" t="str">
        <f>_xll.ohRangeRetrieveError(F30)</f>
        <v/>
      </c>
      <c r="H30" s="15"/>
    </row>
    <row r="31" spans="2:8" s="1" customFormat="1" x14ac:dyDescent="0.2">
      <c r="B31" s="14"/>
      <c r="C31" s="136" t="s">
        <v>37</v>
      </c>
      <c r="D31" s="141" t="s">
        <v>17</v>
      </c>
      <c r="E31" s="142" t="str">
        <f t="shared" si="0"/>
        <v>SekiborSwapForBasisCalc23Y</v>
      </c>
      <c r="F31" s="143" t="str">
        <f>_xll.qlSwapIndex($E31,FixingType,C31,2,Currency,Calendar,"1Y","mf","30/360 (Bond Basis)",Stibor!$K$9,Discounting,Permanent,Trigger,ObjectOverwrite)</f>
        <v>SekiborSwapForBasisCalc23Y#0001</v>
      </c>
      <c r="G31" s="143" t="str">
        <f>_xll.ohRangeRetrieveError(F31)</f>
        <v/>
      </c>
      <c r="H31" s="15"/>
    </row>
    <row r="32" spans="2:8" s="1" customFormat="1" x14ac:dyDescent="0.2">
      <c r="B32" s="14"/>
      <c r="C32" s="136" t="s">
        <v>36</v>
      </c>
      <c r="D32" s="141" t="s">
        <v>17</v>
      </c>
      <c r="E32" s="142" t="str">
        <f t="shared" si="0"/>
        <v>SekiborSwapForBasisCalc24Y</v>
      </c>
      <c r="F32" s="143" t="str">
        <f>_xll.qlSwapIndex($E32,FixingType,C32,2,Currency,Calendar,"1Y","mf","30/360 (Bond Basis)",Stibor!$K$9,Discounting,Permanent,Trigger,ObjectOverwrite)</f>
        <v>SekiborSwapForBasisCalc24Y#0001</v>
      </c>
      <c r="G32" s="143" t="str">
        <f>_xll.ohRangeRetrieveError(F32)</f>
        <v/>
      </c>
      <c r="H32" s="15"/>
    </row>
    <row r="33" spans="2:8" s="1" customFormat="1" x14ac:dyDescent="0.2">
      <c r="B33" s="14"/>
      <c r="C33" s="136" t="s">
        <v>35</v>
      </c>
      <c r="D33" s="141" t="s">
        <v>17</v>
      </c>
      <c r="E33" s="142" t="str">
        <f t="shared" si="0"/>
        <v>SekiborSwapForBasisCalc25Y</v>
      </c>
      <c r="F33" s="143" t="str">
        <f>_xll.qlSwapIndex($E33,FixingType,C33,2,Currency,Calendar,"1Y","mf","30/360 (Bond Basis)",Stibor!$K$9,Discounting,Permanent,Trigger,ObjectOverwrite)</f>
        <v>SekiborSwapForBasisCalc25Y#0001</v>
      </c>
      <c r="G33" s="143" t="str">
        <f>_xll.ohRangeRetrieveError(F33)</f>
        <v/>
      </c>
      <c r="H33" s="15"/>
    </row>
    <row r="34" spans="2:8" s="1" customFormat="1" x14ac:dyDescent="0.2">
      <c r="B34" s="14"/>
      <c r="C34" s="136" t="s">
        <v>34</v>
      </c>
      <c r="D34" s="141" t="s">
        <v>17</v>
      </c>
      <c r="E34" s="142" t="str">
        <f t="shared" si="0"/>
        <v>SekiborSwapForBasisCalc26Y</v>
      </c>
      <c r="F34" s="143" t="str">
        <f>_xll.qlSwapIndex($E34,FixingType,C34,2,Currency,Calendar,"1Y","mf","30/360 (Bond Basis)",Stibor!$K$9,Discounting,Permanent,Trigger,ObjectOverwrite)</f>
        <v>SekiborSwapForBasisCalc26Y#0001</v>
      </c>
      <c r="G34" s="143" t="str">
        <f>_xll.ohRangeRetrieveError(F34)</f>
        <v/>
      </c>
      <c r="H34" s="15"/>
    </row>
    <row r="35" spans="2:8" s="1" customFormat="1" x14ac:dyDescent="0.2">
      <c r="B35" s="14"/>
      <c r="C35" s="136" t="s">
        <v>33</v>
      </c>
      <c r="D35" s="141" t="s">
        <v>17</v>
      </c>
      <c r="E35" s="142" t="str">
        <f t="shared" si="0"/>
        <v>SekiborSwapForBasisCalc27Y</v>
      </c>
      <c r="F35" s="143" t="str">
        <f>_xll.qlSwapIndex($E35,FixingType,C35,2,Currency,Calendar,"1Y","mf","30/360 (Bond Basis)",Stibor!$K$9,Discounting,Permanent,Trigger,ObjectOverwrite)</f>
        <v>SekiborSwapForBasisCalc27Y#0001</v>
      </c>
      <c r="G35" s="143" t="str">
        <f>_xll.ohRangeRetrieveError(F35)</f>
        <v/>
      </c>
      <c r="H35" s="15"/>
    </row>
    <row r="36" spans="2:8" s="1" customFormat="1" x14ac:dyDescent="0.2">
      <c r="B36" s="14"/>
      <c r="C36" s="136" t="s">
        <v>32</v>
      </c>
      <c r="D36" s="141" t="s">
        <v>17</v>
      </c>
      <c r="E36" s="142" t="str">
        <f t="shared" si="0"/>
        <v>SekiborSwapForBasisCalc28Y</v>
      </c>
      <c r="F36" s="143" t="str">
        <f>_xll.qlSwapIndex($E36,FixingType,C36,2,Currency,Calendar,"1Y","mf","30/360 (Bond Basis)",Stibor!$K$9,Discounting,Permanent,Trigger,ObjectOverwrite)</f>
        <v>SekiborSwapForBasisCalc28Y#0001</v>
      </c>
      <c r="G36" s="143" t="str">
        <f>_xll.ohRangeRetrieveError(F36)</f>
        <v/>
      </c>
      <c r="H36" s="15"/>
    </row>
    <row r="37" spans="2:8" s="1" customFormat="1" x14ac:dyDescent="0.2">
      <c r="B37" s="14"/>
      <c r="C37" s="136" t="s">
        <v>31</v>
      </c>
      <c r="D37" s="141" t="s">
        <v>17</v>
      </c>
      <c r="E37" s="142" t="str">
        <f t="shared" si="0"/>
        <v>SekiborSwapForBasisCalc29Y</v>
      </c>
      <c r="F37" s="143" t="str">
        <f>_xll.qlSwapIndex($E37,FixingType,C37,2,Currency,Calendar,"1Y","mf","30/360 (Bond Basis)",Stibor!$K$9,Discounting,Permanent,Trigger,ObjectOverwrite)</f>
        <v>SekiborSwapForBasisCalc29Y#0001</v>
      </c>
      <c r="G37" s="143" t="str">
        <f>_xll.ohRangeRetrieveError(F37)</f>
        <v/>
      </c>
      <c r="H37" s="15"/>
    </row>
    <row r="38" spans="2:8" s="1" customFormat="1" x14ac:dyDescent="0.2">
      <c r="B38" s="14"/>
      <c r="C38" s="136" t="s">
        <v>30</v>
      </c>
      <c r="D38" s="141" t="s">
        <v>17</v>
      </c>
      <c r="E38" s="142" t="str">
        <f t="shared" si="0"/>
        <v>SekiborSwapForBasisCalc30Y</v>
      </c>
      <c r="F38" s="143" t="str">
        <f>_xll.qlSwapIndex($E38,FixingType,C38,2,Currency,Calendar,"1Y","mf","30/360 (Bond Basis)",Stibor!$K$9,Discounting,Permanent,Trigger,ObjectOverwrite)</f>
        <v>SekiborSwapForBasisCalc30Y#0001</v>
      </c>
      <c r="G38" s="143" t="str">
        <f>_xll.ohRangeRetrieveError(F38)</f>
        <v/>
      </c>
      <c r="H38" s="15"/>
    </row>
    <row r="39" spans="2:8" s="1" customFormat="1" x14ac:dyDescent="0.2">
      <c r="B39" s="14"/>
      <c r="C39" s="136" t="s">
        <v>29</v>
      </c>
      <c r="D39" s="141" t="s">
        <v>17</v>
      </c>
      <c r="E39" s="142" t="str">
        <f t="shared" si="0"/>
        <v>SekiborSwapForBasisCalc35Y</v>
      </c>
      <c r="F39" s="143" t="str">
        <f>_xll.qlSwapIndex($E39,FixingType,C39,2,Currency,Calendar,"1Y","mf","30/360 (Bond Basis)",Stibor!$K$9,Discounting,Permanent,Trigger,ObjectOverwrite)</f>
        <v>SekiborSwapForBasisCalc35Y#0001</v>
      </c>
      <c r="G39" s="143" t="str">
        <f>_xll.ohRangeRetrieveError(F39)</f>
        <v/>
      </c>
      <c r="H39" s="15"/>
    </row>
    <row r="40" spans="2:8" s="1" customFormat="1" x14ac:dyDescent="0.2">
      <c r="B40" s="14"/>
      <c r="C40" s="136" t="s">
        <v>28</v>
      </c>
      <c r="D40" s="141" t="s">
        <v>17</v>
      </c>
      <c r="E40" s="142" t="str">
        <f t="shared" si="0"/>
        <v>SekiborSwapForBasisCalc40Y</v>
      </c>
      <c r="F40" s="143" t="str">
        <f>_xll.qlSwapIndex($E40,FixingType,C40,2,Currency,Calendar,"1Y","mf","30/360 (Bond Basis)",Stibor!$K$9,Discounting,Permanent,Trigger,ObjectOverwrite)</f>
        <v>SekiborSwapForBasisCalc40Y#0001</v>
      </c>
      <c r="G40" s="143" t="str">
        <f>_xll.ohRangeRetrieveError(F40)</f>
        <v/>
      </c>
      <c r="H40" s="15"/>
    </row>
    <row r="41" spans="2:8" s="1" customFormat="1" x14ac:dyDescent="0.2">
      <c r="B41" s="14"/>
      <c r="C41" s="136" t="s">
        <v>26</v>
      </c>
      <c r="D41" s="141" t="s">
        <v>17</v>
      </c>
      <c r="E41" s="142" t="str">
        <f t="shared" si="0"/>
        <v>SekiborSwapForBasisCalc50Y</v>
      </c>
      <c r="F41" s="143" t="str">
        <f>_xll.qlSwapIndex($E41,FixingType,C41,2,Currency,Calendar,"1Y","mf","30/360 (Bond Basis)",Stibor!$K$9,Discounting,Permanent,Trigger,ObjectOverwrite)</f>
        <v>SekiborSwapForBasisCalc50Y#0001</v>
      </c>
      <c r="G41" s="143" t="str">
        <f>_xll.ohRangeRetrieveError(F41)</f>
        <v/>
      </c>
      <c r="H41" s="15"/>
    </row>
    <row r="42" spans="2:8" s="1" customFormat="1" x14ac:dyDescent="0.2">
      <c r="B42" s="14"/>
      <c r="C42" s="137" t="s">
        <v>25</v>
      </c>
      <c r="D42" s="144" t="s">
        <v>17</v>
      </c>
      <c r="E42" s="145" t="str">
        <f t="shared" si="0"/>
        <v>SekiborSwapForBasisCalc60Y</v>
      </c>
      <c r="F42" s="146" t="str">
        <f>_xll.qlSwapIndex($E42,FixingType,C42,2,Currency,Calendar,"1Y","mf","30/360 (Bond Basis)",Stibor!$K$9,Discounting,Permanent,Trigger,ObjectOverwrite)</f>
        <v>SekiborSwapForBasisCalc60Y#0001</v>
      </c>
      <c r="G42" s="146" t="str">
        <f>_xll.ohRangeRetrieveError(F42)</f>
        <v/>
      </c>
      <c r="H42" s="15"/>
    </row>
    <row r="43" spans="2:8" s="1" customFormat="1" ht="12" thickBot="1" x14ac:dyDescent="0.25">
      <c r="B43" s="17"/>
      <c r="C43" s="18"/>
      <c r="D43" s="18"/>
      <c r="E43" s="18"/>
      <c r="F43" s="18"/>
      <c r="G43" s="18"/>
      <c r="H43" s="19"/>
    </row>
    <row r="44" spans="2:8" s="1" customFormat="1" x14ac:dyDescent="0.2">
      <c r="B44" s="16"/>
      <c r="C44" s="16"/>
      <c r="D44" s="16"/>
      <c r="E44" s="16"/>
      <c r="F44" s="16"/>
      <c r="G44" s="16"/>
      <c r="H44" s="16"/>
    </row>
    <row r="45" spans="2:8" s="1" customFormat="1" x14ac:dyDescent="0.2">
      <c r="B45" s="16"/>
      <c r="C45" s="16"/>
      <c r="D45" s="16"/>
      <c r="E45" s="16"/>
      <c r="F45" s="16"/>
      <c r="G45" s="16"/>
      <c r="H45" s="16"/>
    </row>
    <row r="46" spans="2:8" s="1" customFormat="1" x14ac:dyDescent="0.2">
      <c r="B46" s="16"/>
      <c r="C46" s="16"/>
      <c r="D46" s="16"/>
      <c r="E46" s="16"/>
      <c r="F46" s="16"/>
      <c r="G46" s="16"/>
      <c r="H46" s="16"/>
    </row>
    <row r="47" spans="2:8" s="1" customFormat="1" x14ac:dyDescent="0.2">
      <c r="B47" s="16"/>
      <c r="C47" s="16"/>
      <c r="D47" s="16"/>
      <c r="E47" s="16"/>
      <c r="F47" s="16"/>
      <c r="G47" s="16"/>
      <c r="H47" s="16"/>
    </row>
    <row r="48" spans="2:8" s="1" customFormat="1" x14ac:dyDescent="0.2">
      <c r="B48" s="16"/>
      <c r="C48" s="16"/>
      <c r="D48" s="16"/>
      <c r="E48" s="16"/>
      <c r="F48" s="16"/>
      <c r="G48" s="16"/>
      <c r="H48" s="16"/>
    </row>
    <row r="49" spans="2:8" s="1" customFormat="1" x14ac:dyDescent="0.2">
      <c r="B49" s="16"/>
      <c r="C49" s="16"/>
      <c r="D49" s="16"/>
      <c r="E49" s="16"/>
      <c r="F49" s="16"/>
      <c r="G49" s="16"/>
      <c r="H49" s="16"/>
    </row>
    <row r="50" spans="2:8" s="1" customFormat="1" x14ac:dyDescent="0.2">
      <c r="B50" s="16"/>
      <c r="C50" s="16"/>
      <c r="D50" s="16"/>
      <c r="E50" s="16"/>
      <c r="F50" s="16"/>
      <c r="G50" s="16"/>
      <c r="H50" s="16"/>
    </row>
    <row r="51" spans="2:8" s="1" customFormat="1" x14ac:dyDescent="0.2">
      <c r="B51" s="16"/>
      <c r="C51" s="16"/>
      <c r="D51" s="16"/>
      <c r="E51" s="16"/>
      <c r="F51" s="16"/>
      <c r="G51" s="16"/>
      <c r="H51" s="16"/>
    </row>
    <row r="52" spans="2:8" s="1" customFormat="1" x14ac:dyDescent="0.2">
      <c r="B52" s="16"/>
      <c r="C52" s="16"/>
      <c r="D52" s="16"/>
      <c r="E52" s="16"/>
      <c r="F52" s="16"/>
      <c r="G52" s="16"/>
      <c r="H52" s="16"/>
    </row>
    <row r="53" spans="2:8" s="1" customFormat="1" x14ac:dyDescent="0.2">
      <c r="B53" s="16"/>
      <c r="C53" s="16"/>
      <c r="D53" s="16"/>
      <c r="E53" s="16"/>
      <c r="F53" s="16"/>
      <c r="G53" s="16"/>
      <c r="H53" s="16"/>
    </row>
    <row r="54" spans="2:8" s="1" customFormat="1" x14ac:dyDescent="0.2">
      <c r="B54" s="16"/>
      <c r="C54" s="16"/>
      <c r="D54" s="16"/>
      <c r="E54" s="16"/>
      <c r="F54" s="16"/>
      <c r="G54" s="16"/>
      <c r="H54" s="16"/>
    </row>
    <row r="55" spans="2:8" s="1" customFormat="1" x14ac:dyDescent="0.2">
      <c r="B55" s="16"/>
      <c r="C55" s="16"/>
      <c r="D55" s="16"/>
      <c r="E55" s="16"/>
      <c r="F55" s="16"/>
      <c r="G55" s="16"/>
      <c r="H55" s="16"/>
    </row>
    <row r="56" spans="2:8" s="1" customFormat="1" x14ac:dyDescent="0.2">
      <c r="B56" s="16"/>
      <c r="C56" s="16"/>
      <c r="D56" s="16"/>
      <c r="E56" s="16"/>
      <c r="F56" s="16"/>
      <c r="G56" s="16"/>
      <c r="H56" s="16"/>
    </row>
    <row r="57" spans="2:8" s="1" customFormat="1" x14ac:dyDescent="0.2">
      <c r="B57" s="16"/>
      <c r="C57" s="16"/>
      <c r="D57" s="16"/>
      <c r="E57" s="16"/>
      <c r="F57" s="16"/>
      <c r="G57" s="16"/>
      <c r="H57" s="16"/>
    </row>
    <row r="58" spans="2:8" s="1" customFormat="1" x14ac:dyDescent="0.2">
      <c r="B58" s="16"/>
      <c r="C58" s="16"/>
      <c r="D58" s="16"/>
      <c r="E58" s="16"/>
      <c r="F58" s="16"/>
      <c r="G58" s="16"/>
      <c r="H58" s="16"/>
    </row>
    <row r="59" spans="2:8" s="1" customFormat="1" x14ac:dyDescent="0.2">
      <c r="B59" s="16"/>
      <c r="C59" s="16"/>
      <c r="D59" s="16"/>
      <c r="E59" s="16"/>
      <c r="F59" s="16"/>
      <c r="G59" s="16"/>
      <c r="H59" s="16"/>
    </row>
    <row r="60" spans="2:8" s="1" customFormat="1" x14ac:dyDescent="0.2">
      <c r="B60" s="16"/>
      <c r="C60" s="16"/>
      <c r="D60" s="16"/>
      <c r="E60" s="16"/>
      <c r="F60" s="16"/>
      <c r="G60" s="16"/>
      <c r="H60" s="16"/>
    </row>
    <row r="61" spans="2:8" s="1" customFormat="1" x14ac:dyDescent="0.2">
      <c r="B61" s="16"/>
      <c r="C61" s="16"/>
      <c r="D61" s="16"/>
      <c r="E61" s="16"/>
      <c r="F61" s="16"/>
      <c r="G61" s="16"/>
      <c r="H61" s="16"/>
    </row>
    <row r="62" spans="2:8" s="1" customFormat="1" x14ac:dyDescent="0.2">
      <c r="B62" s="16"/>
      <c r="C62" s="16"/>
      <c r="D62" s="16"/>
      <c r="E62" s="16"/>
      <c r="F62" s="16"/>
      <c r="G62" s="16"/>
      <c r="H62" s="16"/>
    </row>
    <row r="63" spans="2:8" s="1" customFormat="1" x14ac:dyDescent="0.2">
      <c r="B63" s="16"/>
      <c r="C63" s="16"/>
      <c r="D63" s="16"/>
      <c r="E63" s="16"/>
      <c r="F63" s="16"/>
      <c r="G63" s="16"/>
      <c r="H63" s="16"/>
    </row>
    <row r="64" spans="2:8" s="1" customFormat="1" x14ac:dyDescent="0.2">
      <c r="B64" s="16"/>
      <c r="C64" s="16"/>
      <c r="D64" s="16"/>
      <c r="E64" s="16"/>
      <c r="F64" s="16"/>
      <c r="G64" s="16"/>
      <c r="H64" s="16"/>
    </row>
    <row r="65" spans="2:8" s="1" customFormat="1" x14ac:dyDescent="0.2">
      <c r="B65" s="16"/>
      <c r="C65" s="16"/>
      <c r="D65" s="16"/>
      <c r="E65" s="16"/>
      <c r="F65" s="16"/>
      <c r="G65" s="16"/>
      <c r="H65" s="16"/>
    </row>
    <row r="66" spans="2:8" s="1" customFormat="1" x14ac:dyDescent="0.2">
      <c r="B66" s="16"/>
      <c r="C66" s="16"/>
      <c r="D66" s="16"/>
      <c r="E66" s="16"/>
      <c r="F66" s="16"/>
      <c r="G66" s="16"/>
      <c r="H66" s="16"/>
    </row>
    <row r="67" spans="2:8" s="1" customFormat="1" x14ac:dyDescent="0.2">
      <c r="B67" s="16"/>
      <c r="C67" s="16"/>
      <c r="D67" s="16"/>
      <c r="E67" s="16"/>
      <c r="F67" s="16"/>
      <c r="G67" s="16"/>
      <c r="H67" s="16"/>
    </row>
    <row r="68" spans="2:8" s="1" customFormat="1" x14ac:dyDescent="0.2">
      <c r="B68" s="16"/>
      <c r="C68" s="16"/>
      <c r="D68" s="16"/>
      <c r="E68" s="16"/>
      <c r="F68" s="16"/>
      <c r="G68" s="16"/>
      <c r="H68" s="16"/>
    </row>
    <row r="69" spans="2:8" s="1" customFormat="1" x14ac:dyDescent="0.2">
      <c r="B69" s="16"/>
      <c r="C69" s="16"/>
      <c r="D69" s="16"/>
      <c r="E69" s="16"/>
      <c r="F69" s="16"/>
      <c r="G69" s="16"/>
      <c r="H69" s="16"/>
    </row>
    <row r="70" spans="2:8" s="1" customFormat="1" x14ac:dyDescent="0.2"/>
    <row r="71" spans="2:8" s="1" customFormat="1" x14ac:dyDescent="0.2">
      <c r="B71" s="16"/>
      <c r="C71" s="16"/>
      <c r="D71" s="16"/>
      <c r="E71" s="16"/>
      <c r="F71" s="16"/>
      <c r="G71" s="16"/>
      <c r="H71" s="16"/>
    </row>
    <row r="72" spans="2:8" s="1" customFormat="1" x14ac:dyDescent="0.2">
      <c r="B72" s="16"/>
      <c r="C72" s="16"/>
      <c r="D72" s="16"/>
      <c r="E72" s="16"/>
      <c r="F72" s="16"/>
      <c r="G72" s="16"/>
      <c r="H72" s="16"/>
    </row>
    <row r="73" spans="2:8" s="1" customFormat="1" x14ac:dyDescent="0.2">
      <c r="B73" s="16"/>
      <c r="C73" s="16"/>
      <c r="D73" s="16"/>
      <c r="E73" s="16"/>
      <c r="F73" s="16"/>
      <c r="G73" s="16"/>
      <c r="H73" s="16"/>
    </row>
    <row r="74" spans="2:8" s="1" customFormat="1" x14ac:dyDescent="0.2">
      <c r="B74" s="16"/>
      <c r="C74" s="16"/>
      <c r="D74" s="16"/>
      <c r="E74" s="16"/>
      <c r="F74" s="16"/>
      <c r="G74" s="16"/>
      <c r="H74" s="16"/>
    </row>
    <row r="75" spans="2:8" s="1" customFormat="1" x14ac:dyDescent="0.2">
      <c r="B75" s="16"/>
      <c r="C75" s="16"/>
      <c r="D75" s="16"/>
      <c r="E75" s="16"/>
      <c r="F75" s="16"/>
      <c r="G75" s="16"/>
      <c r="H75" s="16"/>
    </row>
    <row r="76" spans="2:8" s="1" customFormat="1" x14ac:dyDescent="0.2">
      <c r="B76" s="16"/>
      <c r="C76" s="16"/>
      <c r="D76" s="16"/>
      <c r="E76" s="16"/>
      <c r="F76" s="16"/>
      <c r="G76" s="16"/>
      <c r="H7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T28"/>
  <sheetViews>
    <sheetView showGridLines="0" workbookViewId="0">
      <selection activeCell="K5" sqref="K5"/>
    </sheetView>
  </sheetViews>
  <sheetFormatPr defaultRowHeight="11.25" x14ac:dyDescent="0.2"/>
  <cols>
    <col min="1" max="2" width="2.7109375" style="184" customWidth="1"/>
    <col min="3" max="3" width="5.140625" style="184" bestFit="1" customWidth="1"/>
    <col min="4" max="4" width="22" style="184" bestFit="1" customWidth="1"/>
    <col min="5" max="5" width="17.5703125" style="184" bestFit="1" customWidth="1"/>
    <col min="6" max="6" width="36.85546875" style="184" bestFit="1" customWidth="1"/>
    <col min="7" max="9" width="2.7109375" style="184" customWidth="1"/>
    <col min="10" max="10" width="3.85546875" style="184" bestFit="1" customWidth="1"/>
    <col min="11" max="11" width="16.140625" style="184" bestFit="1" customWidth="1"/>
    <col min="12" max="13" width="10.7109375" style="184" customWidth="1"/>
    <col min="14" max="14" width="10" style="184" customWidth="1"/>
    <col min="15" max="15" width="2.7109375" style="184" customWidth="1"/>
    <col min="16" max="16" width="10" style="184" customWidth="1"/>
    <col min="17" max="17" width="2.7109375" style="184" customWidth="1"/>
    <col min="18" max="18" width="10" style="184" customWidth="1"/>
    <col min="19" max="19" width="9" style="184" bestFit="1" customWidth="1"/>
    <col min="20" max="21" width="2.7109375" style="184" customWidth="1"/>
    <col min="22" max="22" width="9.28515625" style="184" bestFit="1" customWidth="1"/>
    <col min="23" max="23" width="7.140625" style="184" bestFit="1" customWidth="1"/>
    <col min="24" max="24" width="9.85546875" style="184" customWidth="1"/>
    <col min="25" max="25" width="5.140625" style="184" bestFit="1" customWidth="1"/>
    <col min="26" max="26" width="4.85546875" style="184" bestFit="1" customWidth="1"/>
    <col min="27" max="16384" width="9.140625" style="184"/>
  </cols>
  <sheetData>
    <row r="1" spans="2:20" ht="12" thickBot="1" x14ac:dyDescent="0.25"/>
    <row r="2" spans="2:20" x14ac:dyDescent="0.2">
      <c r="B2" s="169"/>
      <c r="C2" s="170"/>
      <c r="D2" s="170"/>
      <c r="E2" s="170"/>
      <c r="F2" s="170"/>
      <c r="G2" s="26"/>
      <c r="I2" s="2"/>
      <c r="J2" s="3"/>
      <c r="K2" s="171"/>
      <c r="L2" s="171"/>
      <c r="M2" s="171"/>
      <c r="N2" s="3"/>
      <c r="O2" s="3"/>
      <c r="P2" s="3"/>
      <c r="Q2" s="3"/>
      <c r="R2" s="3"/>
      <c r="S2" s="3"/>
      <c r="T2" s="26"/>
    </row>
    <row r="3" spans="2:20" ht="12.75" customHeight="1" x14ac:dyDescent="0.2">
      <c r="B3" s="28"/>
      <c r="C3" s="32"/>
      <c r="D3" s="32"/>
      <c r="E3" s="32"/>
      <c r="F3" s="32"/>
      <c r="G3" s="30"/>
      <c r="I3" s="6"/>
      <c r="J3" s="150"/>
      <c r="K3" s="31" t="s">
        <v>115</v>
      </c>
      <c r="L3" s="32"/>
      <c r="M3" s="32"/>
      <c r="N3" s="32"/>
      <c r="O3" s="32"/>
      <c r="P3" s="32"/>
      <c r="Q3" s="32"/>
      <c r="R3" s="32"/>
      <c r="S3" s="32"/>
      <c r="T3" s="30"/>
    </row>
    <row r="4" spans="2:20" x14ac:dyDescent="0.2">
      <c r="B4" s="151"/>
      <c r="C4" s="7"/>
      <c r="D4" s="7"/>
      <c r="E4" s="7"/>
      <c r="F4" s="7"/>
      <c r="G4" s="34"/>
      <c r="I4" s="28"/>
      <c r="J4" s="32"/>
      <c r="K4" s="32"/>
      <c r="L4" s="32"/>
      <c r="M4" s="32"/>
      <c r="N4" s="32"/>
      <c r="O4" s="32"/>
      <c r="P4" s="32"/>
      <c r="Q4" s="32"/>
      <c r="R4" s="7"/>
      <c r="S4" s="33">
        <f>_xll.ohTrigger(S6:S23)</f>
        <v>7</v>
      </c>
      <c r="T4" s="34"/>
    </row>
    <row r="5" spans="2:20" ht="22.5" x14ac:dyDescent="0.2">
      <c r="B5" s="28"/>
      <c r="C5" s="156"/>
      <c r="D5" s="157" t="s">
        <v>179</v>
      </c>
      <c r="E5" s="157" t="s">
        <v>180</v>
      </c>
      <c r="F5" s="158" t="str">
        <f>_xll.ohRangeRetrieveError(E5)</f>
        <v/>
      </c>
      <c r="G5" s="34"/>
      <c r="I5" s="28"/>
      <c r="J5" s="166"/>
      <c r="K5" s="176" t="str">
        <f>_xll.RData(K7:K23,L5:M5,,ReutersRtMode,,L7)</f>
        <v>Updated at 15:21:20</v>
      </c>
      <c r="L5" s="167" t="s">
        <v>106</v>
      </c>
      <c r="M5" s="167" t="s">
        <v>105</v>
      </c>
      <c r="N5" s="168" t="s">
        <v>139</v>
      </c>
      <c r="O5" s="32" t="s">
        <v>154</v>
      </c>
      <c r="P5" s="168" t="s">
        <v>121</v>
      </c>
      <c r="Q5" s="32"/>
      <c r="R5" s="166" t="s">
        <v>120</v>
      </c>
      <c r="S5" s="191" t="s">
        <v>119</v>
      </c>
      <c r="T5" s="34"/>
    </row>
    <row r="6" spans="2:20" x14ac:dyDescent="0.2">
      <c r="B6" s="28"/>
      <c r="C6" s="162" t="s">
        <v>182</v>
      </c>
      <c r="D6" s="36" t="str">
        <f t="shared" ref="D6:D23" si="0">Currency&amp;$C6&amp;QuoteSuffix</f>
        <v>SEKOND_Quote</v>
      </c>
      <c r="E6" s="36" t="str">
        <f>_xll.qlSimpleQuote(D6,,RateTickValue,Permanent,Trigger,ObjectOverwrite)</f>
        <v>SEKOND_Quote#0001</v>
      </c>
      <c r="F6" s="159" t="str">
        <f>_xll.ohRangeRetrieveError(E6)</f>
        <v/>
      </c>
      <c r="G6" s="34"/>
      <c r="I6" s="28"/>
      <c r="J6" s="172" t="s">
        <v>104</v>
      </c>
      <c r="K6" s="37" t="str">
        <f t="array" ref="K6:K23">"STI"&amp;Currency&amp;J6:J23&amp;"DFI="&amp;VLOOKUP(Contributor,ContributorTable,2,FALSE)</f>
        <v>STISEKONDFI=</v>
      </c>
      <c r="L6" s="152"/>
      <c r="M6" s="152"/>
      <c r="N6" s="39" t="e">
        <f>IF(ISNUMBER(L6),L6,#NUM!)</f>
        <v>#NUM!</v>
      </c>
      <c r="O6" s="32" t="s">
        <v>154</v>
      </c>
      <c r="P6" s="40" t="e">
        <v>#NUM!</v>
      </c>
      <c r="Q6" s="32"/>
      <c r="R6" s="39" t="e">
        <f t="array" ref="R6:R23">QuoteLive</f>
        <v>#NUM!</v>
      </c>
      <c r="S6" s="41">
        <f>_xll.qlSimpleQuoteSetValue(E6,R6/100,Trigger)</f>
        <v>0</v>
      </c>
      <c r="T6" s="34"/>
    </row>
    <row r="7" spans="2:20" x14ac:dyDescent="0.2">
      <c r="B7" s="28"/>
      <c r="C7" s="163" t="s">
        <v>85</v>
      </c>
      <c r="D7" s="43" t="str">
        <f t="shared" si="0"/>
        <v>SEKTND_Quote</v>
      </c>
      <c r="E7" s="43" t="str">
        <f>_xll.qlSimpleQuote(D7,,RateTickValue,Permanent,Trigger,ObjectOverwrite)</f>
        <v>SEKTND_Quote#0001</v>
      </c>
      <c r="F7" s="160" t="str">
        <f>_xll.ohRangeRetrieveError(E7)</f>
        <v/>
      </c>
      <c r="G7" s="34"/>
      <c r="I7" s="28"/>
      <c r="J7" s="173" t="s">
        <v>118</v>
      </c>
      <c r="K7" s="44" t="str">
        <v>STISEKTNDFI=</v>
      </c>
      <c r="L7" s="153">
        <v>-0.25</v>
      </c>
      <c r="M7" s="153">
        <v>0</v>
      </c>
      <c r="N7" s="46">
        <f t="shared" ref="N7:N23" si="1">IF(ISNUMBER(L7),L7,#NUM!)</f>
        <v>-0.25</v>
      </c>
      <c r="O7" s="32" t="s">
        <v>154</v>
      </c>
      <c r="P7" s="47">
        <v>-0.25</v>
      </c>
      <c r="Q7" s="32"/>
      <c r="R7" s="46">
        <v>-0.25</v>
      </c>
      <c r="S7" s="48">
        <f>_xll.qlSimpleQuoteSetValue(E7,R7/100,Trigger)</f>
        <v>-6.8000000000000005E-4</v>
      </c>
      <c r="T7" s="34"/>
    </row>
    <row r="8" spans="2:20" x14ac:dyDescent="0.2">
      <c r="B8" s="28"/>
      <c r="C8" s="163" t="s">
        <v>84</v>
      </c>
      <c r="D8" s="43" t="str">
        <f t="shared" si="0"/>
        <v>SEKSND_Quote</v>
      </c>
      <c r="E8" s="43" t="str">
        <f>_xll.qlSimpleQuote(D8,,RateTickValue,Permanent,Trigger,ObjectOverwrite)</f>
        <v>SEKSND_Quote#0001</v>
      </c>
      <c r="F8" s="160" t="str">
        <f>_xll.ohRangeRetrieveError(E8)</f>
        <v/>
      </c>
      <c r="G8" s="34"/>
      <c r="I8" s="28"/>
      <c r="J8" s="173" t="s">
        <v>116</v>
      </c>
      <c r="K8" s="44" t="str">
        <v>STISEKSNDFI=</v>
      </c>
      <c r="L8" s="153" t="s">
        <v>153</v>
      </c>
      <c r="M8" s="153" t="s">
        <v>153</v>
      </c>
      <c r="N8" s="46" t="e">
        <f t="shared" si="1"/>
        <v>#NUM!</v>
      </c>
      <c r="O8" s="32" t="s">
        <v>154</v>
      </c>
      <c r="P8" s="47" t="e">
        <v>#NUM!</v>
      </c>
      <c r="Q8" s="32"/>
      <c r="R8" s="46" t="e">
        <v>#NUM!</v>
      </c>
      <c r="S8" s="48">
        <f>_xll.qlSimpleQuoteSetValue(E8,R8/100,Trigger)</f>
        <v>0</v>
      </c>
      <c r="T8" s="34"/>
    </row>
    <row r="9" spans="2:20" x14ac:dyDescent="0.2">
      <c r="B9" s="28"/>
      <c r="C9" s="163" t="s">
        <v>83</v>
      </c>
      <c r="D9" s="43" t="str">
        <f t="shared" si="0"/>
        <v>SEKSWD_Quote</v>
      </c>
      <c r="E9" s="43" t="str">
        <f>_xll.qlSimpleQuote(D9,,RateTickValue,Permanent,Trigger,ObjectOverwrite)</f>
        <v>SEKSWD_Quote#0001</v>
      </c>
      <c r="F9" s="160" t="str">
        <f>_xll.ohRangeRetrieveError(E9)</f>
        <v/>
      </c>
      <c r="G9" s="34"/>
      <c r="I9" s="28"/>
      <c r="J9" s="173" t="s">
        <v>162</v>
      </c>
      <c r="K9" s="44" t="str">
        <v>STISEK1WDFI=</v>
      </c>
      <c r="L9" s="153">
        <v>-0.24100000000000002</v>
      </c>
      <c r="M9" s="153">
        <v>0</v>
      </c>
      <c r="N9" s="46">
        <f t="shared" si="1"/>
        <v>-0.24100000000000002</v>
      </c>
      <c r="O9" s="32" t="s">
        <v>154</v>
      </c>
      <c r="P9" s="47">
        <v>-0.24100000000000002</v>
      </c>
      <c r="Q9" s="32"/>
      <c r="R9" s="46">
        <v>-0.24100000000000002</v>
      </c>
      <c r="S9" s="48">
        <f>_xll.qlSimpleQuoteSetValue(E9,R9/100,Trigger)</f>
        <v>2.4999999999999979E-4</v>
      </c>
      <c r="T9" s="34"/>
    </row>
    <row r="10" spans="2:20" x14ac:dyDescent="0.2">
      <c r="B10" s="28"/>
      <c r="C10" s="163" t="s">
        <v>82</v>
      </c>
      <c r="D10" s="43" t="str">
        <f t="shared" si="0"/>
        <v>SEK2WD_Quote</v>
      </c>
      <c r="E10" s="43" t="str">
        <f>_xll.qlSimpleQuote(D10,,RateTickValue,Permanent,Trigger,ObjectOverwrite)</f>
        <v>SEK2WD_Quote#0001</v>
      </c>
      <c r="F10" s="160" t="str">
        <f>_xll.ohRangeRetrieveError(E10)</f>
        <v/>
      </c>
      <c r="G10" s="34"/>
      <c r="I10" s="28"/>
      <c r="J10" s="173" t="s">
        <v>21</v>
      </c>
      <c r="K10" s="44" t="str">
        <v>STISEK2WDFI=</v>
      </c>
      <c r="L10" s="153" t="s">
        <v>153</v>
      </c>
      <c r="M10" s="153" t="s">
        <v>153</v>
      </c>
      <c r="N10" s="46" t="e">
        <f t="shared" si="1"/>
        <v>#NUM!</v>
      </c>
      <c r="O10" s="32" t="s">
        <v>189</v>
      </c>
      <c r="P10" s="47" t="e">
        <v>#NUM!</v>
      </c>
      <c r="Q10" s="32"/>
      <c r="R10" s="46" t="e">
        <v>#NUM!</v>
      </c>
      <c r="S10" s="48">
        <f>_xll.qlSimpleQuoteSetValue(E10,R10/100,Trigger)</f>
        <v>0</v>
      </c>
      <c r="T10" s="34"/>
    </row>
    <row r="11" spans="2:20" x14ac:dyDescent="0.2">
      <c r="B11" s="28"/>
      <c r="C11" s="163" t="s">
        <v>81</v>
      </c>
      <c r="D11" s="43" t="str">
        <f t="shared" si="0"/>
        <v>SEK3WD_Quote</v>
      </c>
      <c r="E11" s="43" t="str">
        <f>_xll.qlSimpleQuote(D11,,RateTickValue,Permanent,Trigger,ObjectOverwrite)</f>
        <v>SEK3WD_Quote#0001</v>
      </c>
      <c r="F11" s="160" t="str">
        <f>_xll.ohRangeRetrieveError(E11)</f>
        <v/>
      </c>
      <c r="G11" s="34"/>
      <c r="I11" s="28"/>
      <c r="J11" s="173" t="s">
        <v>20</v>
      </c>
      <c r="K11" s="44" t="str">
        <v>STISEK3WDFI=</v>
      </c>
      <c r="L11" s="153" t="s">
        <v>153</v>
      </c>
      <c r="M11" s="153" t="s">
        <v>153</v>
      </c>
      <c r="N11" s="46" t="e">
        <f t="shared" si="1"/>
        <v>#NUM!</v>
      </c>
      <c r="O11" s="32" t="s">
        <v>154</v>
      </c>
      <c r="P11" s="154" t="e">
        <v>#NUM!</v>
      </c>
      <c r="Q11" s="32"/>
      <c r="R11" s="46" t="e">
        <v>#NUM!</v>
      </c>
      <c r="S11" s="48">
        <f>_xll.qlSimpleQuoteSetValue(E11,R11/100,Trigger)</f>
        <v>0</v>
      </c>
      <c r="T11" s="34"/>
    </row>
    <row r="12" spans="2:20" x14ac:dyDescent="0.2">
      <c r="B12" s="28"/>
      <c r="C12" s="163" t="s">
        <v>80</v>
      </c>
      <c r="D12" s="43" t="str">
        <f t="shared" si="0"/>
        <v>SEK1MD_Quote</v>
      </c>
      <c r="E12" s="43" t="str">
        <f>_xll.qlSimpleQuote(D12,,RateTickValue,Permanent,Trigger,ObjectOverwrite)</f>
        <v>SEK1MD_Quote#0001</v>
      </c>
      <c r="F12" s="160" t="str">
        <f>_xll.ohRangeRetrieveError(E12)</f>
        <v/>
      </c>
      <c r="G12" s="34"/>
      <c r="I12" s="28"/>
      <c r="J12" s="173" t="s">
        <v>19</v>
      </c>
      <c r="K12" s="44" t="str">
        <v>STISEK1MDFI=</v>
      </c>
      <c r="L12" s="153">
        <v>-0.26300000000000001</v>
      </c>
      <c r="M12" s="153">
        <v>0</v>
      </c>
      <c r="N12" s="46">
        <f t="shared" si="1"/>
        <v>-0.26300000000000001</v>
      </c>
      <c r="O12" s="32" t="s">
        <v>154</v>
      </c>
      <c r="P12" s="154">
        <v>-0.26300000000000001</v>
      </c>
      <c r="Q12" s="32"/>
      <c r="R12" s="46">
        <v>-0.26300000000000001</v>
      </c>
      <c r="S12" s="48">
        <f>_xll.qlSimpleQuoteSetValue(E12,R12/100,Trigger)</f>
        <v>1.0000000000000026E-5</v>
      </c>
      <c r="T12" s="34"/>
    </row>
    <row r="13" spans="2:20" x14ac:dyDescent="0.2">
      <c r="B13" s="28"/>
      <c r="C13" s="163" t="s">
        <v>79</v>
      </c>
      <c r="D13" s="43" t="str">
        <f t="shared" si="0"/>
        <v>SEK2MD_Quote</v>
      </c>
      <c r="E13" s="43" t="str">
        <f>_xll.qlSimpleQuote(D13,,RateTickValue,Permanent,Trigger,ObjectOverwrite)</f>
        <v>SEK2MD_Quote#0001</v>
      </c>
      <c r="F13" s="160" t="str">
        <f>_xll.ohRangeRetrieveError(E13)</f>
        <v/>
      </c>
      <c r="G13" s="34"/>
      <c r="I13" s="28"/>
      <c r="J13" s="173" t="s">
        <v>18</v>
      </c>
      <c r="K13" s="44" t="str">
        <v>STISEK2MDFI=</v>
      </c>
      <c r="L13" s="153">
        <v>-0.24300000000000002</v>
      </c>
      <c r="M13" s="153">
        <v>0</v>
      </c>
      <c r="N13" s="46">
        <f t="shared" si="1"/>
        <v>-0.24300000000000002</v>
      </c>
      <c r="O13" s="32" t="s">
        <v>154</v>
      </c>
      <c r="P13" s="154">
        <v>-0.24300000000000002</v>
      </c>
      <c r="Q13" s="32"/>
      <c r="R13" s="46">
        <v>-0.24300000000000002</v>
      </c>
      <c r="S13" s="48">
        <f>_xll.qlSimpleQuoteSetValue(E13,R13/100,Trigger)</f>
        <v>0</v>
      </c>
      <c r="T13" s="34"/>
    </row>
    <row r="14" spans="2:20" x14ac:dyDescent="0.2">
      <c r="B14" s="28"/>
      <c r="C14" s="163" t="s">
        <v>78</v>
      </c>
      <c r="D14" s="43" t="str">
        <f t="shared" si="0"/>
        <v>SEK3MD_Quote</v>
      </c>
      <c r="E14" s="43" t="str">
        <f>_xll.qlSimpleQuote(D14,,RateTickValue,Permanent,Trigger,ObjectOverwrite)</f>
        <v>SEK3MD_Quote#0001</v>
      </c>
      <c r="F14" s="160" t="str">
        <f>_xll.ohRangeRetrieveError(E14)</f>
        <v/>
      </c>
      <c r="G14" s="34"/>
      <c r="I14" s="28"/>
      <c r="J14" s="173" t="s">
        <v>17</v>
      </c>
      <c r="K14" s="44" t="str">
        <v>STISEK3MDFI=</v>
      </c>
      <c r="L14" s="153">
        <v>-0.20600000000000002</v>
      </c>
      <c r="M14" s="153">
        <v>0</v>
      </c>
      <c r="N14" s="46">
        <f t="shared" si="1"/>
        <v>-0.20600000000000002</v>
      </c>
      <c r="O14" s="32" t="s">
        <v>154</v>
      </c>
      <c r="P14" s="154">
        <v>-0.20600000000000002</v>
      </c>
      <c r="Q14" s="32"/>
      <c r="R14" s="46">
        <v>-0.20600000000000002</v>
      </c>
      <c r="S14" s="48">
        <f>_xll.qlSimpleQuoteSetValue(E14,R14/100,Trigger)</f>
        <v>2.0000000000000052E-5</v>
      </c>
      <c r="T14" s="34"/>
    </row>
    <row r="15" spans="2:20" x14ac:dyDescent="0.2">
      <c r="B15" s="28"/>
      <c r="C15" s="163" t="s">
        <v>77</v>
      </c>
      <c r="D15" s="43" t="str">
        <f t="shared" si="0"/>
        <v>SEK4MD_Quote</v>
      </c>
      <c r="E15" s="43" t="str">
        <f>_xll.qlSimpleQuote(D15,,RateTickValue,Permanent,Trigger,ObjectOverwrite)</f>
        <v>SEK4MD_Quote#0001</v>
      </c>
      <c r="F15" s="160" t="str">
        <f>_xll.ohRangeRetrieveError(E15)</f>
        <v/>
      </c>
      <c r="G15" s="34"/>
      <c r="I15" s="28"/>
      <c r="J15" s="173" t="s">
        <v>16</v>
      </c>
      <c r="K15" s="44" t="str">
        <v>STISEK4MDFI=</v>
      </c>
      <c r="L15" s="153" t="s">
        <v>153</v>
      </c>
      <c r="M15" s="153" t="s">
        <v>153</v>
      </c>
      <c r="N15" s="46" t="e">
        <f t="shared" si="1"/>
        <v>#NUM!</v>
      </c>
      <c r="O15" s="32" t="s">
        <v>154</v>
      </c>
      <c r="P15" s="154" t="e">
        <v>#NUM!</v>
      </c>
      <c r="Q15" s="32"/>
      <c r="R15" s="46" t="e">
        <v>#NUM!</v>
      </c>
      <c r="S15" s="48">
        <f>_xll.qlSimpleQuoteSetValue(E15,R15/100,Trigger)</f>
        <v>0</v>
      </c>
      <c r="T15" s="34"/>
    </row>
    <row r="16" spans="2:20" x14ac:dyDescent="0.2">
      <c r="B16" s="28"/>
      <c r="C16" s="163" t="s">
        <v>76</v>
      </c>
      <c r="D16" s="43" t="str">
        <f t="shared" si="0"/>
        <v>SEK5MD_Quote</v>
      </c>
      <c r="E16" s="43" t="str">
        <f>_xll.qlSimpleQuote(D16,,RateTickValue,Permanent,Trigger,ObjectOverwrite)</f>
        <v>SEK5MD_Quote#0001</v>
      </c>
      <c r="F16" s="160" t="str">
        <f>_xll.ohRangeRetrieveError(E16)</f>
        <v/>
      </c>
      <c r="G16" s="34"/>
      <c r="I16" s="28"/>
      <c r="J16" s="173" t="s">
        <v>15</v>
      </c>
      <c r="K16" s="44" t="str">
        <v>STISEK5MDFI=</v>
      </c>
      <c r="L16" s="153" t="s">
        <v>153</v>
      </c>
      <c r="M16" s="153" t="s">
        <v>153</v>
      </c>
      <c r="N16" s="46" t="e">
        <f t="shared" si="1"/>
        <v>#NUM!</v>
      </c>
      <c r="O16" s="32" t="s">
        <v>154</v>
      </c>
      <c r="P16" s="154" t="e">
        <v>#NUM!</v>
      </c>
      <c r="Q16" s="32"/>
      <c r="R16" s="46" t="e">
        <v>#NUM!</v>
      </c>
      <c r="S16" s="48">
        <f>_xll.qlSimpleQuoteSetValue(E16,R16/100,Trigger)</f>
        <v>0</v>
      </c>
      <c r="T16" s="34"/>
    </row>
    <row r="17" spans="2:20" x14ac:dyDescent="0.2">
      <c r="B17" s="28"/>
      <c r="C17" s="163" t="s">
        <v>75</v>
      </c>
      <c r="D17" s="43" t="str">
        <f t="shared" si="0"/>
        <v>SEK6MD_Quote</v>
      </c>
      <c r="E17" s="43" t="str">
        <f>_xll.qlSimpleQuote(D17,,RateTickValue,Permanent,Trigger,ObjectOverwrite)</f>
        <v>SEK6MD_Quote#0001</v>
      </c>
      <c r="F17" s="160" t="str">
        <f>_xll.ohRangeRetrieveError(E17)</f>
        <v/>
      </c>
      <c r="G17" s="34"/>
      <c r="I17" s="28"/>
      <c r="J17" s="173" t="s">
        <v>14</v>
      </c>
      <c r="K17" s="44" t="str">
        <v>STISEK6MDFI=</v>
      </c>
      <c r="L17" s="153">
        <v>-0.13900000000000001</v>
      </c>
      <c r="M17" s="153">
        <v>0</v>
      </c>
      <c r="N17" s="46">
        <f t="shared" si="1"/>
        <v>-0.13900000000000001</v>
      </c>
      <c r="O17" s="32" t="s">
        <v>154</v>
      </c>
      <c r="P17" s="154">
        <v>-0.13900000000000001</v>
      </c>
      <c r="Q17" s="32"/>
      <c r="R17" s="46">
        <v>-0.13900000000000001</v>
      </c>
      <c r="S17" s="48">
        <f>_xll.qlSimpleQuoteSetValue(E17,R17/100,Trigger)</f>
        <v>1.5999999999999977E-4</v>
      </c>
      <c r="T17" s="34"/>
    </row>
    <row r="18" spans="2:20" x14ac:dyDescent="0.2">
      <c r="B18" s="28"/>
      <c r="C18" s="163" t="s">
        <v>74</v>
      </c>
      <c r="D18" s="43" t="str">
        <f t="shared" si="0"/>
        <v>SEK7MD_Quote</v>
      </c>
      <c r="E18" s="43" t="str">
        <f>_xll.qlSimpleQuote(D18,,RateTickValue,Permanent,Trigger,ObjectOverwrite)</f>
        <v>SEK7MD_Quote#0001</v>
      </c>
      <c r="F18" s="160" t="str">
        <f>_xll.ohRangeRetrieveError(E18)</f>
        <v/>
      </c>
      <c r="G18" s="34"/>
      <c r="I18" s="28"/>
      <c r="J18" s="173" t="s">
        <v>13</v>
      </c>
      <c r="K18" s="44" t="str">
        <v>STISEK7MDFI=</v>
      </c>
      <c r="L18" s="153" t="s">
        <v>153</v>
      </c>
      <c r="M18" s="153" t="s">
        <v>153</v>
      </c>
      <c r="N18" s="46" t="e">
        <f t="shared" si="1"/>
        <v>#NUM!</v>
      </c>
      <c r="O18" s="32" t="s">
        <v>154</v>
      </c>
      <c r="P18" s="154" t="e">
        <v>#NUM!</v>
      </c>
      <c r="Q18" s="32"/>
      <c r="R18" s="46" t="e">
        <v>#NUM!</v>
      </c>
      <c r="S18" s="48">
        <f>_xll.qlSimpleQuoteSetValue(E18,R18/100,Trigger)</f>
        <v>0</v>
      </c>
      <c r="T18" s="34"/>
    </row>
    <row r="19" spans="2:20" x14ac:dyDescent="0.2">
      <c r="B19" s="28"/>
      <c r="C19" s="163" t="s">
        <v>73</v>
      </c>
      <c r="D19" s="43" t="str">
        <f t="shared" si="0"/>
        <v>SEK8MD_Quote</v>
      </c>
      <c r="E19" s="43" t="str">
        <f>_xll.qlSimpleQuote(D19,,RateTickValue,Permanent,Trigger,ObjectOverwrite)</f>
        <v>SEK8MD_Quote#0001</v>
      </c>
      <c r="F19" s="160" t="str">
        <f>_xll.ohRangeRetrieveError(E19)</f>
        <v/>
      </c>
      <c r="G19" s="34"/>
      <c r="I19" s="28"/>
      <c r="J19" s="173" t="s">
        <v>12</v>
      </c>
      <c r="K19" s="44" t="str">
        <v>STISEK8MDFI=</v>
      </c>
      <c r="L19" s="153" t="s">
        <v>153</v>
      </c>
      <c r="M19" s="153" t="s">
        <v>153</v>
      </c>
      <c r="N19" s="46" t="e">
        <f t="shared" si="1"/>
        <v>#NUM!</v>
      </c>
      <c r="O19" s="32" t="s">
        <v>154</v>
      </c>
      <c r="P19" s="154" t="e">
        <v>#NUM!</v>
      </c>
      <c r="Q19" s="32"/>
      <c r="R19" s="46" t="e">
        <v>#NUM!</v>
      </c>
      <c r="S19" s="48">
        <f>_xll.qlSimpleQuoteSetValue(E19,R19/100,Trigger)</f>
        <v>0</v>
      </c>
      <c r="T19" s="34"/>
    </row>
    <row r="20" spans="2:20" x14ac:dyDescent="0.2">
      <c r="B20" s="28"/>
      <c r="C20" s="163" t="s">
        <v>72</v>
      </c>
      <c r="D20" s="43" t="str">
        <f t="shared" si="0"/>
        <v>SEK9MD_Quote</v>
      </c>
      <c r="E20" s="43" t="str">
        <f>_xll.qlSimpleQuote(D20,,RateTickValue,Permanent,Trigger,ObjectOverwrite)</f>
        <v>SEK9MD_Quote#0001</v>
      </c>
      <c r="F20" s="160" t="str">
        <f>_xll.ohRangeRetrieveError(E20)</f>
        <v/>
      </c>
      <c r="G20" s="34"/>
      <c r="I20" s="28"/>
      <c r="J20" s="173" t="s">
        <v>11</v>
      </c>
      <c r="K20" s="44" t="str">
        <v>STISEK9MDFI=</v>
      </c>
      <c r="L20" s="153" t="s">
        <v>153</v>
      </c>
      <c r="M20" s="153" t="s">
        <v>153</v>
      </c>
      <c r="N20" s="46" t="e">
        <f t="shared" si="1"/>
        <v>#NUM!</v>
      </c>
      <c r="O20" s="32" t="s">
        <v>154</v>
      </c>
      <c r="P20" s="154" t="e">
        <v>#NUM!</v>
      </c>
      <c r="Q20" s="32"/>
      <c r="R20" s="46" t="e">
        <v>#NUM!</v>
      </c>
      <c r="S20" s="48">
        <f>_xll.qlSimpleQuoteSetValue(E20,R20/100,Trigger)</f>
        <v>0</v>
      </c>
      <c r="T20" s="34"/>
    </row>
    <row r="21" spans="2:20" x14ac:dyDescent="0.2">
      <c r="B21" s="28"/>
      <c r="C21" s="163" t="s">
        <v>71</v>
      </c>
      <c r="D21" s="43" t="str">
        <f t="shared" si="0"/>
        <v>SEK10MD_Quote</v>
      </c>
      <c r="E21" s="43" t="str">
        <f>_xll.qlSimpleQuote(D21,,RateTickValue,Permanent,Trigger,ObjectOverwrite)</f>
        <v>SEK10MD_Quote#0001</v>
      </c>
      <c r="F21" s="160" t="str">
        <f>_xll.ohRangeRetrieveError(E21)</f>
        <v/>
      </c>
      <c r="G21" s="34"/>
      <c r="I21" s="28"/>
      <c r="J21" s="173" t="s">
        <v>10</v>
      </c>
      <c r="K21" s="44" t="str">
        <v>STISEK10MDFI=</v>
      </c>
      <c r="L21" s="153" t="s">
        <v>153</v>
      </c>
      <c r="M21" s="153" t="s">
        <v>153</v>
      </c>
      <c r="N21" s="46" t="e">
        <f t="shared" si="1"/>
        <v>#NUM!</v>
      </c>
      <c r="O21" s="32" t="s">
        <v>154</v>
      </c>
      <c r="P21" s="154" t="e">
        <v>#NUM!</v>
      </c>
      <c r="Q21" s="32"/>
      <c r="R21" s="46" t="e">
        <v>#NUM!</v>
      </c>
      <c r="S21" s="48">
        <f>_xll.qlSimpleQuoteSetValue(E21,R21/100,Trigger)</f>
        <v>0</v>
      </c>
      <c r="T21" s="34"/>
    </row>
    <row r="22" spans="2:20" x14ac:dyDescent="0.2">
      <c r="B22" s="28"/>
      <c r="C22" s="163" t="s">
        <v>70</v>
      </c>
      <c r="D22" s="43" t="str">
        <f t="shared" si="0"/>
        <v>SEK11MD_Quote</v>
      </c>
      <c r="E22" s="43" t="str">
        <f>_xll.qlSimpleQuote(D22,,RateTickValue,Permanent,Trigger,ObjectOverwrite)</f>
        <v>SEK11MD_Quote#0001</v>
      </c>
      <c r="F22" s="160" t="str">
        <f>_xll.ohRangeRetrieveError(E22)</f>
        <v/>
      </c>
      <c r="G22" s="34"/>
      <c r="I22" s="28"/>
      <c r="J22" s="173" t="s">
        <v>9</v>
      </c>
      <c r="K22" s="44" t="str">
        <v>STISEK11MDFI=</v>
      </c>
      <c r="L22" s="153" t="s">
        <v>153</v>
      </c>
      <c r="M22" s="153" t="s">
        <v>153</v>
      </c>
      <c r="N22" s="46" t="e">
        <f t="shared" si="1"/>
        <v>#NUM!</v>
      </c>
      <c r="O22" s="32" t="s">
        <v>154</v>
      </c>
      <c r="P22" s="154" t="e">
        <v>#NUM!</v>
      </c>
      <c r="Q22" s="32"/>
      <c r="R22" s="46" t="e">
        <v>#NUM!</v>
      </c>
      <c r="S22" s="48">
        <f>_xll.qlSimpleQuoteSetValue(E22,R22/100,Trigger)</f>
        <v>0</v>
      </c>
      <c r="T22" s="34"/>
    </row>
    <row r="23" spans="2:20" x14ac:dyDescent="0.2">
      <c r="B23" s="28"/>
      <c r="C23" s="164" t="s">
        <v>69</v>
      </c>
      <c r="D23" s="50" t="str">
        <f t="shared" si="0"/>
        <v>SEK1YD_Quote</v>
      </c>
      <c r="E23" s="50" t="str">
        <f>_xll.qlSimpleQuote(D23,,RateTickValue,Permanent,Trigger,ObjectOverwrite)</f>
        <v>SEK1YD_Quote#0001</v>
      </c>
      <c r="F23" s="161" t="str">
        <f>_xll.ohRangeRetrieveError(E23)</f>
        <v/>
      </c>
      <c r="G23" s="34"/>
      <c r="I23" s="28"/>
      <c r="J23" s="174" t="s">
        <v>8</v>
      </c>
      <c r="K23" s="51" t="str">
        <v>STISEK1YDFI=</v>
      </c>
      <c r="L23" s="153" t="s">
        <v>153</v>
      </c>
      <c r="M23" s="153" t="s">
        <v>153</v>
      </c>
      <c r="N23" s="53" t="e">
        <f t="shared" si="1"/>
        <v>#NUM!</v>
      </c>
      <c r="O23" s="32" t="s">
        <v>154</v>
      </c>
      <c r="P23" s="154" t="e">
        <v>#NUM!</v>
      </c>
      <c r="Q23" s="32"/>
      <c r="R23" s="53" t="e">
        <v>#NUM!</v>
      </c>
      <c r="S23" s="55">
        <f>_xll.qlSimpleQuoteSetValue(E23,R23/100,Trigger)</f>
        <v>0</v>
      </c>
      <c r="T23" s="34"/>
    </row>
    <row r="24" spans="2:20" ht="12" thickBot="1" x14ac:dyDescent="0.25">
      <c r="B24" s="9"/>
      <c r="C24" s="10"/>
      <c r="D24" s="10"/>
      <c r="E24" s="10"/>
      <c r="F24" s="10"/>
      <c r="G24" s="11"/>
      <c r="I24" s="9"/>
      <c r="J24" s="155"/>
      <c r="K24" s="155"/>
      <c r="L24" s="155"/>
      <c r="M24" s="155"/>
      <c r="N24" s="10"/>
      <c r="O24" s="10" t="s">
        <v>154</v>
      </c>
      <c r="P24" s="155"/>
      <c r="Q24" s="10"/>
      <c r="R24" s="155"/>
      <c r="S24" s="155"/>
      <c r="T24" s="11"/>
    </row>
    <row r="27" spans="2:20" ht="15" x14ac:dyDescent="0.25">
      <c r="J27" s="185"/>
    </row>
    <row r="28" spans="2:20" ht="19.5" customHeight="1" x14ac:dyDescent="0.25">
      <c r="F28" s="185"/>
      <c r="K28" s="185"/>
    </row>
  </sheetData>
  <conditionalFormatting sqref="S6:S23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K3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AF21"/>
  <sheetViews>
    <sheetView showGridLines="0" topLeftCell="K1" workbookViewId="0">
      <selection activeCell="N5" sqref="N5"/>
    </sheetView>
  </sheetViews>
  <sheetFormatPr defaultRowHeight="11.25" x14ac:dyDescent="0.2"/>
  <cols>
    <col min="1" max="1" width="2.7109375" style="27" customWidth="1"/>
    <col min="2" max="2" width="2.28515625" style="27" customWidth="1"/>
    <col min="3" max="3" width="2.7109375" style="27" bestFit="1" customWidth="1"/>
    <col min="4" max="4" width="3" style="27" bestFit="1" customWidth="1"/>
    <col min="5" max="5" width="16.7109375" style="27" bestFit="1" customWidth="1"/>
    <col min="6" max="6" width="18.85546875" style="27" bestFit="1" customWidth="1"/>
    <col min="7" max="7" width="39.5703125" style="69" customWidth="1"/>
    <col min="8" max="10" width="2.7109375" style="27" customWidth="1"/>
    <col min="11" max="11" width="2.7109375" style="27" bestFit="1" customWidth="1"/>
    <col min="12" max="12" width="3" style="27" bestFit="1" customWidth="1"/>
    <col min="13" max="13" width="8" style="27" bestFit="1" customWidth="1"/>
    <col min="14" max="14" width="17.28515625" style="27" bestFit="1" customWidth="1"/>
    <col min="15" max="16" width="8.7109375" style="27" customWidth="1"/>
    <col min="17" max="17" width="8.85546875" style="27" customWidth="1"/>
    <col min="18" max="18" width="10" style="27" customWidth="1"/>
    <col min="19" max="19" width="8.85546875" style="27" customWidth="1"/>
    <col min="20" max="20" width="2.7109375" style="27" customWidth="1"/>
    <col min="21" max="21" width="7" style="27" bestFit="1" customWidth="1"/>
    <col min="22" max="22" width="2.7109375" style="27" customWidth="1"/>
    <col min="23" max="23" width="10.7109375" style="27" customWidth="1"/>
    <col min="24" max="24" width="10" style="27" bestFit="1" customWidth="1"/>
    <col min="25" max="27" width="2.7109375" style="27" customWidth="1"/>
    <col min="28" max="28" width="17.28515625" style="27" bestFit="1" customWidth="1"/>
    <col min="29" max="29" width="22.42578125" style="27" bestFit="1" customWidth="1"/>
    <col min="30" max="30" width="8" style="27" bestFit="1" customWidth="1"/>
    <col min="31" max="31" width="10" style="27" bestFit="1" customWidth="1"/>
    <col min="32" max="32" width="2.7109375" style="27" customWidth="1"/>
    <col min="33" max="16384" width="9.140625" style="27"/>
  </cols>
  <sheetData>
    <row r="1" spans="2:32" ht="12" thickBot="1" x14ac:dyDescent="0.25"/>
    <row r="2" spans="2:32" x14ac:dyDescent="0.2">
      <c r="B2" s="24"/>
      <c r="C2" s="25"/>
      <c r="D2" s="25"/>
      <c r="E2" s="25"/>
      <c r="F2" s="56"/>
      <c r="G2" s="25"/>
      <c r="H2" s="26"/>
      <c r="J2" s="19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6"/>
      <c r="AA2" s="24"/>
      <c r="AB2" s="25"/>
      <c r="AC2" s="25"/>
      <c r="AD2" s="56"/>
      <c r="AE2" s="171"/>
      <c r="AF2" s="198"/>
    </row>
    <row r="3" spans="2:32" x14ac:dyDescent="0.2">
      <c r="B3" s="28"/>
      <c r="C3" s="29"/>
      <c r="D3" s="29"/>
      <c r="E3" s="29"/>
      <c r="F3" s="60"/>
      <c r="G3" s="29"/>
      <c r="H3" s="30"/>
      <c r="J3" s="57"/>
      <c r="K3" s="58"/>
      <c r="L3" s="7"/>
      <c r="M3" s="7"/>
      <c r="N3" s="31" t="s">
        <v>186</v>
      </c>
      <c r="O3" s="7"/>
      <c r="P3" s="7"/>
      <c r="Q3" s="7"/>
      <c r="R3" s="7"/>
      <c r="S3" s="32"/>
      <c r="T3" s="32"/>
      <c r="U3" s="32"/>
      <c r="V3" s="32"/>
      <c r="W3" s="32"/>
      <c r="X3" s="7"/>
      <c r="Y3" s="30"/>
      <c r="AA3" s="28"/>
      <c r="AB3" s="29"/>
      <c r="AC3" s="29"/>
      <c r="AD3" s="60"/>
      <c r="AE3" s="58"/>
      <c r="AF3" s="59"/>
    </row>
    <row r="4" spans="2:32" x14ac:dyDescent="0.2">
      <c r="B4" s="28"/>
      <c r="C4" s="29"/>
      <c r="D4" s="29"/>
      <c r="E4" s="29"/>
      <c r="F4" s="60"/>
      <c r="G4" s="29"/>
      <c r="H4" s="30"/>
      <c r="J4" s="57"/>
      <c r="K4" s="7"/>
      <c r="L4" s="7"/>
      <c r="M4" s="7"/>
      <c r="N4" s="7"/>
      <c r="O4" s="7"/>
      <c r="P4" s="7"/>
      <c r="Q4" s="7"/>
      <c r="R4" s="7"/>
      <c r="S4" s="7"/>
      <c r="T4" s="32"/>
      <c r="U4" s="32"/>
      <c r="V4" s="32"/>
      <c r="W4" s="7"/>
      <c r="X4" s="33">
        <f>_xll.ohTrigger(X6:X20)</f>
        <v>7</v>
      </c>
      <c r="Y4" s="34"/>
      <c r="AA4" s="28"/>
      <c r="AB4" s="29"/>
      <c r="AC4" s="29"/>
      <c r="AD4" s="60"/>
      <c r="AE4" s="58"/>
      <c r="AF4" s="59"/>
    </row>
    <row r="5" spans="2:32" ht="22.5" x14ac:dyDescent="0.2">
      <c r="B5" s="28"/>
      <c r="C5" s="195"/>
      <c r="D5" s="208"/>
      <c r="E5" s="157" t="s">
        <v>179</v>
      </c>
      <c r="F5" s="157" t="s">
        <v>180</v>
      </c>
      <c r="G5" s="158" t="str">
        <f>_xll.ohRangeRetrieveError(F5)</f>
        <v/>
      </c>
      <c r="H5" s="30"/>
      <c r="J5" s="57"/>
      <c r="K5" s="196"/>
      <c r="L5" s="165"/>
      <c r="M5" s="175"/>
      <c r="N5" s="176" t="str">
        <f>_xll.RData(N6:N20,O5:R5,"RTFEED:IDN",ReutersRtMode,,O6)</f>
        <v>Updated at 15:21:20</v>
      </c>
      <c r="O5" s="168" t="s">
        <v>106</v>
      </c>
      <c r="P5" s="168" t="s">
        <v>105</v>
      </c>
      <c r="Q5" s="168" t="s">
        <v>117</v>
      </c>
      <c r="R5" s="168" t="s">
        <v>123</v>
      </c>
      <c r="S5" s="166" t="s">
        <v>122</v>
      </c>
      <c r="T5" s="32"/>
      <c r="U5" s="168" t="s">
        <v>121</v>
      </c>
      <c r="V5" s="32"/>
      <c r="W5" s="175" t="s">
        <v>120</v>
      </c>
      <c r="X5" s="209" t="s">
        <v>119</v>
      </c>
      <c r="Y5" s="34"/>
      <c r="AA5" s="28"/>
      <c r="AB5" s="157" t="s">
        <v>179</v>
      </c>
      <c r="AC5" s="157" t="s">
        <v>180</v>
      </c>
      <c r="AD5" s="157" t="s">
        <v>169</v>
      </c>
      <c r="AE5" s="157" t="s">
        <v>168</v>
      </c>
      <c r="AF5" s="59"/>
    </row>
    <row r="6" spans="2:32" x14ac:dyDescent="0.2">
      <c r="B6" s="28"/>
      <c r="C6" s="202" t="s">
        <v>165</v>
      </c>
      <c r="D6" s="203">
        <v>1</v>
      </c>
      <c r="E6" s="36" t="str">
        <f t="shared" ref="E6:E20" si="0">Currency&amp;$C6&amp;$D6&amp;QuoteSuffix</f>
        <v>SEK3F1_Quote</v>
      </c>
      <c r="F6" s="36" t="str">
        <f>_xll.qlSimpleQuote(E6,,RateTickValue,Permanent,Trigger,ObjectOverwrite)</f>
        <v>SEK3F1_Quote#0001</v>
      </c>
      <c r="G6" s="192" t="str">
        <f>_xll.ohRangeRetrieveError(F6)</f>
        <v/>
      </c>
      <c r="H6" s="30"/>
      <c r="J6" s="57"/>
      <c r="K6" s="202" t="str">
        <f t="shared" ref="K6:K20" si="1">C6</f>
        <v>3F</v>
      </c>
      <c r="L6" s="203">
        <f>D6</f>
        <v>1</v>
      </c>
      <c r="M6" s="37" t="str">
        <f t="shared" ref="M6:M20" si="2">Currency&amp;K6&amp;L6</f>
        <v>SEK3F1</v>
      </c>
      <c r="N6" s="38" t="str">
        <f t="array" ref="N6:N20">Instruments&amp;"="&amp;VLOOKUP(ContributorFRA,ContributorTable,2,FALSE)</f>
        <v>SEK3F1=HBCO</v>
      </c>
      <c r="O6" s="39">
        <v>-0.24</v>
      </c>
      <c r="P6" s="39">
        <v>-0.22000000000000003</v>
      </c>
      <c r="Q6" s="37">
        <v>0</v>
      </c>
      <c r="R6" s="39">
        <v>0</v>
      </c>
      <c r="S6" s="39">
        <f>IF(ISERROR(AVERAGE(O6,P6)),#NUM!,AVERAGE(O6,P6))</f>
        <v>-0.23</v>
      </c>
      <c r="T6" s="32"/>
      <c r="U6" s="40">
        <v>-0.23</v>
      </c>
      <c r="V6" s="32"/>
      <c r="W6" s="40">
        <f t="array" ref="W6:W20">QuoteLive</f>
        <v>-0.23</v>
      </c>
      <c r="X6" s="41">
        <f>_xll.qlSimpleQuoteSetValue(F6,W6/100,Trigger)</f>
        <v>9.9999999999999829E-5</v>
      </c>
      <c r="Y6" s="34"/>
      <c r="AA6" s="28"/>
      <c r="AB6" s="36" t="str">
        <f>"FUT"&amp;E6</f>
        <v>FUTSEK3F1_Quote</v>
      </c>
      <c r="AC6" s="36" t="str">
        <f>_xll.qlSimpleQuote(AB6,,,Permanent,Trigger,ObjectOverwrite)</f>
        <v>FUTSEK3F1_Quote#0001</v>
      </c>
      <c r="AD6" s="199">
        <f>100-W6</f>
        <v>100.23</v>
      </c>
      <c r="AE6" s="61">
        <f>_xll.qlSimpleQuoteSetValue(AC6,AD6,Trigger)</f>
        <v>-9.9999999999909051E-3</v>
      </c>
      <c r="AF6" s="59"/>
    </row>
    <row r="7" spans="2:32" x14ac:dyDescent="0.2">
      <c r="B7" s="28"/>
      <c r="C7" s="204" t="s">
        <v>165</v>
      </c>
      <c r="D7" s="205">
        <v>2</v>
      </c>
      <c r="E7" s="43" t="str">
        <f t="shared" si="0"/>
        <v>SEK3F2_Quote</v>
      </c>
      <c r="F7" s="43" t="str">
        <f>_xll.qlSimpleQuote(E7,,RateTickValue,Permanent,Trigger,ObjectOverwrite)</f>
        <v>SEK3F2_Quote#0001</v>
      </c>
      <c r="G7" s="193" t="str">
        <f>_xll.ohRangeRetrieveError(F7)</f>
        <v/>
      </c>
      <c r="H7" s="30"/>
      <c r="J7" s="57"/>
      <c r="K7" s="204" t="str">
        <f t="shared" si="1"/>
        <v>3F</v>
      </c>
      <c r="L7" s="205">
        <f t="shared" ref="L7:L20" si="3">D7</f>
        <v>2</v>
      </c>
      <c r="M7" s="44" t="str">
        <f t="shared" si="2"/>
        <v>SEK3F2</v>
      </c>
      <c r="N7" s="45" t="str">
        <v>SEK3F2=HBCO</v>
      </c>
      <c r="O7" s="46">
        <v>-0.215</v>
      </c>
      <c r="P7" s="46">
        <v>-0.19500000000000001</v>
      </c>
      <c r="Q7" s="44">
        <v>0</v>
      </c>
      <c r="R7" s="46">
        <v>0</v>
      </c>
      <c r="S7" s="46">
        <f t="shared" ref="S7:S20" si="4">IF(ISERROR(AVERAGE(O7,P7)),#NUM!,AVERAGE(O7,P7))</f>
        <v>-0.20500000000000002</v>
      </c>
      <c r="T7" s="32"/>
      <c r="U7" s="47">
        <v>-0.20500000000000002</v>
      </c>
      <c r="V7" s="32"/>
      <c r="W7" s="47">
        <v>-0.20500000000000002</v>
      </c>
      <c r="X7" s="48">
        <f>_xll.qlSimpleQuoteSetValue(F7,W7/100,Trigger)</f>
        <v>5.4999999999999971E-4</v>
      </c>
      <c r="Y7" s="34"/>
      <c r="AA7" s="28"/>
      <c r="AB7" s="43" t="str">
        <f t="shared" ref="AB7:AB20" si="5">"FUT"&amp;E7</f>
        <v>FUTSEK3F2_Quote</v>
      </c>
      <c r="AC7" s="43" t="str">
        <f>_xll.qlSimpleQuote(AB7,,,Permanent,Trigger,ObjectOverwrite)</f>
        <v>FUTSEK3F2_Quote#0001</v>
      </c>
      <c r="AD7" s="200">
        <f t="shared" ref="AD7:AD20" si="6">100-W7</f>
        <v>100.205</v>
      </c>
      <c r="AE7" s="61">
        <f>_xll.qlSimpleQuoteSetValue(AC7,AD7,Trigger)</f>
        <v>-5.5000000000006821E-2</v>
      </c>
      <c r="AF7" s="59"/>
    </row>
    <row r="8" spans="2:32" x14ac:dyDescent="0.2">
      <c r="B8" s="28"/>
      <c r="C8" s="204" t="s">
        <v>165</v>
      </c>
      <c r="D8" s="205">
        <v>3</v>
      </c>
      <c r="E8" s="43" t="str">
        <f t="shared" si="0"/>
        <v>SEK3F3_Quote</v>
      </c>
      <c r="F8" s="43" t="str">
        <f>_xll.qlSimpleQuote(E8,,RateTickValue,Permanent,Trigger,ObjectOverwrite)</f>
        <v>SEK3F3_Quote#0001</v>
      </c>
      <c r="G8" s="193" t="str">
        <f>_xll.ohRangeRetrieveError(F8)</f>
        <v/>
      </c>
      <c r="H8" s="30"/>
      <c r="J8" s="57"/>
      <c r="K8" s="204" t="str">
        <f t="shared" si="1"/>
        <v>3F</v>
      </c>
      <c r="L8" s="205">
        <f t="shared" si="3"/>
        <v>3</v>
      </c>
      <c r="M8" s="44" t="str">
        <f t="shared" si="2"/>
        <v>SEK3F3</v>
      </c>
      <c r="N8" s="45" t="str">
        <v>SEK3F3=HBCO</v>
      </c>
      <c r="O8" s="46">
        <v>-0.155</v>
      </c>
      <c r="P8" s="46">
        <v>-0.13500000000000001</v>
      </c>
      <c r="Q8" s="44">
        <v>0</v>
      </c>
      <c r="R8" s="46">
        <v>0</v>
      </c>
      <c r="S8" s="46">
        <f t="shared" si="4"/>
        <v>-0.14500000000000002</v>
      </c>
      <c r="T8" s="32"/>
      <c r="U8" s="47">
        <v>-0.14500000000000002</v>
      </c>
      <c r="V8" s="32"/>
      <c r="W8" s="47">
        <v>-0.14500000000000002</v>
      </c>
      <c r="X8" s="48">
        <f>_xll.qlSimpleQuoteSetValue(F8,W8/100,Trigger)</f>
        <v>1.0499999999999999E-3</v>
      </c>
      <c r="Y8" s="34"/>
      <c r="AA8" s="28"/>
      <c r="AB8" s="43" t="str">
        <f t="shared" si="5"/>
        <v>FUTSEK3F3_Quote</v>
      </c>
      <c r="AC8" s="43" t="str">
        <f>_xll.qlSimpleQuote(AB8,,,Permanent,Trigger,ObjectOverwrite)</f>
        <v>FUTSEK3F3_Quote#0001</v>
      </c>
      <c r="AD8" s="200">
        <f t="shared" si="6"/>
        <v>100.145</v>
      </c>
      <c r="AE8" s="61">
        <f>_xll.qlSimpleQuoteSetValue(AC8,AD8,Trigger)</f>
        <v>-0.10500000000000398</v>
      </c>
      <c r="AF8" s="59"/>
    </row>
    <row r="9" spans="2:32" x14ac:dyDescent="0.2">
      <c r="B9" s="28"/>
      <c r="C9" s="204" t="s">
        <v>165</v>
      </c>
      <c r="D9" s="205">
        <v>4</v>
      </c>
      <c r="E9" s="43" t="str">
        <f t="shared" si="0"/>
        <v>SEK3F4_Quote</v>
      </c>
      <c r="F9" s="43" t="str">
        <f>_xll.qlSimpleQuote(E9,,RateTickValue,Permanent,Trigger,ObjectOverwrite)</f>
        <v>SEK3F4_Quote#0001</v>
      </c>
      <c r="G9" s="193" t="str">
        <f>_xll.ohRangeRetrieveError(F9)</f>
        <v/>
      </c>
      <c r="H9" s="30"/>
      <c r="J9" s="57"/>
      <c r="K9" s="204" t="str">
        <f t="shared" si="1"/>
        <v>3F</v>
      </c>
      <c r="L9" s="205">
        <f t="shared" si="3"/>
        <v>4</v>
      </c>
      <c r="M9" s="44" t="str">
        <f t="shared" si="2"/>
        <v>SEK3F4</v>
      </c>
      <c r="N9" s="45" t="str">
        <v>SEK3F4=HBCO</v>
      </c>
      <c r="O9" s="46">
        <v>-7.7499999999999999E-2</v>
      </c>
      <c r="P9" s="46">
        <v>-5.7499999999999996E-2</v>
      </c>
      <c r="Q9" s="44">
        <v>0</v>
      </c>
      <c r="R9" s="46">
        <v>0</v>
      </c>
      <c r="S9" s="46">
        <f t="shared" si="4"/>
        <v>-6.7500000000000004E-2</v>
      </c>
      <c r="T9" s="32"/>
      <c r="U9" s="47">
        <v>-6.7500000000000004E-2</v>
      </c>
      <c r="V9" s="32"/>
      <c r="W9" s="47">
        <v>-6.7500000000000004E-2</v>
      </c>
      <c r="X9" s="48">
        <f>_xll.qlSimpleQuoteSetValue(F9,W9/100,Trigger)</f>
        <v>1.4750000000000004E-3</v>
      </c>
      <c r="Y9" s="34"/>
      <c r="AA9" s="28"/>
      <c r="AB9" s="43" t="str">
        <f t="shared" si="5"/>
        <v>FUTSEK3F4_Quote</v>
      </c>
      <c r="AC9" s="43" t="str">
        <f>_xll.qlSimpleQuote(AB9,,,Permanent,Trigger,ObjectOverwrite)</f>
        <v>FUTSEK3F4_Quote#0001</v>
      </c>
      <c r="AD9" s="200">
        <f t="shared" si="6"/>
        <v>100.0675</v>
      </c>
      <c r="AE9" s="61">
        <f>_xll.qlSimpleQuoteSetValue(AC9,AD9,Trigger)</f>
        <v>-0.14750000000000796</v>
      </c>
      <c r="AF9" s="59"/>
    </row>
    <row r="10" spans="2:32" x14ac:dyDescent="0.2">
      <c r="B10" s="28"/>
      <c r="C10" s="204" t="s">
        <v>165</v>
      </c>
      <c r="D10" s="205">
        <v>5</v>
      </c>
      <c r="E10" s="43" t="str">
        <f t="shared" si="0"/>
        <v>SEK3F5_Quote</v>
      </c>
      <c r="F10" s="43" t="str">
        <f>_xll.qlSimpleQuote(E10,,RateTickValue,Permanent,Trigger,ObjectOverwrite)</f>
        <v>SEK3F5_Quote#0001</v>
      </c>
      <c r="G10" s="193" t="str">
        <f>_xll.ohRangeRetrieveError(F10)</f>
        <v/>
      </c>
      <c r="H10" s="30"/>
      <c r="J10" s="57"/>
      <c r="K10" s="204" t="str">
        <f t="shared" si="1"/>
        <v>3F</v>
      </c>
      <c r="L10" s="205">
        <f t="shared" si="3"/>
        <v>5</v>
      </c>
      <c r="M10" s="44" t="str">
        <f t="shared" si="2"/>
        <v>SEK3F5</v>
      </c>
      <c r="N10" s="45" t="str">
        <v>SEK3F5=HBCO</v>
      </c>
      <c r="O10" s="46">
        <v>0.02</v>
      </c>
      <c r="P10" s="46">
        <v>0.05</v>
      </c>
      <c r="Q10" s="44">
        <v>0</v>
      </c>
      <c r="R10" s="46">
        <v>0</v>
      </c>
      <c r="S10" s="46">
        <f t="shared" si="4"/>
        <v>3.5000000000000003E-2</v>
      </c>
      <c r="T10" s="32"/>
      <c r="U10" s="47">
        <v>3.5000000000000003E-2</v>
      </c>
      <c r="V10" s="32"/>
      <c r="W10" s="47">
        <v>3.5000000000000003E-2</v>
      </c>
      <c r="X10" s="48">
        <f>_xll.qlSimpleQuoteSetValue(F10,W10/100,Trigger)</f>
        <v>1.8250000000000002E-3</v>
      </c>
      <c r="Y10" s="34"/>
      <c r="AA10" s="28"/>
      <c r="AB10" s="43" t="str">
        <f t="shared" si="5"/>
        <v>FUTSEK3F5_Quote</v>
      </c>
      <c r="AC10" s="43" t="str">
        <f>_xll.qlSimpleQuote(AB10,,,Permanent,Trigger,ObjectOverwrite)</f>
        <v>FUTSEK3F5_Quote#0001</v>
      </c>
      <c r="AD10" s="200">
        <f t="shared" si="6"/>
        <v>99.965000000000003</v>
      </c>
      <c r="AE10" s="61">
        <f>_xll.qlSimpleQuoteSetValue(AC10,AD10,Trigger)</f>
        <v>-0.18249999999999034</v>
      </c>
      <c r="AF10" s="59"/>
    </row>
    <row r="11" spans="2:32" x14ac:dyDescent="0.2">
      <c r="B11" s="28"/>
      <c r="C11" s="204" t="s">
        <v>165</v>
      </c>
      <c r="D11" s="205">
        <v>6</v>
      </c>
      <c r="E11" s="43" t="str">
        <f t="shared" si="0"/>
        <v>SEK3F6_Quote</v>
      </c>
      <c r="F11" s="43" t="str">
        <f>_xll.qlSimpleQuote(E11,,RateTickValue,Permanent,Trigger,ObjectOverwrite)</f>
        <v>SEK3F6_Quote#0001</v>
      </c>
      <c r="G11" s="193" t="str">
        <f>_xll.ohRangeRetrieveError(F11)</f>
        <v/>
      </c>
      <c r="H11" s="30"/>
      <c r="J11" s="57"/>
      <c r="K11" s="204" t="str">
        <f t="shared" si="1"/>
        <v>3F</v>
      </c>
      <c r="L11" s="205">
        <f t="shared" si="3"/>
        <v>6</v>
      </c>
      <c r="M11" s="44" t="str">
        <f t="shared" si="2"/>
        <v>SEK3F6</v>
      </c>
      <c r="N11" s="45" t="str">
        <v>SEK3F6=HBCO</v>
      </c>
      <c r="O11" s="46">
        <v>0.14499999999999999</v>
      </c>
      <c r="P11" s="46">
        <v>0.17499999999999999</v>
      </c>
      <c r="Q11" s="44">
        <v>0</v>
      </c>
      <c r="R11" s="46">
        <v>0</v>
      </c>
      <c r="S11" s="46">
        <f t="shared" si="4"/>
        <v>0.15999999999999998</v>
      </c>
      <c r="T11" s="32"/>
      <c r="U11" s="47">
        <v>0.15999999999999998</v>
      </c>
      <c r="V11" s="32"/>
      <c r="W11" s="47">
        <v>0.15999999999999998</v>
      </c>
      <c r="X11" s="48">
        <f>_xll.qlSimpleQuoteSetValue(F11,W11/100,Trigger)</f>
        <v>2.15E-3</v>
      </c>
      <c r="Y11" s="34"/>
      <c r="AA11" s="28"/>
      <c r="AB11" s="43" t="str">
        <f t="shared" si="5"/>
        <v>FUTSEK3F6_Quote</v>
      </c>
      <c r="AC11" s="43" t="str">
        <f>_xll.qlSimpleQuote(AB11,,,Permanent,Trigger,ObjectOverwrite)</f>
        <v>FUTSEK3F6_Quote#0001</v>
      </c>
      <c r="AD11" s="200">
        <f t="shared" si="6"/>
        <v>99.84</v>
      </c>
      <c r="AE11" s="61">
        <f>_xll.qlSimpleQuoteSetValue(AC11,AD11,Trigger)</f>
        <v>-0.21500000000000341</v>
      </c>
      <c r="AF11" s="59"/>
    </row>
    <row r="12" spans="2:32" x14ac:dyDescent="0.2">
      <c r="B12" s="28"/>
      <c r="C12" s="204" t="s">
        <v>165</v>
      </c>
      <c r="D12" s="205">
        <v>7</v>
      </c>
      <c r="E12" s="43" t="str">
        <f t="shared" si="0"/>
        <v>SEK3F7_Quote</v>
      </c>
      <c r="F12" s="43" t="str">
        <f>_xll.qlSimpleQuote(E12,,RateTickValue,Permanent,Trigger,ObjectOverwrite)</f>
        <v>SEK3F7_Quote#0001</v>
      </c>
      <c r="G12" s="193" t="str">
        <f>_xll.ohRangeRetrieveError(F12)</f>
        <v/>
      </c>
      <c r="H12" s="30"/>
      <c r="J12" s="57"/>
      <c r="K12" s="204" t="str">
        <f t="shared" si="1"/>
        <v>3F</v>
      </c>
      <c r="L12" s="205">
        <f t="shared" si="3"/>
        <v>7</v>
      </c>
      <c r="M12" s="44" t="str">
        <f t="shared" si="2"/>
        <v>SEK3F7</v>
      </c>
      <c r="N12" s="45" t="str">
        <v>SEK3F7=HBCO</v>
      </c>
      <c r="O12" s="46">
        <v>0.28500000000000003</v>
      </c>
      <c r="P12" s="46">
        <v>0.315</v>
      </c>
      <c r="Q12" s="44">
        <v>0</v>
      </c>
      <c r="R12" s="46">
        <v>0</v>
      </c>
      <c r="S12" s="46">
        <f t="shared" si="4"/>
        <v>0.30000000000000004</v>
      </c>
      <c r="T12" s="32"/>
      <c r="U12" s="47">
        <v>0.30000000000000004</v>
      </c>
      <c r="V12" s="32"/>
      <c r="W12" s="47">
        <v>0.30000000000000004</v>
      </c>
      <c r="X12" s="48">
        <f>_xll.qlSimpleQuoteSetValue(F12,W12/100,Trigger)</f>
        <v>2.3000000000000004E-3</v>
      </c>
      <c r="Y12" s="34"/>
      <c r="AA12" s="28"/>
      <c r="AB12" s="43" t="str">
        <f t="shared" si="5"/>
        <v>FUTSEK3F7_Quote</v>
      </c>
      <c r="AC12" s="43" t="str">
        <f>_xll.qlSimpleQuote(AB12,,,Permanent,Trigger,ObjectOverwrite)</f>
        <v>FUTSEK3F7_Quote#0001</v>
      </c>
      <c r="AD12" s="200">
        <f t="shared" si="6"/>
        <v>99.7</v>
      </c>
      <c r="AE12" s="61">
        <f>_xll.qlSimpleQuoteSetValue(AC12,AD12,Trigger)</f>
        <v>-0.23000000000000398</v>
      </c>
      <c r="AF12" s="59"/>
    </row>
    <row r="13" spans="2:32" x14ac:dyDescent="0.2">
      <c r="B13" s="28"/>
      <c r="C13" s="204" t="s">
        <v>165</v>
      </c>
      <c r="D13" s="205">
        <v>8</v>
      </c>
      <c r="E13" s="43" t="str">
        <f t="shared" si="0"/>
        <v>SEK3F8_Quote</v>
      </c>
      <c r="F13" s="43" t="str">
        <f>_xll.qlSimpleQuote(E13,,RateTickValue,Permanent,Trigger,ObjectOverwrite)</f>
        <v>SEK3F8_Quote#0001</v>
      </c>
      <c r="G13" s="193" t="str">
        <f>_xll.ohRangeRetrieveError(F13)</f>
        <v/>
      </c>
      <c r="H13" s="30"/>
      <c r="J13" s="57"/>
      <c r="K13" s="204" t="str">
        <f t="shared" si="1"/>
        <v>3F</v>
      </c>
      <c r="L13" s="205">
        <f t="shared" si="3"/>
        <v>8</v>
      </c>
      <c r="M13" s="44" t="str">
        <f t="shared" si="2"/>
        <v>SEK3F8</v>
      </c>
      <c r="N13" s="45" t="str">
        <v>SEK3F8=HBCO</v>
      </c>
      <c r="O13" s="46">
        <v>0.4325</v>
      </c>
      <c r="P13" s="46">
        <v>0.46250000000000002</v>
      </c>
      <c r="Q13" s="44">
        <v>0</v>
      </c>
      <c r="R13" s="46">
        <v>0</v>
      </c>
      <c r="S13" s="46">
        <f t="shared" si="4"/>
        <v>0.44750000000000001</v>
      </c>
      <c r="T13" s="32"/>
      <c r="U13" s="47">
        <v>0.44750000000000001</v>
      </c>
      <c r="V13" s="32"/>
      <c r="W13" s="47">
        <v>0.44750000000000001</v>
      </c>
      <c r="X13" s="48">
        <f>_xll.qlSimpleQuoteSetValue(F13,W13/100,Trigger)</f>
        <v>2.4999999999999996E-3</v>
      </c>
      <c r="Y13" s="34"/>
      <c r="AA13" s="28"/>
      <c r="AB13" s="43" t="str">
        <f t="shared" si="5"/>
        <v>FUTSEK3F8_Quote</v>
      </c>
      <c r="AC13" s="43" t="str">
        <f>_xll.qlSimpleQuote(AB13,,,Permanent,Trigger,ObjectOverwrite)</f>
        <v>FUTSEK3F8_Quote#0001</v>
      </c>
      <c r="AD13" s="200">
        <f t="shared" si="6"/>
        <v>99.552499999999995</v>
      </c>
      <c r="AE13" s="61">
        <f>_xll.qlSimpleQuoteSetValue(AC13,AD13,Trigger)</f>
        <v>-0.25</v>
      </c>
      <c r="AF13" s="59"/>
    </row>
    <row r="14" spans="2:32" x14ac:dyDescent="0.2">
      <c r="B14" s="28"/>
      <c r="C14" s="204" t="s">
        <v>165</v>
      </c>
      <c r="D14" s="205">
        <v>9</v>
      </c>
      <c r="E14" s="43" t="str">
        <f t="shared" si="0"/>
        <v>SEK3F9_Quote</v>
      </c>
      <c r="F14" s="43" t="str">
        <f>_xll.qlSimpleQuote(E14,,RateTickValue,Permanent,Trigger,ObjectOverwrite)</f>
        <v>SEK3F9_Quote#0001</v>
      </c>
      <c r="G14" s="193" t="str">
        <f>_xll.ohRangeRetrieveError(F14)</f>
        <v/>
      </c>
      <c r="H14" s="30"/>
      <c r="J14" s="57"/>
      <c r="K14" s="204" t="str">
        <f t="shared" si="1"/>
        <v>3F</v>
      </c>
      <c r="L14" s="205">
        <f t="shared" si="3"/>
        <v>9</v>
      </c>
      <c r="M14" s="44" t="str">
        <f t="shared" si="2"/>
        <v>SEK3F9</v>
      </c>
      <c r="N14" s="45" t="str">
        <v>SEK3F9=HBCO</v>
      </c>
      <c r="O14" s="46">
        <v>0.57750000000000001</v>
      </c>
      <c r="P14" s="46">
        <v>0.61749999999999994</v>
      </c>
      <c r="Q14" s="44">
        <v>0</v>
      </c>
      <c r="R14" s="46">
        <v>0</v>
      </c>
      <c r="S14" s="46">
        <f t="shared" si="4"/>
        <v>0.59749999999999992</v>
      </c>
      <c r="T14" s="32"/>
      <c r="U14" s="47">
        <v>0.59749999999999992</v>
      </c>
      <c r="V14" s="32"/>
      <c r="W14" s="47">
        <v>0.59749999999999992</v>
      </c>
      <c r="X14" s="48">
        <f>_xll.qlSimpleQuoteSetValue(F14,W14/100,Trigger)</f>
        <v>2.7249999999999991E-3</v>
      </c>
      <c r="Y14" s="34"/>
      <c r="AA14" s="28"/>
      <c r="AB14" s="43" t="str">
        <f t="shared" si="5"/>
        <v>FUTSEK3F9_Quote</v>
      </c>
      <c r="AC14" s="43" t="str">
        <f>_xll.qlSimpleQuote(AB14,,,Permanent,Trigger,ObjectOverwrite)</f>
        <v>FUTSEK3F9_Quote#0001</v>
      </c>
      <c r="AD14" s="200">
        <f t="shared" si="6"/>
        <v>99.402500000000003</v>
      </c>
      <c r="AE14" s="61">
        <f>_xll.qlSimpleQuoteSetValue(AC14,AD14,Trigger)</f>
        <v>-0.27249999999999375</v>
      </c>
      <c r="AF14" s="59"/>
    </row>
    <row r="15" spans="2:32" x14ac:dyDescent="0.2">
      <c r="B15" s="28"/>
      <c r="C15" s="204" t="s">
        <v>165</v>
      </c>
      <c r="D15" s="205">
        <v>10</v>
      </c>
      <c r="E15" s="43" t="str">
        <f t="shared" si="0"/>
        <v>SEK3F10_Quote</v>
      </c>
      <c r="F15" s="43" t="str">
        <f>_xll.qlSimpleQuote(E15,,RateTickValue,Permanent,Trigger,ObjectOverwrite)</f>
        <v>SEK3F10_Quote#0001</v>
      </c>
      <c r="G15" s="193" t="str">
        <f>_xll.ohRangeRetrieveError(F15)</f>
        <v/>
      </c>
      <c r="H15" s="30"/>
      <c r="J15" s="57"/>
      <c r="K15" s="204" t="str">
        <f t="shared" si="1"/>
        <v>3F</v>
      </c>
      <c r="L15" s="205">
        <f t="shared" si="3"/>
        <v>10</v>
      </c>
      <c r="M15" s="44" t="str">
        <f t="shared" si="2"/>
        <v>SEK3F10</v>
      </c>
      <c r="N15" s="45" t="str">
        <v>SEK3F10=HBCO</v>
      </c>
      <c r="O15" s="46">
        <v>0.72750000000000004</v>
      </c>
      <c r="P15" s="46">
        <v>0.76749999999999996</v>
      </c>
      <c r="Q15" s="44">
        <v>0</v>
      </c>
      <c r="R15" s="46">
        <v>0</v>
      </c>
      <c r="S15" s="46">
        <f t="shared" si="4"/>
        <v>0.74750000000000005</v>
      </c>
      <c r="T15" s="32"/>
      <c r="U15" s="47">
        <v>0.74750000000000005</v>
      </c>
      <c r="V15" s="32"/>
      <c r="W15" s="47">
        <v>0.74750000000000005</v>
      </c>
      <c r="X15" s="48">
        <f>_xll.qlSimpleQuoteSetValue(F15,W15/100,Trigger)</f>
        <v>2.8750000000000008E-3</v>
      </c>
      <c r="Y15" s="34"/>
      <c r="AA15" s="28"/>
      <c r="AB15" s="43" t="str">
        <f t="shared" si="5"/>
        <v>FUTSEK3F10_Quote</v>
      </c>
      <c r="AC15" s="43" t="str">
        <f>_xll.qlSimpleQuote(AB15,,,Permanent,Trigger,ObjectOverwrite)</f>
        <v>FUTSEK3F10_Quote#0001</v>
      </c>
      <c r="AD15" s="200">
        <f t="shared" si="6"/>
        <v>99.252499999999998</v>
      </c>
      <c r="AE15" s="61">
        <f>_xll.qlSimpleQuoteSetValue(AC15,AD15,Trigger)</f>
        <v>-0.28750000000000853</v>
      </c>
      <c r="AF15" s="59"/>
    </row>
    <row r="16" spans="2:32" x14ac:dyDescent="0.2">
      <c r="B16" s="28"/>
      <c r="C16" s="204" t="s">
        <v>165</v>
      </c>
      <c r="D16" s="205">
        <v>11</v>
      </c>
      <c r="E16" s="43" t="str">
        <f t="shared" si="0"/>
        <v>SEK3F11_Quote</v>
      </c>
      <c r="F16" s="43" t="str">
        <f>_xll.qlSimpleQuote(E16,,RateTickValue,Permanent,Trigger,ObjectOverwrite)</f>
        <v>SEK3F11_Quote#0001</v>
      </c>
      <c r="G16" s="193" t="str">
        <f>_xll.ohRangeRetrieveError(F16)</f>
        <v/>
      </c>
      <c r="H16" s="30"/>
      <c r="J16" s="57"/>
      <c r="K16" s="204" t="str">
        <f t="shared" si="1"/>
        <v>3F</v>
      </c>
      <c r="L16" s="205">
        <f t="shared" si="3"/>
        <v>11</v>
      </c>
      <c r="M16" s="44" t="str">
        <f t="shared" si="2"/>
        <v>SEK3F11</v>
      </c>
      <c r="N16" s="45" t="str">
        <v>SEK3F11=HBCO</v>
      </c>
      <c r="O16" s="46">
        <v>0.88000000000000012</v>
      </c>
      <c r="P16" s="46">
        <v>0.91999999999999993</v>
      </c>
      <c r="Q16" s="44">
        <v>0</v>
      </c>
      <c r="R16" s="46">
        <v>0</v>
      </c>
      <c r="S16" s="46">
        <f t="shared" si="4"/>
        <v>0.9</v>
      </c>
      <c r="T16" s="32"/>
      <c r="U16" s="47">
        <v>0.9</v>
      </c>
      <c r="V16" s="32"/>
      <c r="W16" s="47">
        <v>0.9</v>
      </c>
      <c r="X16" s="48">
        <f>_xll.qlSimpleQuoteSetValue(F16,W16/100,Trigger)</f>
        <v>3.0500000000000015E-3</v>
      </c>
      <c r="Y16" s="34"/>
      <c r="AA16" s="28"/>
      <c r="AB16" s="43" t="str">
        <f t="shared" si="5"/>
        <v>FUTSEK3F11_Quote</v>
      </c>
      <c r="AC16" s="43" t="str">
        <f>_xll.qlSimpleQuote(AB16,,,Permanent,Trigger,ObjectOverwrite)</f>
        <v>FUTSEK3F11_Quote#0001</v>
      </c>
      <c r="AD16" s="200">
        <f t="shared" si="6"/>
        <v>99.1</v>
      </c>
      <c r="AE16" s="61">
        <f>_xll.qlSimpleQuoteSetValue(AC16,AD16,Trigger)</f>
        <v>-0.30500000000000682</v>
      </c>
      <c r="AF16" s="59"/>
    </row>
    <row r="17" spans="2:32" x14ac:dyDescent="0.2">
      <c r="B17" s="28"/>
      <c r="C17" s="204" t="s">
        <v>165</v>
      </c>
      <c r="D17" s="205">
        <v>12</v>
      </c>
      <c r="E17" s="43" t="str">
        <f t="shared" si="0"/>
        <v>SEK3F12_Quote</v>
      </c>
      <c r="F17" s="43" t="str">
        <f>_xll.qlSimpleQuote(E17,,RateTickValue,Permanent,Trigger,ObjectOverwrite)</f>
        <v>SEK3F12_Quote#0001</v>
      </c>
      <c r="G17" s="193" t="str">
        <f>_xll.ohRangeRetrieveError(F17)</f>
        <v/>
      </c>
      <c r="H17" s="30"/>
      <c r="J17" s="57"/>
      <c r="K17" s="204" t="str">
        <f t="shared" si="1"/>
        <v>3F</v>
      </c>
      <c r="L17" s="205">
        <f t="shared" si="3"/>
        <v>12</v>
      </c>
      <c r="M17" s="44" t="str">
        <f t="shared" si="2"/>
        <v>SEK3F12</v>
      </c>
      <c r="N17" s="45" t="str">
        <v>SEK3F12=HBCO</v>
      </c>
      <c r="O17" s="46">
        <v>1.0325</v>
      </c>
      <c r="P17" s="46">
        <v>1.0725</v>
      </c>
      <c r="Q17" s="44">
        <v>0</v>
      </c>
      <c r="R17" s="46">
        <v>0</v>
      </c>
      <c r="S17" s="46">
        <f t="shared" si="4"/>
        <v>1.0525</v>
      </c>
      <c r="T17" s="32"/>
      <c r="U17" s="47">
        <v>1.0525</v>
      </c>
      <c r="V17" s="32"/>
      <c r="W17" s="47">
        <v>1.0525</v>
      </c>
      <c r="X17" s="48">
        <f>_xll.qlSimpleQuoteSetValue(F17,W17/100,Trigger)</f>
        <v>3.2249999999999996E-3</v>
      </c>
      <c r="Y17" s="34"/>
      <c r="AA17" s="28"/>
      <c r="AB17" s="43" t="str">
        <f t="shared" si="5"/>
        <v>FUTSEK3F12_Quote</v>
      </c>
      <c r="AC17" s="43" t="str">
        <f>_xll.qlSimpleQuote(AB17,,,Permanent,Trigger,ObjectOverwrite)</f>
        <v>FUTSEK3F12_Quote#0001</v>
      </c>
      <c r="AD17" s="200">
        <f t="shared" si="6"/>
        <v>98.947500000000005</v>
      </c>
      <c r="AE17" s="61">
        <f>_xll.qlSimpleQuoteSetValue(AC17,AD17,Trigger)</f>
        <v>-0.32249999999999091</v>
      </c>
      <c r="AF17" s="59"/>
    </row>
    <row r="18" spans="2:32" x14ac:dyDescent="0.2">
      <c r="B18" s="28"/>
      <c r="C18" s="204" t="s">
        <v>165</v>
      </c>
      <c r="D18" s="205">
        <v>13</v>
      </c>
      <c r="E18" s="43" t="str">
        <f t="shared" si="0"/>
        <v>SEK3F13_Quote</v>
      </c>
      <c r="F18" s="43" t="str">
        <f>_xll.qlSimpleQuote(E18,,RateTickValue,Permanent,Trigger,ObjectOverwrite)</f>
        <v>SEK3F13_Quote#0001</v>
      </c>
      <c r="G18" s="193" t="str">
        <f>_xll.ohRangeRetrieveError(F18)</f>
        <v/>
      </c>
      <c r="H18" s="30"/>
      <c r="J18" s="57"/>
      <c r="K18" s="204" t="str">
        <f t="shared" si="1"/>
        <v>3F</v>
      </c>
      <c r="L18" s="205">
        <f t="shared" si="3"/>
        <v>13</v>
      </c>
      <c r="M18" s="44" t="str">
        <f t="shared" si="2"/>
        <v>SEK3F13</v>
      </c>
      <c r="N18" s="45" t="str">
        <v>SEK3F13=HBCO</v>
      </c>
      <c r="O18" s="46" t="s">
        <v>153</v>
      </c>
      <c r="P18" s="46" t="s">
        <v>153</v>
      </c>
      <c r="Q18" s="44" t="s">
        <v>153</v>
      </c>
      <c r="R18" s="46" t="s">
        <v>153</v>
      </c>
      <c r="S18" s="46" t="e">
        <f t="shared" si="4"/>
        <v>#NUM!</v>
      </c>
      <c r="T18" s="32"/>
      <c r="U18" s="47" t="e">
        <v>#NUM!</v>
      </c>
      <c r="V18" s="32"/>
      <c r="W18" s="47" t="e">
        <v>#NUM!</v>
      </c>
      <c r="X18" s="48">
        <f>_xll.qlSimpleQuoteSetValue(F18,W18/100,Trigger)</f>
        <v>0</v>
      </c>
      <c r="Y18" s="34"/>
      <c r="AA18" s="28"/>
      <c r="AB18" s="43" t="str">
        <f t="shared" si="5"/>
        <v>FUTSEK3F13_Quote</v>
      </c>
      <c r="AC18" s="43" t="str">
        <f>_xll.qlSimpleQuote(AB18,,,Permanent,Trigger,ObjectOverwrite)</f>
        <v>FUTSEK3F13_Quote#0001</v>
      </c>
      <c r="AD18" s="200" t="e">
        <f t="shared" si="6"/>
        <v>#NUM!</v>
      </c>
      <c r="AE18" s="61">
        <f>_xll.qlSimpleQuoteSetValue(AC18,AD18,Trigger)</f>
        <v>0</v>
      </c>
      <c r="AF18" s="59"/>
    </row>
    <row r="19" spans="2:32" x14ac:dyDescent="0.2">
      <c r="B19" s="28"/>
      <c r="C19" s="204" t="s">
        <v>165</v>
      </c>
      <c r="D19" s="205">
        <v>14</v>
      </c>
      <c r="E19" s="43" t="str">
        <f t="shared" si="0"/>
        <v>SEK3F14_Quote</v>
      </c>
      <c r="F19" s="43" t="str">
        <f>_xll.qlSimpleQuote(E19,,RateTickValue,Permanent,Trigger,ObjectOverwrite)</f>
        <v>SEK3F14_Quote#0001</v>
      </c>
      <c r="G19" s="193" t="str">
        <f>_xll.ohRangeRetrieveError(F19)</f>
        <v/>
      </c>
      <c r="H19" s="30"/>
      <c r="J19" s="57"/>
      <c r="K19" s="204" t="str">
        <f t="shared" si="1"/>
        <v>3F</v>
      </c>
      <c r="L19" s="205">
        <f t="shared" si="3"/>
        <v>14</v>
      </c>
      <c r="M19" s="44" t="str">
        <f t="shared" si="2"/>
        <v>SEK3F14</v>
      </c>
      <c r="N19" s="45" t="str">
        <v>SEK3F14=HBCO</v>
      </c>
      <c r="O19" s="46" t="s">
        <v>153</v>
      </c>
      <c r="P19" s="46" t="s">
        <v>153</v>
      </c>
      <c r="Q19" s="44" t="s">
        <v>153</v>
      </c>
      <c r="R19" s="46" t="s">
        <v>153</v>
      </c>
      <c r="S19" s="46" t="e">
        <f t="shared" si="4"/>
        <v>#NUM!</v>
      </c>
      <c r="T19" s="32"/>
      <c r="U19" s="47" t="e">
        <v>#NUM!</v>
      </c>
      <c r="V19" s="32"/>
      <c r="W19" s="47" t="e">
        <v>#NUM!</v>
      </c>
      <c r="X19" s="48">
        <f>_xll.qlSimpleQuoteSetValue(F19,W19/100,Trigger)</f>
        <v>0</v>
      </c>
      <c r="Y19" s="34"/>
      <c r="AA19" s="28"/>
      <c r="AB19" s="43" t="str">
        <f t="shared" si="5"/>
        <v>FUTSEK3F14_Quote</v>
      </c>
      <c r="AC19" s="43" t="str">
        <f>_xll.qlSimpleQuote(AB19,,,Permanent,Trigger,ObjectOverwrite)</f>
        <v>FUTSEK3F14_Quote#0001</v>
      </c>
      <c r="AD19" s="200" t="e">
        <f t="shared" si="6"/>
        <v>#NUM!</v>
      </c>
      <c r="AE19" s="61">
        <f>_xll.qlSimpleQuoteSetValue(AC19,AD19,Trigger)</f>
        <v>0</v>
      </c>
      <c r="AF19" s="59"/>
    </row>
    <row r="20" spans="2:32" x14ac:dyDescent="0.2">
      <c r="B20" s="28"/>
      <c r="C20" s="206" t="s">
        <v>165</v>
      </c>
      <c r="D20" s="207">
        <v>15</v>
      </c>
      <c r="E20" s="50" t="str">
        <f t="shared" si="0"/>
        <v>SEK3F15_Quote</v>
      </c>
      <c r="F20" s="50" t="str">
        <f>_xll.qlSimpleQuote(E20,,RateTickValue,Permanent,Trigger,ObjectOverwrite)</f>
        <v>SEK3F15_Quote#0001</v>
      </c>
      <c r="G20" s="194" t="str">
        <f>_xll.ohRangeRetrieveError(F20)</f>
        <v/>
      </c>
      <c r="H20" s="30"/>
      <c r="J20" s="57"/>
      <c r="K20" s="206" t="str">
        <f t="shared" si="1"/>
        <v>3F</v>
      </c>
      <c r="L20" s="207">
        <f t="shared" si="3"/>
        <v>15</v>
      </c>
      <c r="M20" s="51" t="str">
        <f t="shared" si="2"/>
        <v>SEK3F15</v>
      </c>
      <c r="N20" s="52" t="str">
        <v>SEK3F15=HBCO</v>
      </c>
      <c r="O20" s="53" t="s">
        <v>153</v>
      </c>
      <c r="P20" s="53" t="s">
        <v>153</v>
      </c>
      <c r="Q20" s="51" t="s">
        <v>153</v>
      </c>
      <c r="R20" s="53" t="s">
        <v>153</v>
      </c>
      <c r="S20" s="53" t="e">
        <f t="shared" si="4"/>
        <v>#NUM!</v>
      </c>
      <c r="T20" s="32"/>
      <c r="U20" s="54" t="e">
        <v>#NUM!</v>
      </c>
      <c r="V20" s="32"/>
      <c r="W20" s="54" t="e">
        <v>#NUM!</v>
      </c>
      <c r="X20" s="55">
        <f>_xll.qlSimpleQuoteSetValue(F20,W20/100,Trigger)</f>
        <v>0</v>
      </c>
      <c r="Y20" s="34"/>
      <c r="AA20" s="28"/>
      <c r="AB20" s="50" t="str">
        <f t="shared" si="5"/>
        <v>FUTSEK3F15_Quote</v>
      </c>
      <c r="AC20" s="50" t="str">
        <f>_xll.qlSimpleQuote(AB20,,,Permanent,Trigger,ObjectOverwrite)</f>
        <v>FUTSEK3F15_Quote#0001</v>
      </c>
      <c r="AD20" s="201" t="e">
        <f t="shared" si="6"/>
        <v>#NUM!</v>
      </c>
      <c r="AE20" s="62">
        <f>_xll.qlSimpleQuoteSetValue(AC20,AD20,Trigger)</f>
        <v>0</v>
      </c>
      <c r="AF20" s="59"/>
    </row>
    <row r="21" spans="2:32" ht="12" thickBot="1" x14ac:dyDescent="0.25">
      <c r="B21" s="63"/>
      <c r="C21" s="64"/>
      <c r="D21" s="64"/>
      <c r="E21" s="64"/>
      <c r="F21" s="64"/>
      <c r="G21" s="65"/>
      <c r="H21" s="66"/>
      <c r="J21" s="63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6"/>
      <c r="AA21" s="63"/>
      <c r="AB21" s="64"/>
      <c r="AC21" s="64"/>
      <c r="AD21" s="64"/>
      <c r="AE21" s="67"/>
      <c r="AF21" s="68"/>
    </row>
  </sheetData>
  <conditionalFormatting sqref="X6:X20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N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1:AC99"/>
  <sheetViews>
    <sheetView showGridLines="0" workbookViewId="0">
      <selection activeCell="Y5" sqref="Y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16.140625" style="184" bestFit="1" customWidth="1"/>
    <col min="6" max="6" width="21.42578125" style="236" bestFit="1" customWidth="1"/>
    <col min="7" max="7" width="38.28515625" style="184" customWidth="1"/>
    <col min="8" max="10" width="2.7109375" style="184" customWidth="1"/>
    <col min="11" max="11" width="3.85546875" style="184" bestFit="1" customWidth="1"/>
    <col min="12" max="12" width="3.42578125" style="184" bestFit="1" customWidth="1"/>
    <col min="13" max="13" width="3.85546875" style="184" bestFit="1" customWidth="1"/>
    <col min="14" max="14" width="12.42578125" style="184" bestFit="1" customWidth="1"/>
    <col min="15" max="15" width="17.28515625" style="184" bestFit="1" customWidth="1"/>
    <col min="16" max="20" width="10.7109375" style="184" customWidth="1"/>
    <col min="21" max="21" width="2.7109375" style="184" customWidth="1"/>
    <col min="22" max="22" width="10.7109375" style="184" customWidth="1"/>
    <col min="23" max="23" width="2.7109375" style="184" customWidth="1"/>
    <col min="24" max="25" width="10.7109375" style="184" customWidth="1"/>
    <col min="26" max="27" width="2.7109375" style="184" customWidth="1"/>
    <col min="28" max="28" width="9.140625" style="184"/>
    <col min="29" max="29" width="15.28515625" style="184" bestFit="1" customWidth="1"/>
    <col min="30" max="16384" width="9.140625" style="184"/>
  </cols>
  <sheetData>
    <row r="1" spans="2:28" ht="12" thickBot="1" x14ac:dyDescent="0.25"/>
    <row r="2" spans="2:28" x14ac:dyDescent="0.2">
      <c r="B2" s="24"/>
      <c r="C2" s="3"/>
      <c r="D2" s="3"/>
      <c r="E2" s="3"/>
      <c r="F2" s="3"/>
      <c r="G2" s="3"/>
      <c r="H2" s="26"/>
      <c r="J2" s="21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6"/>
    </row>
    <row r="3" spans="2:28" x14ac:dyDescent="0.2">
      <c r="B3" s="151"/>
      <c r="C3" s="7"/>
      <c r="D3" s="7"/>
      <c r="E3" s="7"/>
      <c r="F3" s="7"/>
      <c r="G3" s="7"/>
      <c r="H3" s="30"/>
      <c r="J3" s="99"/>
      <c r="K3" s="7"/>
      <c r="L3" s="7"/>
      <c r="M3" s="7"/>
      <c r="N3" s="7"/>
      <c r="O3" s="31" t="s">
        <v>186</v>
      </c>
      <c r="P3" s="7"/>
      <c r="Q3" s="7"/>
      <c r="R3" s="7"/>
      <c r="S3" s="7"/>
      <c r="T3" s="7"/>
      <c r="U3" s="7"/>
      <c r="V3" s="7"/>
      <c r="W3" s="7"/>
      <c r="X3" s="7"/>
      <c r="Y3" s="7"/>
      <c r="Z3" s="30"/>
    </row>
    <row r="4" spans="2:28" x14ac:dyDescent="0.2">
      <c r="B4" s="151"/>
      <c r="C4" s="7"/>
      <c r="D4" s="7"/>
      <c r="E4" s="7"/>
      <c r="F4" s="7"/>
      <c r="G4" s="7"/>
      <c r="H4" s="30"/>
      <c r="J4" s="6"/>
      <c r="K4" s="7"/>
      <c r="L4" s="7"/>
      <c r="M4" s="7"/>
      <c r="N4" s="7"/>
      <c r="O4" s="31" t="s">
        <v>113</v>
      </c>
      <c r="P4" s="7"/>
      <c r="Q4" s="7"/>
      <c r="R4" s="23"/>
      <c r="S4" s="7"/>
      <c r="T4" s="7"/>
      <c r="U4" s="32"/>
      <c r="V4" s="32"/>
      <c r="W4" s="32"/>
      <c r="X4" s="32"/>
      <c r="Y4" s="32"/>
      <c r="Z4" s="30"/>
    </row>
    <row r="5" spans="2:28" x14ac:dyDescent="0.2">
      <c r="B5" s="151"/>
      <c r="C5" s="7"/>
      <c r="D5" s="7"/>
      <c r="E5" s="211"/>
      <c r="F5" s="211"/>
      <c r="G5" s="211"/>
      <c r="H5" s="30"/>
      <c r="J5" s="28"/>
      <c r="K5" s="32"/>
      <c r="L5" s="7"/>
      <c r="M5" s="7"/>
      <c r="N5" s="7"/>
      <c r="O5" s="7"/>
      <c r="P5" s="7"/>
      <c r="Q5" s="7" t="b">
        <f t="array" ref="Q5">AND(_xll.ohFilter($Q$22:$Q$61,NOT($Q$22:$Q$61="The record could not be found"))=0)</f>
        <v>1</v>
      </c>
      <c r="R5" s="7"/>
      <c r="S5" s="7"/>
      <c r="T5" s="7"/>
      <c r="U5" s="32"/>
      <c r="V5" s="32"/>
      <c r="W5" s="32"/>
      <c r="X5" s="7"/>
      <c r="Y5" s="33">
        <f>_xll.ohTrigger(Y7:Y61)</f>
        <v>7</v>
      </c>
      <c r="Z5" s="34"/>
    </row>
    <row r="6" spans="2:28" ht="22.5" x14ac:dyDescent="0.2">
      <c r="B6" s="28"/>
      <c r="C6" s="226"/>
      <c r="D6" s="208"/>
      <c r="E6" s="157" t="s">
        <v>179</v>
      </c>
      <c r="F6" s="157" t="s">
        <v>180</v>
      </c>
      <c r="G6" s="158" t="str">
        <f>_xll.ohRangeRetrieveError(F6)</f>
        <v/>
      </c>
      <c r="H6" s="30"/>
      <c r="J6" s="28"/>
      <c r="K6" s="230"/>
      <c r="L6" s="234"/>
      <c r="M6" s="234"/>
      <c r="N6" s="234"/>
      <c r="O6" s="235" t="str">
        <f>_xll.RData(O7:O61,P6:S6,"RTFEED:IDN",ReutersRtMode,,P7)</f>
        <v>Updated at 15:21:20</v>
      </c>
      <c r="P6" s="190" t="s">
        <v>106</v>
      </c>
      <c r="Q6" s="190" t="s">
        <v>105</v>
      </c>
      <c r="R6" s="190" t="s">
        <v>117</v>
      </c>
      <c r="S6" s="190" t="s">
        <v>123</v>
      </c>
      <c r="T6" s="189" t="s">
        <v>183</v>
      </c>
      <c r="U6" s="32"/>
      <c r="V6" s="168" t="s">
        <v>121</v>
      </c>
      <c r="W6" s="32"/>
      <c r="X6" s="175" t="s">
        <v>120</v>
      </c>
      <c r="Y6" s="209" t="s">
        <v>119</v>
      </c>
      <c r="Z6" s="34"/>
    </row>
    <row r="7" spans="2:28" x14ac:dyDescent="0.2">
      <c r="B7" s="28"/>
      <c r="C7" s="212" t="s">
        <v>86</v>
      </c>
      <c r="D7" s="213" t="s">
        <v>22</v>
      </c>
      <c r="E7" s="35" t="str">
        <f t="shared" ref="E7:E39" si="0">Currency&amp;$C7&amp;$D7&amp;QuoteSuffix</f>
        <v>SEKOISSW_Quote</v>
      </c>
      <c r="F7" s="35" t="str">
        <f>_xll.qlSimpleQuote(E7,,RateTickValue,Permanent,Trigger,ObjectOverwrite)</f>
        <v>SEKOISSW_Quote#0001</v>
      </c>
      <c r="G7" s="192" t="str">
        <f>_xll.ohRangeRetrieveError(F7)</f>
        <v/>
      </c>
      <c r="H7" s="30" t="s">
        <v>154</v>
      </c>
      <c r="J7" s="28"/>
      <c r="K7" s="38" t="s">
        <v>22</v>
      </c>
      <c r="L7" s="38" t="s">
        <v>163</v>
      </c>
      <c r="M7" s="38" t="s">
        <v>164</v>
      </c>
      <c r="N7" s="227" t="str">
        <f t="shared" ref="N7:N39" si="1">Currency&amp;L7&amp;M7&amp;K7</f>
        <v>SEKAMTNSSW</v>
      </c>
      <c r="O7" s="227" t="str">
        <f t="array" ref="O7:O21">Instruments1&amp;"="&amp;VLOOKUP(Contributor1,ContributorTable,2,FALSE)</f>
        <v>SEKAMTNSSW=HBCO</v>
      </c>
      <c r="P7" s="39" t="s">
        <v>153</v>
      </c>
      <c r="Q7" s="39" t="s">
        <v>153</v>
      </c>
      <c r="R7" s="39" t="s">
        <v>153</v>
      </c>
      <c r="S7" s="39" t="s">
        <v>153</v>
      </c>
      <c r="T7" s="39" t="e">
        <f>IF(ISERROR(AVERAGE(P7,Q7)),#NUM!,AVERAGE(P7,Q7))</f>
        <v>#NUM!</v>
      </c>
      <c r="U7" s="231"/>
      <c r="V7" s="232" t="e">
        <v>#NUM!</v>
      </c>
      <c r="W7" s="231"/>
      <c r="X7" s="39" t="e">
        <f t="array" ref="X7:X61">QuoteLive</f>
        <v>#NUM!</v>
      </c>
      <c r="Y7" s="41">
        <f>_xll.qlSimpleQuoteSetValue(F7,X7/100,Trigger)</f>
        <v>0</v>
      </c>
      <c r="Z7" s="34"/>
    </row>
    <row r="8" spans="2:28" x14ac:dyDescent="0.2">
      <c r="B8" s="28"/>
      <c r="C8" s="214" t="s">
        <v>86</v>
      </c>
      <c r="D8" s="215" t="s">
        <v>21</v>
      </c>
      <c r="E8" s="42" t="str">
        <f t="shared" si="0"/>
        <v>SEKOIS2W_Quote</v>
      </c>
      <c r="F8" s="42" t="str">
        <f>_xll.qlSimpleQuote(E8,,RateTickValue,Permanent,Trigger,ObjectOverwrite)</f>
        <v>SEKOIS2W_Quote#0001</v>
      </c>
      <c r="G8" s="193" t="str">
        <f>_xll.ohRangeRetrieveError(F8)</f>
        <v/>
      </c>
      <c r="H8" s="30" t="s">
        <v>154</v>
      </c>
      <c r="J8" s="28"/>
      <c r="K8" s="45" t="s">
        <v>21</v>
      </c>
      <c r="L8" s="45" t="s">
        <v>163</v>
      </c>
      <c r="M8" s="45" t="s">
        <v>164</v>
      </c>
      <c r="N8" s="228" t="str">
        <f t="shared" si="1"/>
        <v>SEKAMTNS2W</v>
      </c>
      <c r="O8" s="228" t="str">
        <v>SEKAMTNS2W=HBCO</v>
      </c>
      <c r="P8" s="46" t="s">
        <v>153</v>
      </c>
      <c r="Q8" s="46" t="s">
        <v>153</v>
      </c>
      <c r="R8" s="46" t="s">
        <v>153</v>
      </c>
      <c r="S8" s="46" t="s">
        <v>153</v>
      </c>
      <c r="T8" s="46" t="e">
        <f t="shared" ref="T8:T21" si="2">IF(ISERROR(AVERAGE(P8,Q8)),#NUM!,AVERAGE(P8,Q8))</f>
        <v>#NUM!</v>
      </c>
      <c r="U8" s="231"/>
      <c r="V8" s="233" t="e">
        <v>#NUM!</v>
      </c>
      <c r="W8" s="231"/>
      <c r="X8" s="46" t="e">
        <v>#NUM!</v>
      </c>
      <c r="Y8" s="48">
        <f>_xll.qlSimpleQuoteSetValue(F8,X8/100,Trigger)</f>
        <v>0</v>
      </c>
      <c r="Z8" s="34"/>
    </row>
    <row r="9" spans="2:28" x14ac:dyDescent="0.2">
      <c r="B9" s="28"/>
      <c r="C9" s="214" t="s">
        <v>86</v>
      </c>
      <c r="D9" s="215" t="s">
        <v>20</v>
      </c>
      <c r="E9" s="42" t="str">
        <f t="shared" si="0"/>
        <v>SEKOIS3W_Quote</v>
      </c>
      <c r="F9" s="42" t="str">
        <f>_xll.qlSimpleQuote(E9,,RateTickValue,Permanent,Trigger,ObjectOverwrite)</f>
        <v>SEKOIS3W_Quote#0001</v>
      </c>
      <c r="G9" s="193" t="str">
        <f>_xll.ohRangeRetrieveError(F9)</f>
        <v/>
      </c>
      <c r="H9" s="30" t="s">
        <v>154</v>
      </c>
      <c r="J9" s="28"/>
      <c r="K9" s="45" t="s">
        <v>20</v>
      </c>
      <c r="L9" s="45" t="s">
        <v>163</v>
      </c>
      <c r="M9" s="45" t="s">
        <v>164</v>
      </c>
      <c r="N9" s="228" t="str">
        <f t="shared" si="1"/>
        <v>SEKAMTNS3W</v>
      </c>
      <c r="O9" s="228" t="str">
        <v>SEKAMTNS3W=HBCO</v>
      </c>
      <c r="P9" s="46" t="s">
        <v>153</v>
      </c>
      <c r="Q9" s="46" t="s">
        <v>153</v>
      </c>
      <c r="R9" s="46" t="s">
        <v>153</v>
      </c>
      <c r="S9" s="46" t="s">
        <v>153</v>
      </c>
      <c r="T9" s="46" t="e">
        <f t="shared" si="2"/>
        <v>#NUM!</v>
      </c>
      <c r="U9" s="231"/>
      <c r="V9" s="233" t="e">
        <v>#NUM!</v>
      </c>
      <c r="W9" s="231"/>
      <c r="X9" s="46" t="e">
        <v>#NUM!</v>
      </c>
      <c r="Y9" s="48">
        <f>_xll.qlSimpleQuoteSetValue(F9,X9/100,Trigger)</f>
        <v>0</v>
      </c>
      <c r="Z9" s="34"/>
    </row>
    <row r="10" spans="2:28" x14ac:dyDescent="0.2">
      <c r="B10" s="28"/>
      <c r="C10" s="214" t="s">
        <v>86</v>
      </c>
      <c r="D10" s="215" t="s">
        <v>19</v>
      </c>
      <c r="E10" s="42" t="str">
        <f t="shared" si="0"/>
        <v>SEKOIS1M_Quote</v>
      </c>
      <c r="F10" s="42" t="str">
        <f>_xll.qlSimpleQuote(E10,,RateTickValue,Permanent,Trigger,ObjectOverwrite)</f>
        <v>SEKOIS1M_Quote#0001</v>
      </c>
      <c r="G10" s="193" t="str">
        <f>_xll.ohRangeRetrieveError(F10)</f>
        <v/>
      </c>
      <c r="H10" s="30" t="s">
        <v>154</v>
      </c>
      <c r="J10" s="28"/>
      <c r="K10" s="45" t="s">
        <v>19</v>
      </c>
      <c r="L10" s="45" t="s">
        <v>163</v>
      </c>
      <c r="M10" s="45" t="s">
        <v>164</v>
      </c>
      <c r="N10" s="228" t="str">
        <f t="shared" si="1"/>
        <v>SEKAMTNS1M</v>
      </c>
      <c r="O10" s="228" t="str">
        <v>SEKAMTNS1M=HBCO</v>
      </c>
      <c r="P10" s="46">
        <v>-0.31</v>
      </c>
      <c r="Q10" s="46">
        <v>-0.27999999999999997</v>
      </c>
      <c r="R10" s="46">
        <v>0</v>
      </c>
      <c r="S10" s="46">
        <v>0</v>
      </c>
      <c r="T10" s="46">
        <f t="shared" si="2"/>
        <v>-0.29499999999999998</v>
      </c>
      <c r="U10" s="231"/>
      <c r="V10" s="233">
        <v>-0.29499999999999998</v>
      </c>
      <c r="W10" s="231"/>
      <c r="X10" s="46">
        <v>-0.29499999999999998</v>
      </c>
      <c r="Y10" s="48">
        <f>_xll.qlSimpleQuoteSetValue(F10,X10/100,Trigger)</f>
        <v>2.0000000000000486E-5</v>
      </c>
      <c r="Z10" s="34"/>
      <c r="AB10" s="237"/>
    </row>
    <row r="11" spans="2:28" x14ac:dyDescent="0.2">
      <c r="B11" s="28"/>
      <c r="C11" s="214" t="s">
        <v>86</v>
      </c>
      <c r="D11" s="215" t="s">
        <v>18</v>
      </c>
      <c r="E11" s="42" t="str">
        <f t="shared" si="0"/>
        <v>SEKOIS2M_Quote</v>
      </c>
      <c r="F11" s="42" t="str">
        <f>_xll.qlSimpleQuote(E11,,RateTickValue,Permanent,Trigger,ObjectOverwrite)</f>
        <v>SEKOIS2M_Quote#0001</v>
      </c>
      <c r="G11" s="193" t="str">
        <f>_xll.ohRangeRetrieveError(F11)</f>
        <v/>
      </c>
      <c r="H11" s="30" t="s">
        <v>154</v>
      </c>
      <c r="J11" s="28"/>
      <c r="K11" s="45" t="s">
        <v>18</v>
      </c>
      <c r="L11" s="45" t="s">
        <v>163</v>
      </c>
      <c r="M11" s="45" t="s">
        <v>164</v>
      </c>
      <c r="N11" s="228" t="str">
        <f t="shared" si="1"/>
        <v>SEKAMTNS2M</v>
      </c>
      <c r="O11" s="228" t="str">
        <v>SEKAMTNS2M=HBCO</v>
      </c>
      <c r="P11" s="46">
        <v>-0.31</v>
      </c>
      <c r="Q11" s="46">
        <v>-0.27999999999999997</v>
      </c>
      <c r="R11" s="46">
        <v>0</v>
      </c>
      <c r="S11" s="46">
        <v>0</v>
      </c>
      <c r="T11" s="46">
        <f t="shared" si="2"/>
        <v>-0.29499999999999998</v>
      </c>
      <c r="U11" s="231"/>
      <c r="V11" s="233">
        <v>-0.29499999999999998</v>
      </c>
      <c r="W11" s="231"/>
      <c r="X11" s="46">
        <v>-0.29499999999999998</v>
      </c>
      <c r="Y11" s="48">
        <f>_xll.qlSimpleQuoteSetValue(F11,X11/100,Trigger)</f>
        <v>1.8000000000000004E-4</v>
      </c>
      <c r="Z11" s="34"/>
    </row>
    <row r="12" spans="2:28" x14ac:dyDescent="0.2">
      <c r="B12" s="28"/>
      <c r="C12" s="214" t="s">
        <v>86</v>
      </c>
      <c r="D12" s="215" t="s">
        <v>17</v>
      </c>
      <c r="E12" s="42" t="str">
        <f t="shared" si="0"/>
        <v>SEKOIS3M_Quote</v>
      </c>
      <c r="F12" s="42" t="str">
        <f>_xll.qlSimpleQuote(E12,,RateTickValue,Permanent,Trigger,ObjectOverwrite)</f>
        <v>SEKOIS3M_Quote#0001</v>
      </c>
      <c r="G12" s="193" t="str">
        <f>_xll.ohRangeRetrieveError(F12)</f>
        <v/>
      </c>
      <c r="H12" s="30" t="s">
        <v>154</v>
      </c>
      <c r="J12" s="28"/>
      <c r="K12" s="45" t="s">
        <v>17</v>
      </c>
      <c r="L12" s="45" t="s">
        <v>163</v>
      </c>
      <c r="M12" s="45" t="s">
        <v>164</v>
      </c>
      <c r="N12" s="228" t="str">
        <f t="shared" si="1"/>
        <v>SEKAMTNS3M</v>
      </c>
      <c r="O12" s="228" t="str">
        <v>SEKAMTNS3M=HBCO</v>
      </c>
      <c r="P12" s="46">
        <v>-0.31</v>
      </c>
      <c r="Q12" s="46">
        <v>-0.27999999999999997</v>
      </c>
      <c r="R12" s="46">
        <v>0</v>
      </c>
      <c r="S12" s="46">
        <v>0</v>
      </c>
      <c r="T12" s="46">
        <f t="shared" si="2"/>
        <v>-0.29499999999999998</v>
      </c>
      <c r="U12" s="231"/>
      <c r="V12" s="233">
        <v>-0.29499999999999998</v>
      </c>
      <c r="W12" s="231"/>
      <c r="X12" s="46">
        <v>-0.29499999999999998</v>
      </c>
      <c r="Y12" s="48">
        <f>_xll.qlSimpleQuoteSetValue(F12,X12/100,Trigger)</f>
        <v>3.9000000000000016E-4</v>
      </c>
      <c r="Z12" s="34"/>
    </row>
    <row r="13" spans="2:28" x14ac:dyDescent="0.2">
      <c r="B13" s="28"/>
      <c r="C13" s="214" t="s">
        <v>86</v>
      </c>
      <c r="D13" s="215" t="s">
        <v>16</v>
      </c>
      <c r="E13" s="42" t="str">
        <f t="shared" si="0"/>
        <v>SEKOIS4M_Quote</v>
      </c>
      <c r="F13" s="42" t="str">
        <f>_xll.qlSimpleQuote(E13,,RateTickValue,Permanent,Trigger,ObjectOverwrite)</f>
        <v>SEKOIS4M_Quote#0001</v>
      </c>
      <c r="G13" s="193" t="str">
        <f>_xll.ohRangeRetrieveError(F13)</f>
        <v/>
      </c>
      <c r="H13" s="30" t="s">
        <v>154</v>
      </c>
      <c r="J13" s="28"/>
      <c r="K13" s="45" t="s">
        <v>16</v>
      </c>
      <c r="L13" s="45" t="s">
        <v>163</v>
      </c>
      <c r="M13" s="45" t="s">
        <v>164</v>
      </c>
      <c r="N13" s="228" t="str">
        <f t="shared" si="1"/>
        <v>SEKAMTNS4M</v>
      </c>
      <c r="O13" s="228" t="str">
        <v>SEKAMTNS4M=HBCO</v>
      </c>
      <c r="P13" s="46">
        <v>-0.31</v>
      </c>
      <c r="Q13" s="46">
        <v>-0.27999999999999997</v>
      </c>
      <c r="R13" s="46">
        <v>0</v>
      </c>
      <c r="S13" s="46">
        <v>0</v>
      </c>
      <c r="T13" s="46">
        <f t="shared" si="2"/>
        <v>-0.29499999999999998</v>
      </c>
      <c r="U13" s="231"/>
      <c r="V13" s="233">
        <v>-0.29499999999999998</v>
      </c>
      <c r="W13" s="231"/>
      <c r="X13" s="46">
        <v>-0.29499999999999998</v>
      </c>
      <c r="Y13" s="48">
        <f>_xll.qlSimpleQuoteSetValue(F13,X13/100,Trigger)</f>
        <v>4.8999999999999998E-4</v>
      </c>
      <c r="Z13" s="34"/>
    </row>
    <row r="14" spans="2:28" x14ac:dyDescent="0.2">
      <c r="B14" s="28"/>
      <c r="C14" s="214" t="s">
        <v>86</v>
      </c>
      <c r="D14" s="215" t="s">
        <v>15</v>
      </c>
      <c r="E14" s="42" t="str">
        <f t="shared" si="0"/>
        <v>SEKOIS5M_Quote</v>
      </c>
      <c r="F14" s="42" t="str">
        <f>_xll.qlSimpleQuote(E14,,RateTickValue,Permanent,Trigger,ObjectOverwrite)</f>
        <v>SEKOIS5M_Quote#0001</v>
      </c>
      <c r="G14" s="193" t="str">
        <f>_xll.ohRangeRetrieveError(F14)</f>
        <v/>
      </c>
      <c r="H14" s="30" t="s">
        <v>154</v>
      </c>
      <c r="J14" s="28"/>
      <c r="K14" s="45" t="s">
        <v>15</v>
      </c>
      <c r="L14" s="45" t="s">
        <v>163</v>
      </c>
      <c r="M14" s="45" t="s">
        <v>164</v>
      </c>
      <c r="N14" s="228" t="str">
        <f t="shared" si="1"/>
        <v>SEKAMTNS5M</v>
      </c>
      <c r="O14" s="228" t="str">
        <v>SEKAMTNS5M=HBCO</v>
      </c>
      <c r="P14" s="46">
        <v>-0.31</v>
      </c>
      <c r="Q14" s="46">
        <v>-0.27999999999999997</v>
      </c>
      <c r="R14" s="46">
        <v>0</v>
      </c>
      <c r="S14" s="46">
        <v>0</v>
      </c>
      <c r="T14" s="46">
        <f t="shared" si="2"/>
        <v>-0.29499999999999998</v>
      </c>
      <c r="U14" s="231"/>
      <c r="V14" s="233">
        <v>-0.29499999999999998</v>
      </c>
      <c r="W14" s="231"/>
      <c r="X14" s="46">
        <v>-0.29499999999999998</v>
      </c>
      <c r="Y14" s="48">
        <f>_xll.qlSimpleQuoteSetValue(F14,X14/100,Trigger)</f>
        <v>5.099999999999996E-4</v>
      </c>
      <c r="Z14" s="34"/>
    </row>
    <row r="15" spans="2:28" x14ac:dyDescent="0.2">
      <c r="B15" s="28"/>
      <c r="C15" s="214" t="s">
        <v>86</v>
      </c>
      <c r="D15" s="215" t="s">
        <v>14</v>
      </c>
      <c r="E15" s="42" t="str">
        <f t="shared" si="0"/>
        <v>SEKOIS6M_Quote</v>
      </c>
      <c r="F15" s="42" t="str">
        <f>_xll.qlSimpleQuote(E15,,RateTickValue,Permanent,Trigger,ObjectOverwrite)</f>
        <v>SEKOIS6M_Quote#0001</v>
      </c>
      <c r="G15" s="193" t="str">
        <f>_xll.ohRangeRetrieveError(F15)</f>
        <v/>
      </c>
      <c r="H15" s="30" t="s">
        <v>154</v>
      </c>
      <c r="J15" s="28"/>
      <c r="K15" s="45" t="s">
        <v>14</v>
      </c>
      <c r="L15" s="45" t="s">
        <v>163</v>
      </c>
      <c r="M15" s="45" t="s">
        <v>164</v>
      </c>
      <c r="N15" s="228" t="str">
        <f t="shared" si="1"/>
        <v>SEKAMTNS6M</v>
      </c>
      <c r="O15" s="228" t="str">
        <v>SEKAMTNS6M=HBCO</v>
      </c>
      <c r="P15" s="46">
        <v>-0.311</v>
      </c>
      <c r="Q15" s="46">
        <v>-0.28100000000000003</v>
      </c>
      <c r="R15" s="46">
        <v>0</v>
      </c>
      <c r="S15" s="46">
        <v>0</v>
      </c>
      <c r="T15" s="46">
        <f t="shared" si="2"/>
        <v>-0.29600000000000004</v>
      </c>
      <c r="U15" s="231"/>
      <c r="V15" s="233">
        <v>-0.29600000000000004</v>
      </c>
      <c r="W15" s="231"/>
      <c r="X15" s="46">
        <v>-0.29600000000000004</v>
      </c>
      <c r="Y15" s="48">
        <f>_xll.qlSimpleQuoteSetValue(F15,X15/100,Trigger)</f>
        <v>5.599999999999993E-4</v>
      </c>
      <c r="Z15" s="34"/>
    </row>
    <row r="16" spans="2:28" x14ac:dyDescent="0.2">
      <c r="B16" s="28"/>
      <c r="C16" s="214" t="s">
        <v>86</v>
      </c>
      <c r="D16" s="215" t="s">
        <v>13</v>
      </c>
      <c r="E16" s="42" t="str">
        <f t="shared" si="0"/>
        <v>SEKOIS7M_Quote</v>
      </c>
      <c r="F16" s="42" t="str">
        <f>_xll.qlSimpleQuote(E16,,RateTickValue,Permanent,Trigger,ObjectOverwrite)</f>
        <v>SEKOIS7M_Quote#0001</v>
      </c>
      <c r="G16" s="193" t="str">
        <f>_xll.ohRangeRetrieveError(F16)</f>
        <v/>
      </c>
      <c r="H16" s="30" t="s">
        <v>154</v>
      </c>
      <c r="J16" s="28"/>
      <c r="K16" s="45" t="s">
        <v>13</v>
      </c>
      <c r="L16" s="45" t="s">
        <v>163</v>
      </c>
      <c r="M16" s="45" t="s">
        <v>164</v>
      </c>
      <c r="N16" s="228" t="str">
        <f t="shared" si="1"/>
        <v>SEKAMTNS7M</v>
      </c>
      <c r="O16" s="228" t="str">
        <v>SEKAMTNS7M=HBCO</v>
      </c>
      <c r="P16" s="46" t="s">
        <v>153</v>
      </c>
      <c r="Q16" s="46" t="s">
        <v>153</v>
      </c>
      <c r="R16" s="46" t="s">
        <v>153</v>
      </c>
      <c r="S16" s="46" t="s">
        <v>153</v>
      </c>
      <c r="T16" s="46" t="e">
        <f t="shared" si="2"/>
        <v>#NUM!</v>
      </c>
      <c r="U16" s="231"/>
      <c r="V16" s="233" t="e">
        <v>#NUM!</v>
      </c>
      <c r="W16" s="231"/>
      <c r="X16" s="46" t="e">
        <v>#NUM!</v>
      </c>
      <c r="Y16" s="48">
        <f>_xll.qlSimpleQuoteSetValue(F16,X16/100,Trigger)</f>
        <v>0</v>
      </c>
      <c r="Z16" s="34"/>
      <c r="AB16" s="237"/>
    </row>
    <row r="17" spans="2:29" x14ac:dyDescent="0.2">
      <c r="B17" s="28"/>
      <c r="C17" s="214" t="s">
        <v>86</v>
      </c>
      <c r="D17" s="215" t="s">
        <v>12</v>
      </c>
      <c r="E17" s="42" t="str">
        <f t="shared" si="0"/>
        <v>SEKOIS8M_Quote</v>
      </c>
      <c r="F17" s="42" t="str">
        <f>_xll.qlSimpleQuote(E17,,RateTickValue,Permanent,Trigger,ObjectOverwrite)</f>
        <v>SEKOIS8M_Quote#0001</v>
      </c>
      <c r="G17" s="193" t="str">
        <f>_xll.ohRangeRetrieveError(F17)</f>
        <v/>
      </c>
      <c r="H17" s="30" t="s">
        <v>154</v>
      </c>
      <c r="J17" s="28"/>
      <c r="K17" s="45" t="s">
        <v>12</v>
      </c>
      <c r="L17" s="45" t="s">
        <v>163</v>
      </c>
      <c r="M17" s="45" t="s">
        <v>164</v>
      </c>
      <c r="N17" s="228" t="str">
        <f t="shared" si="1"/>
        <v>SEKAMTNS8M</v>
      </c>
      <c r="O17" s="228" t="str">
        <v>SEKAMTNS8M=HBCO</v>
      </c>
      <c r="P17" s="46" t="s">
        <v>153</v>
      </c>
      <c r="Q17" s="46" t="s">
        <v>153</v>
      </c>
      <c r="R17" s="46" t="s">
        <v>153</v>
      </c>
      <c r="S17" s="46" t="s">
        <v>153</v>
      </c>
      <c r="T17" s="46" t="e">
        <f t="shared" si="2"/>
        <v>#NUM!</v>
      </c>
      <c r="U17" s="231"/>
      <c r="V17" s="233" t="e">
        <v>#NUM!</v>
      </c>
      <c r="W17" s="231"/>
      <c r="X17" s="46" t="e">
        <v>#NUM!</v>
      </c>
      <c r="Y17" s="48">
        <f>_xll.qlSimpleQuoteSetValue(F17,X17/100,Trigger)</f>
        <v>0</v>
      </c>
      <c r="Z17" s="34"/>
    </row>
    <row r="18" spans="2:29" x14ac:dyDescent="0.2">
      <c r="B18" s="28"/>
      <c r="C18" s="214" t="s">
        <v>86</v>
      </c>
      <c r="D18" s="215" t="s">
        <v>11</v>
      </c>
      <c r="E18" s="42" t="str">
        <f t="shared" si="0"/>
        <v>SEKOIS9M_Quote</v>
      </c>
      <c r="F18" s="42" t="str">
        <f>_xll.qlSimpleQuote(E18,,RateTickValue,Permanent,Trigger,ObjectOverwrite)</f>
        <v>SEKOIS9M_Quote#0001</v>
      </c>
      <c r="G18" s="193" t="str">
        <f>_xll.ohRangeRetrieveError(F18)</f>
        <v/>
      </c>
      <c r="H18" s="30" t="s">
        <v>154</v>
      </c>
      <c r="J18" s="28"/>
      <c r="K18" s="45" t="s">
        <v>11</v>
      </c>
      <c r="L18" s="45" t="s">
        <v>163</v>
      </c>
      <c r="M18" s="45" t="s">
        <v>164</v>
      </c>
      <c r="N18" s="228" t="str">
        <f t="shared" si="1"/>
        <v>SEKAMTNS9M</v>
      </c>
      <c r="O18" s="228" t="str">
        <v>SEKAMTNS9M=HBCO</v>
      </c>
      <c r="P18" s="46">
        <v>-0.311</v>
      </c>
      <c r="Q18" s="46">
        <v>-0.28100000000000003</v>
      </c>
      <c r="R18" s="46">
        <v>0</v>
      </c>
      <c r="S18" s="46">
        <v>0</v>
      </c>
      <c r="T18" s="46">
        <f t="shared" si="2"/>
        <v>-0.29600000000000004</v>
      </c>
      <c r="U18" s="231"/>
      <c r="V18" s="233">
        <v>-0.29600000000000004</v>
      </c>
      <c r="W18" s="231"/>
      <c r="X18" s="46">
        <v>-0.29600000000000004</v>
      </c>
      <c r="Y18" s="48">
        <f>_xll.qlSimpleQuoteSetValue(F18,X18/100,Trigger)</f>
        <v>5.6999999999999933E-4</v>
      </c>
      <c r="Z18" s="34"/>
      <c r="AC18" s="237"/>
    </row>
    <row r="19" spans="2:29" x14ac:dyDescent="0.2">
      <c r="B19" s="28"/>
      <c r="C19" s="214" t="s">
        <v>86</v>
      </c>
      <c r="D19" s="215" t="s">
        <v>10</v>
      </c>
      <c r="E19" s="42" t="str">
        <f t="shared" si="0"/>
        <v>SEKOIS10M_Quote</v>
      </c>
      <c r="F19" s="42" t="str">
        <f>_xll.qlSimpleQuote(E19,,RateTickValue,Permanent,Trigger,ObjectOverwrite)</f>
        <v>SEKOIS10M_Quote#0001</v>
      </c>
      <c r="G19" s="193" t="str">
        <f>_xll.ohRangeRetrieveError(F19)</f>
        <v/>
      </c>
      <c r="H19" s="30" t="s">
        <v>154</v>
      </c>
      <c r="J19" s="28"/>
      <c r="K19" s="45" t="s">
        <v>10</v>
      </c>
      <c r="L19" s="45" t="s">
        <v>163</v>
      </c>
      <c r="M19" s="45" t="s">
        <v>164</v>
      </c>
      <c r="N19" s="228" t="str">
        <f t="shared" si="1"/>
        <v>SEKAMTNS10M</v>
      </c>
      <c r="O19" s="228" t="str">
        <v>SEKAMTNS10M=HBCO</v>
      </c>
      <c r="P19" s="46" t="s">
        <v>153</v>
      </c>
      <c r="Q19" s="46" t="s">
        <v>153</v>
      </c>
      <c r="R19" s="46" t="s">
        <v>153</v>
      </c>
      <c r="S19" s="46" t="s">
        <v>153</v>
      </c>
      <c r="T19" s="46" t="e">
        <f t="shared" si="2"/>
        <v>#NUM!</v>
      </c>
      <c r="U19" s="231"/>
      <c r="V19" s="233" t="e">
        <v>#NUM!</v>
      </c>
      <c r="W19" s="231"/>
      <c r="X19" s="46" t="e">
        <v>#NUM!</v>
      </c>
      <c r="Y19" s="48">
        <f>_xll.qlSimpleQuoteSetValue(F19,X19/100,Trigger)</f>
        <v>0</v>
      </c>
      <c r="Z19" s="34"/>
    </row>
    <row r="20" spans="2:29" x14ac:dyDescent="0.2">
      <c r="B20" s="28"/>
      <c r="C20" s="214" t="s">
        <v>86</v>
      </c>
      <c r="D20" s="215" t="s">
        <v>9</v>
      </c>
      <c r="E20" s="42" t="str">
        <f t="shared" si="0"/>
        <v>SEKOIS11M_Quote</v>
      </c>
      <c r="F20" s="42" t="str">
        <f>_xll.qlSimpleQuote(E20,,RateTickValue,Permanent,Trigger,ObjectOverwrite)</f>
        <v>SEKOIS11M_Quote#0001</v>
      </c>
      <c r="G20" s="193" t="str">
        <f>_xll.ohRangeRetrieveError(F20)</f>
        <v/>
      </c>
      <c r="H20" s="30" t="s">
        <v>154</v>
      </c>
      <c r="J20" s="28"/>
      <c r="K20" s="45" t="s">
        <v>9</v>
      </c>
      <c r="L20" s="45" t="s">
        <v>163</v>
      </c>
      <c r="M20" s="45" t="s">
        <v>164</v>
      </c>
      <c r="N20" s="228" t="str">
        <f t="shared" si="1"/>
        <v>SEKAMTNS11M</v>
      </c>
      <c r="O20" s="228" t="str">
        <v>SEKAMTNS11M=HBCO</v>
      </c>
      <c r="P20" s="46" t="s">
        <v>153</v>
      </c>
      <c r="Q20" s="46" t="s">
        <v>153</v>
      </c>
      <c r="R20" s="46" t="s">
        <v>153</v>
      </c>
      <c r="S20" s="46" t="s">
        <v>153</v>
      </c>
      <c r="T20" s="46" t="e">
        <f t="shared" si="2"/>
        <v>#NUM!</v>
      </c>
      <c r="U20" s="231"/>
      <c r="V20" s="233" t="e">
        <v>#NUM!</v>
      </c>
      <c r="W20" s="231"/>
      <c r="X20" s="46" t="e">
        <v>#NUM!</v>
      </c>
      <c r="Y20" s="48">
        <f>_xll.qlSimpleQuoteSetValue(F20,X20/100,Trigger)</f>
        <v>0</v>
      </c>
      <c r="Z20" s="34"/>
    </row>
    <row r="21" spans="2:29" x14ac:dyDescent="0.2">
      <c r="B21" s="28"/>
      <c r="C21" s="214" t="s">
        <v>86</v>
      </c>
      <c r="D21" s="215" t="s">
        <v>185</v>
      </c>
      <c r="E21" s="42" t="str">
        <f t="shared" si="0"/>
        <v>SEKOIS12M_Quote</v>
      </c>
      <c r="F21" s="42" t="str">
        <f>_xll.qlSimpleQuote(E21,,RateTickValue,Permanent,Trigger,ObjectOverwrite)</f>
        <v>SEKOIS12M_Quote#0001</v>
      </c>
      <c r="G21" s="193" t="str">
        <f>_xll.ohRangeRetrieveError(F21)</f>
        <v/>
      </c>
      <c r="H21" s="30" t="s">
        <v>154</v>
      </c>
      <c r="J21" s="28"/>
      <c r="K21" s="45" t="s">
        <v>185</v>
      </c>
      <c r="L21" s="45" t="s">
        <v>163</v>
      </c>
      <c r="M21" s="45" t="s">
        <v>164</v>
      </c>
      <c r="N21" s="228" t="str">
        <f t="shared" si="1"/>
        <v>SEKAMTNS12M</v>
      </c>
      <c r="O21" s="228" t="str">
        <v>SEKAMTNS12M=HBCO</v>
      </c>
      <c r="P21" s="46">
        <v>-0.30499999999999999</v>
      </c>
      <c r="Q21" s="46">
        <v>-0.27500000000000002</v>
      </c>
      <c r="R21" s="46">
        <v>0</v>
      </c>
      <c r="S21" s="46">
        <v>0</v>
      </c>
      <c r="T21" s="46">
        <f t="shared" si="2"/>
        <v>-0.29000000000000004</v>
      </c>
      <c r="U21" s="231"/>
      <c r="V21" s="233">
        <v>-0.29000000000000004</v>
      </c>
      <c r="W21" s="231"/>
      <c r="X21" s="46">
        <v>-0.29000000000000004</v>
      </c>
      <c r="Y21" s="48">
        <f>_xll.qlSimpleQuoteSetValue(F21,X21/100,Trigger)</f>
        <v>6.1999999999999946E-4</v>
      </c>
      <c r="Z21" s="34"/>
    </row>
    <row r="22" spans="2:29" x14ac:dyDescent="0.2">
      <c r="B22" s="28"/>
      <c r="C22" s="212" t="s">
        <v>86</v>
      </c>
      <c r="D22" s="213" t="s">
        <v>8</v>
      </c>
      <c r="E22" s="35" t="str">
        <f t="shared" si="0"/>
        <v>SEKOIS1Y_Quote</v>
      </c>
      <c r="F22" s="35" t="str">
        <f>_xll.qlSimpleQuote(E22,,RateTickValue,Permanent,Trigger,ObjectOverwrite)</f>
        <v>SEKOIS1Y_Quote#0001</v>
      </c>
      <c r="G22" s="192" t="str">
        <f>_xll.ohRangeRetrieveError(F22)</f>
        <v/>
      </c>
      <c r="H22" s="30"/>
      <c r="J22" s="28"/>
      <c r="K22" s="38" t="s">
        <v>8</v>
      </c>
      <c r="L22" s="38" t="s">
        <v>163</v>
      </c>
      <c r="M22" s="38" t="s">
        <v>164</v>
      </c>
      <c r="N22" s="227" t="str">
        <f t="shared" si="1"/>
        <v>SEKAMTNS1Y</v>
      </c>
      <c r="O22" s="227" t="str">
        <f t="array" ref="O22:O61">Instruments2&amp;"="&amp;VLOOKUP(Contributor2,ContributorTable,2,FALSE)</f>
        <v>SEKAMTNS1Y=ICAP</v>
      </c>
      <c r="P22" s="39">
        <v>-0.28999999999999998</v>
      </c>
      <c r="Q22" s="39">
        <v>0</v>
      </c>
      <c r="R22" s="39">
        <v>0</v>
      </c>
      <c r="S22" s="39">
        <v>0</v>
      </c>
      <c r="T22" s="39">
        <f>IF(ISERROR(AVERAGE(P22,Q22)),#NUM!,IF($Q$5,P22,AVERAGE(P22,Q22)))</f>
        <v>-0.28999999999999998</v>
      </c>
      <c r="U22" s="231"/>
      <c r="V22" s="232">
        <v>-0.28999999999999998</v>
      </c>
      <c r="W22" s="231"/>
      <c r="X22" s="39">
        <v>-0.28999999999999998</v>
      </c>
      <c r="Y22" s="41">
        <f>_xll.qlSimpleQuoteSetValue(F22,X22/100,Trigger)</f>
        <v>3.7500000000000033E-4</v>
      </c>
      <c r="Z22" s="34"/>
    </row>
    <row r="23" spans="2:29" x14ac:dyDescent="0.2">
      <c r="B23" s="28"/>
      <c r="C23" s="214" t="s">
        <v>86</v>
      </c>
      <c r="D23" s="215" t="s">
        <v>103</v>
      </c>
      <c r="E23" s="42" t="str">
        <f t="shared" si="0"/>
        <v>SEKOIS13M_Quote</v>
      </c>
      <c r="F23" s="42" t="str">
        <f>_xll.qlSimpleQuote(E23,,RateTickValue,Permanent,Trigger,ObjectOverwrite)</f>
        <v>SEKOIS13M_Quote#0001</v>
      </c>
      <c r="G23" s="193" t="str">
        <f>_xll.ohRangeRetrieveError(F23)</f>
        <v/>
      </c>
      <c r="H23" s="30" t="s">
        <v>154</v>
      </c>
      <c r="J23" s="28"/>
      <c r="K23" s="45" t="s">
        <v>103</v>
      </c>
      <c r="L23" s="45" t="s">
        <v>163</v>
      </c>
      <c r="M23" s="45" t="s">
        <v>164</v>
      </c>
      <c r="N23" s="228" t="str">
        <f t="shared" si="1"/>
        <v>SEKAMTNS13M</v>
      </c>
      <c r="O23" s="228" t="str">
        <v>SEKAMTNS13M=ICAP</v>
      </c>
      <c r="P23" s="46" t="s">
        <v>153</v>
      </c>
      <c r="Q23" s="46" t="s">
        <v>153</v>
      </c>
      <c r="R23" s="46" t="s">
        <v>153</v>
      </c>
      <c r="S23" s="46" t="s">
        <v>153</v>
      </c>
      <c r="T23" s="46" t="e">
        <f t="shared" ref="T23:T61" si="3">IF(ISERROR(AVERAGE(P23,Q23)),#NUM!,IF($Q$5,P23,AVERAGE(P23,Q23)))</f>
        <v>#NUM!</v>
      </c>
      <c r="U23" s="231"/>
      <c r="V23" s="233" t="e">
        <v>#NUM!</v>
      </c>
      <c r="W23" s="231"/>
      <c r="X23" s="46" t="e">
        <v>#NUM!</v>
      </c>
      <c r="Y23" s="48">
        <f>_xll.qlSimpleQuoteSetValue(F23,X23/100,Trigger)</f>
        <v>0</v>
      </c>
      <c r="Z23" s="34"/>
    </row>
    <row r="24" spans="2:29" x14ac:dyDescent="0.2">
      <c r="B24" s="28"/>
      <c r="C24" s="214" t="s">
        <v>86</v>
      </c>
      <c r="D24" s="215" t="s">
        <v>102</v>
      </c>
      <c r="E24" s="42" t="str">
        <f t="shared" si="0"/>
        <v>SEKOIS14M_Quote</v>
      </c>
      <c r="F24" s="42" t="str">
        <f>_xll.qlSimpleQuote(E24,,RateTickValue,Permanent,Trigger,ObjectOverwrite)</f>
        <v>SEKOIS14M_Quote#0001</v>
      </c>
      <c r="G24" s="193" t="str">
        <f>_xll.ohRangeRetrieveError(F24)</f>
        <v/>
      </c>
      <c r="H24" s="30" t="s">
        <v>154</v>
      </c>
      <c r="J24" s="28"/>
      <c r="K24" s="45" t="s">
        <v>102</v>
      </c>
      <c r="L24" s="45" t="s">
        <v>163</v>
      </c>
      <c r="M24" s="45" t="s">
        <v>164</v>
      </c>
      <c r="N24" s="228" t="str">
        <f t="shared" si="1"/>
        <v>SEKAMTNS14M</v>
      </c>
      <c r="O24" s="228" t="str">
        <v>SEKAMTNS14M=ICAP</v>
      </c>
      <c r="P24" s="46" t="s">
        <v>153</v>
      </c>
      <c r="Q24" s="46" t="s">
        <v>153</v>
      </c>
      <c r="R24" s="46" t="s">
        <v>153</v>
      </c>
      <c r="S24" s="46" t="s">
        <v>153</v>
      </c>
      <c r="T24" s="46" t="e">
        <f t="shared" si="3"/>
        <v>#NUM!</v>
      </c>
      <c r="U24" s="231"/>
      <c r="V24" s="233" t="e">
        <v>#NUM!</v>
      </c>
      <c r="W24" s="231"/>
      <c r="X24" s="46" t="e">
        <v>#NUM!</v>
      </c>
      <c r="Y24" s="48">
        <f>_xll.qlSimpleQuoteSetValue(F24,X24/100,Trigger)</f>
        <v>0</v>
      </c>
      <c r="Z24" s="34"/>
    </row>
    <row r="25" spans="2:29" x14ac:dyDescent="0.2">
      <c r="B25" s="28"/>
      <c r="C25" s="214" t="s">
        <v>86</v>
      </c>
      <c r="D25" s="215" t="s">
        <v>64</v>
      </c>
      <c r="E25" s="42" t="str">
        <f t="shared" si="0"/>
        <v>SEKOIS15M_Quote</v>
      </c>
      <c r="F25" s="42" t="str">
        <f>_xll.qlSimpleQuote(E25,,RateTickValue,Permanent,Trigger,ObjectOverwrite)</f>
        <v>SEKOIS15M_Quote#0001</v>
      </c>
      <c r="G25" s="193" t="str">
        <f>_xll.ohRangeRetrieveError(F25)</f>
        <v/>
      </c>
      <c r="H25" s="30" t="s">
        <v>154</v>
      </c>
      <c r="J25" s="28"/>
      <c r="K25" s="45" t="s">
        <v>64</v>
      </c>
      <c r="L25" s="45" t="s">
        <v>163</v>
      </c>
      <c r="M25" s="45" t="s">
        <v>164</v>
      </c>
      <c r="N25" s="228" t="str">
        <f t="shared" si="1"/>
        <v>SEKAMTNS15M</v>
      </c>
      <c r="O25" s="228" t="str">
        <v>SEKAMTNS15M=ICAP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6" t="e">
        <f t="shared" si="3"/>
        <v>#NUM!</v>
      </c>
      <c r="U25" s="231"/>
      <c r="V25" s="233" t="e">
        <v>#NUM!</v>
      </c>
      <c r="W25" s="231"/>
      <c r="X25" s="46" t="e">
        <v>#NUM!</v>
      </c>
      <c r="Y25" s="48">
        <f>_xll.qlSimpleQuoteSetValue(F25,X25/100,Trigger)</f>
        <v>0</v>
      </c>
      <c r="Z25" s="34"/>
    </row>
    <row r="26" spans="2:29" x14ac:dyDescent="0.2">
      <c r="B26" s="28"/>
      <c r="C26" s="214" t="s">
        <v>86</v>
      </c>
      <c r="D26" s="215" t="s">
        <v>101</v>
      </c>
      <c r="E26" s="42" t="str">
        <f t="shared" si="0"/>
        <v>SEKOIS16M_Quote</v>
      </c>
      <c r="F26" s="42" t="str">
        <f>_xll.qlSimpleQuote(E26,,RateTickValue,Permanent,Trigger,ObjectOverwrite)</f>
        <v>SEKOIS16M_Quote#0001</v>
      </c>
      <c r="G26" s="193" t="str">
        <f>_xll.ohRangeRetrieveError(F26)</f>
        <v/>
      </c>
      <c r="H26" s="30" t="s">
        <v>154</v>
      </c>
      <c r="J26" s="28"/>
      <c r="K26" s="45" t="s">
        <v>101</v>
      </c>
      <c r="L26" s="45" t="s">
        <v>163</v>
      </c>
      <c r="M26" s="45" t="s">
        <v>164</v>
      </c>
      <c r="N26" s="228" t="str">
        <f t="shared" si="1"/>
        <v>SEKAMTNS16M</v>
      </c>
      <c r="O26" s="228" t="str">
        <v>SEKAMTNS16M=ICAP</v>
      </c>
      <c r="P26" s="46" t="s">
        <v>153</v>
      </c>
      <c r="Q26" s="46" t="s">
        <v>153</v>
      </c>
      <c r="R26" s="46" t="s">
        <v>153</v>
      </c>
      <c r="S26" s="46" t="s">
        <v>153</v>
      </c>
      <c r="T26" s="46" t="e">
        <f t="shared" si="3"/>
        <v>#NUM!</v>
      </c>
      <c r="U26" s="231"/>
      <c r="V26" s="233" t="e">
        <v>#NUM!</v>
      </c>
      <c r="W26" s="231"/>
      <c r="X26" s="46" t="e">
        <v>#NUM!</v>
      </c>
      <c r="Y26" s="48">
        <f>_xll.qlSimpleQuoteSetValue(F26,X26/100,Trigger)</f>
        <v>0</v>
      </c>
      <c r="Z26" s="34"/>
    </row>
    <row r="27" spans="2:29" x14ac:dyDescent="0.2">
      <c r="B27" s="28"/>
      <c r="C27" s="214" t="s">
        <v>86</v>
      </c>
      <c r="D27" s="215" t="s">
        <v>100</v>
      </c>
      <c r="E27" s="42" t="str">
        <f t="shared" si="0"/>
        <v>SEKOIS17M_Quote</v>
      </c>
      <c r="F27" s="42" t="str">
        <f>_xll.qlSimpleQuote(E27,,RateTickValue,Permanent,Trigger,ObjectOverwrite)</f>
        <v>SEKOIS17M_Quote#0001</v>
      </c>
      <c r="G27" s="193" t="str">
        <f>_xll.ohRangeRetrieveError(F27)</f>
        <v/>
      </c>
      <c r="H27" s="30" t="s">
        <v>154</v>
      </c>
      <c r="J27" s="28"/>
      <c r="K27" s="45" t="s">
        <v>100</v>
      </c>
      <c r="L27" s="45" t="s">
        <v>163</v>
      </c>
      <c r="M27" s="45" t="s">
        <v>164</v>
      </c>
      <c r="N27" s="228" t="str">
        <f t="shared" si="1"/>
        <v>SEKAMTNS17M</v>
      </c>
      <c r="O27" s="228" t="str">
        <v>SEKAMTNS17M=ICAP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6" t="e">
        <f t="shared" si="3"/>
        <v>#NUM!</v>
      </c>
      <c r="U27" s="231"/>
      <c r="V27" s="233" t="e">
        <v>#NUM!</v>
      </c>
      <c r="W27" s="231"/>
      <c r="X27" s="46" t="e">
        <v>#NUM!</v>
      </c>
      <c r="Y27" s="48">
        <f>_xll.qlSimpleQuoteSetValue(F27,X27/100,Trigger)</f>
        <v>0</v>
      </c>
      <c r="Z27" s="34"/>
    </row>
    <row r="28" spans="2:29" x14ac:dyDescent="0.2">
      <c r="B28" s="28"/>
      <c r="C28" s="214" t="s">
        <v>86</v>
      </c>
      <c r="D28" s="215" t="s">
        <v>63</v>
      </c>
      <c r="E28" s="42" t="str">
        <f t="shared" si="0"/>
        <v>SEKOIS18M_Quote</v>
      </c>
      <c r="F28" s="42" t="str">
        <f>_xll.qlSimpleQuote(E28,,RateTickValue,Permanent,Trigger,ObjectOverwrite)</f>
        <v>SEKOIS18M_Quote#0001</v>
      </c>
      <c r="G28" s="193" t="str">
        <f>_xll.ohRangeRetrieveError(F28)</f>
        <v/>
      </c>
      <c r="H28" s="30" t="s">
        <v>154</v>
      </c>
      <c r="J28" s="28"/>
      <c r="K28" s="45" t="s">
        <v>63</v>
      </c>
      <c r="L28" s="45" t="s">
        <v>163</v>
      </c>
      <c r="M28" s="45" t="s">
        <v>164</v>
      </c>
      <c r="N28" s="228" t="str">
        <f t="shared" si="1"/>
        <v>SEKAMTNS18M</v>
      </c>
      <c r="O28" s="228" t="str">
        <v>SEKAMTNS18M=ICAP</v>
      </c>
      <c r="P28" s="46" t="s">
        <v>153</v>
      </c>
      <c r="Q28" s="46" t="s">
        <v>153</v>
      </c>
      <c r="R28" s="46" t="s">
        <v>153</v>
      </c>
      <c r="S28" s="46" t="s">
        <v>153</v>
      </c>
      <c r="T28" s="46" t="e">
        <f t="shared" si="3"/>
        <v>#NUM!</v>
      </c>
      <c r="U28" s="231"/>
      <c r="V28" s="233" t="e">
        <v>#NUM!</v>
      </c>
      <c r="W28" s="231"/>
      <c r="X28" s="46" t="e">
        <v>#NUM!</v>
      </c>
      <c r="Y28" s="48">
        <f>_xll.qlSimpleQuoteSetValue(F28,X28/100,Trigger)</f>
        <v>0</v>
      </c>
      <c r="Z28" s="34"/>
    </row>
    <row r="29" spans="2:29" x14ac:dyDescent="0.2">
      <c r="B29" s="28"/>
      <c r="C29" s="214" t="s">
        <v>86</v>
      </c>
      <c r="D29" s="215" t="s">
        <v>99</v>
      </c>
      <c r="E29" s="42" t="str">
        <f t="shared" si="0"/>
        <v>SEKOIS19M_Quote</v>
      </c>
      <c r="F29" s="42" t="str">
        <f>_xll.qlSimpleQuote(E29,,RateTickValue,Permanent,Trigger,ObjectOverwrite)</f>
        <v>SEKOIS19M_Quote#0001</v>
      </c>
      <c r="G29" s="193" t="str">
        <f>_xll.ohRangeRetrieveError(F29)</f>
        <v/>
      </c>
      <c r="H29" s="30" t="s">
        <v>154</v>
      </c>
      <c r="J29" s="28"/>
      <c r="K29" s="45" t="s">
        <v>99</v>
      </c>
      <c r="L29" s="45" t="s">
        <v>163</v>
      </c>
      <c r="M29" s="45" t="s">
        <v>164</v>
      </c>
      <c r="N29" s="228" t="str">
        <f t="shared" si="1"/>
        <v>SEKAMTNS19M</v>
      </c>
      <c r="O29" s="228" t="str">
        <v>SEKAMTNS19M=ICAP</v>
      </c>
      <c r="P29" s="46" t="s">
        <v>153</v>
      </c>
      <c r="Q29" s="46" t="s">
        <v>153</v>
      </c>
      <c r="R29" s="46" t="s">
        <v>153</v>
      </c>
      <c r="S29" s="46" t="s">
        <v>153</v>
      </c>
      <c r="T29" s="46" t="e">
        <f t="shared" si="3"/>
        <v>#NUM!</v>
      </c>
      <c r="U29" s="231"/>
      <c r="V29" s="233" t="e">
        <v>#NUM!</v>
      </c>
      <c r="W29" s="231"/>
      <c r="X29" s="46" t="e">
        <v>#NUM!</v>
      </c>
      <c r="Y29" s="48">
        <f>_xll.qlSimpleQuoteSetValue(F29,X29/100,Trigger)</f>
        <v>0</v>
      </c>
      <c r="Z29" s="34"/>
      <c r="AB29" s="237"/>
    </row>
    <row r="30" spans="2:29" x14ac:dyDescent="0.2">
      <c r="B30" s="28"/>
      <c r="C30" s="214" t="s">
        <v>86</v>
      </c>
      <c r="D30" s="215" t="s">
        <v>98</v>
      </c>
      <c r="E30" s="42" t="str">
        <f t="shared" si="0"/>
        <v>SEKOIS20M_Quote</v>
      </c>
      <c r="F30" s="42" t="str">
        <f>_xll.qlSimpleQuote(E30,,RateTickValue,Permanent,Trigger,ObjectOverwrite)</f>
        <v>SEKOIS20M_Quote#0001</v>
      </c>
      <c r="G30" s="193" t="str">
        <f>_xll.ohRangeRetrieveError(F30)</f>
        <v/>
      </c>
      <c r="H30" s="30" t="s">
        <v>154</v>
      </c>
      <c r="J30" s="28"/>
      <c r="K30" s="45" t="s">
        <v>98</v>
      </c>
      <c r="L30" s="45" t="s">
        <v>163</v>
      </c>
      <c r="M30" s="45" t="s">
        <v>164</v>
      </c>
      <c r="N30" s="228" t="str">
        <f t="shared" si="1"/>
        <v>SEKAMTNS20M</v>
      </c>
      <c r="O30" s="228" t="str">
        <v>SEKAMTNS20M=ICAP</v>
      </c>
      <c r="P30" s="46" t="s">
        <v>153</v>
      </c>
      <c r="Q30" s="46" t="s">
        <v>153</v>
      </c>
      <c r="R30" s="46" t="s">
        <v>153</v>
      </c>
      <c r="S30" s="46" t="s">
        <v>153</v>
      </c>
      <c r="T30" s="46" t="e">
        <f t="shared" si="3"/>
        <v>#NUM!</v>
      </c>
      <c r="U30" s="231"/>
      <c r="V30" s="233" t="e">
        <v>#NUM!</v>
      </c>
      <c r="W30" s="231"/>
      <c r="X30" s="46" t="e">
        <v>#NUM!</v>
      </c>
      <c r="Y30" s="48">
        <f>_xll.qlSimpleQuoteSetValue(F30,X30/100,Trigger)</f>
        <v>0</v>
      </c>
      <c r="Z30" s="34"/>
    </row>
    <row r="31" spans="2:29" x14ac:dyDescent="0.2">
      <c r="B31" s="28"/>
      <c r="C31" s="214" t="s">
        <v>86</v>
      </c>
      <c r="D31" s="215" t="s">
        <v>62</v>
      </c>
      <c r="E31" s="42" t="str">
        <f t="shared" si="0"/>
        <v>SEKOIS21M_Quote</v>
      </c>
      <c r="F31" s="42" t="str">
        <f>_xll.qlSimpleQuote(E31,,RateTickValue,Permanent,Trigger,ObjectOverwrite)</f>
        <v>SEKOIS21M_Quote#0001</v>
      </c>
      <c r="G31" s="193" t="str">
        <f>_xll.ohRangeRetrieveError(F31)</f>
        <v/>
      </c>
      <c r="H31" s="30" t="s">
        <v>154</v>
      </c>
      <c r="J31" s="28"/>
      <c r="K31" s="45" t="s">
        <v>62</v>
      </c>
      <c r="L31" s="45" t="s">
        <v>163</v>
      </c>
      <c r="M31" s="45" t="s">
        <v>164</v>
      </c>
      <c r="N31" s="228" t="str">
        <f t="shared" si="1"/>
        <v>SEKAMTNS21M</v>
      </c>
      <c r="O31" s="228" t="str">
        <v>SEKAMTNS21M=ICAP</v>
      </c>
      <c r="P31" s="46" t="s">
        <v>153</v>
      </c>
      <c r="Q31" s="46" t="s">
        <v>153</v>
      </c>
      <c r="R31" s="46" t="s">
        <v>153</v>
      </c>
      <c r="S31" s="46" t="s">
        <v>153</v>
      </c>
      <c r="T31" s="46" t="e">
        <f t="shared" si="3"/>
        <v>#NUM!</v>
      </c>
      <c r="U31" s="231"/>
      <c r="V31" s="233" t="e">
        <v>#NUM!</v>
      </c>
      <c r="W31" s="231"/>
      <c r="X31" s="46" t="e">
        <v>#NUM!</v>
      </c>
      <c r="Y31" s="48">
        <f>_xll.qlSimpleQuoteSetValue(F31,X31/100,Trigger)</f>
        <v>0</v>
      </c>
      <c r="Z31" s="34"/>
    </row>
    <row r="32" spans="2:29" x14ac:dyDescent="0.2">
      <c r="B32" s="28"/>
      <c r="C32" s="214" t="s">
        <v>86</v>
      </c>
      <c r="D32" s="215" t="s">
        <v>97</v>
      </c>
      <c r="E32" s="42" t="str">
        <f t="shared" si="0"/>
        <v>SEKOIS22M_Quote</v>
      </c>
      <c r="F32" s="42" t="str">
        <f>_xll.qlSimpleQuote(E32,,RateTickValue,Permanent,Trigger,ObjectOverwrite)</f>
        <v>SEKOIS22M_Quote#0001</v>
      </c>
      <c r="G32" s="193" t="str">
        <f>_xll.ohRangeRetrieveError(F32)</f>
        <v/>
      </c>
      <c r="H32" s="30" t="s">
        <v>154</v>
      </c>
      <c r="J32" s="28"/>
      <c r="K32" s="45" t="s">
        <v>97</v>
      </c>
      <c r="L32" s="45" t="s">
        <v>163</v>
      </c>
      <c r="M32" s="45" t="s">
        <v>164</v>
      </c>
      <c r="N32" s="228" t="str">
        <f t="shared" si="1"/>
        <v>SEKAMTNS22M</v>
      </c>
      <c r="O32" s="228" t="str">
        <v>SEKAMTNS22M=ICAP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6" t="e">
        <f t="shared" si="3"/>
        <v>#NUM!</v>
      </c>
      <c r="U32" s="231"/>
      <c r="V32" s="233" t="e">
        <v>#NUM!</v>
      </c>
      <c r="W32" s="231"/>
      <c r="X32" s="46" t="e">
        <v>#NUM!</v>
      </c>
      <c r="Y32" s="48">
        <f>_xll.qlSimpleQuoteSetValue(F32,X32/100,Trigger)</f>
        <v>0</v>
      </c>
      <c r="Z32" s="34"/>
    </row>
    <row r="33" spans="2:26" x14ac:dyDescent="0.2">
      <c r="B33" s="28"/>
      <c r="C33" s="214" t="s">
        <v>86</v>
      </c>
      <c r="D33" s="215" t="s">
        <v>96</v>
      </c>
      <c r="E33" s="42" t="str">
        <f t="shared" si="0"/>
        <v>SEKOIS23M_Quote</v>
      </c>
      <c r="F33" s="42" t="str">
        <f>_xll.qlSimpleQuote(E33,,RateTickValue,Permanent,Trigger,ObjectOverwrite)</f>
        <v>SEKOIS23M_Quote#0001</v>
      </c>
      <c r="G33" s="193" t="str">
        <f>_xll.ohRangeRetrieveError(F33)</f>
        <v/>
      </c>
      <c r="H33" s="30" t="s">
        <v>154</v>
      </c>
      <c r="J33" s="28"/>
      <c r="K33" s="45" t="s">
        <v>96</v>
      </c>
      <c r="L33" s="45" t="s">
        <v>163</v>
      </c>
      <c r="M33" s="45" t="s">
        <v>164</v>
      </c>
      <c r="N33" s="228" t="str">
        <f t="shared" si="1"/>
        <v>SEKAMTNS23M</v>
      </c>
      <c r="O33" s="228" t="str">
        <v>SEKAMTNS23M=ICAP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6" t="e">
        <f t="shared" si="3"/>
        <v>#NUM!</v>
      </c>
      <c r="U33" s="231"/>
      <c r="V33" s="233" t="e">
        <v>#NUM!</v>
      </c>
      <c r="W33" s="231"/>
      <c r="X33" s="46" t="e">
        <v>#NUM!</v>
      </c>
      <c r="Y33" s="48">
        <f>_xll.qlSimpleQuoteSetValue(F33,X33/100,Trigger)</f>
        <v>0</v>
      </c>
      <c r="Z33" s="34"/>
    </row>
    <row r="34" spans="2:26" x14ac:dyDescent="0.2">
      <c r="B34" s="28"/>
      <c r="C34" s="214" t="s">
        <v>86</v>
      </c>
      <c r="D34" s="215" t="s">
        <v>58</v>
      </c>
      <c r="E34" s="42" t="str">
        <f t="shared" si="0"/>
        <v>SEKOIS2Y_Quote</v>
      </c>
      <c r="F34" s="42" t="str">
        <f>_xll.qlSimpleQuote(E34,,RateTickValue,Permanent,Trigger,ObjectOverwrite)</f>
        <v>SEKOIS2Y_Quote#0001</v>
      </c>
      <c r="G34" s="193" t="str">
        <f>_xll.ohRangeRetrieveError(F34)</f>
        <v/>
      </c>
      <c r="H34" s="30" t="s">
        <v>154</v>
      </c>
      <c r="J34" s="28"/>
      <c r="K34" s="45" t="s">
        <v>58</v>
      </c>
      <c r="L34" s="45" t="s">
        <v>163</v>
      </c>
      <c r="M34" s="45" t="s">
        <v>164</v>
      </c>
      <c r="N34" s="228" t="str">
        <f t="shared" si="1"/>
        <v>SEKAMTNS2Y</v>
      </c>
      <c r="O34" s="228" t="str">
        <v>SEKAMTNS2Y=ICAP</v>
      </c>
      <c r="P34" s="46">
        <v>-0.155</v>
      </c>
      <c r="Q34" s="46">
        <v>0</v>
      </c>
      <c r="R34" s="46">
        <v>0</v>
      </c>
      <c r="S34" s="46">
        <v>0</v>
      </c>
      <c r="T34" s="46">
        <f t="shared" si="3"/>
        <v>-0.155</v>
      </c>
      <c r="U34" s="231"/>
      <c r="V34" s="233">
        <v>-0.155</v>
      </c>
      <c r="W34" s="231"/>
      <c r="X34" s="46">
        <v>-0.155</v>
      </c>
      <c r="Y34" s="48">
        <f>_xll.qlSimpleQuoteSetValue(F34,X34/100,Trigger)</f>
        <v>9.2500000000000026E-4</v>
      </c>
      <c r="Z34" s="34"/>
    </row>
    <row r="35" spans="2:26" x14ac:dyDescent="0.2">
      <c r="B35" s="28"/>
      <c r="C35" s="214" t="s">
        <v>86</v>
      </c>
      <c r="D35" s="215" t="s">
        <v>95</v>
      </c>
      <c r="E35" s="42" t="str">
        <f t="shared" si="0"/>
        <v>SEKOIS27M_Quote</v>
      </c>
      <c r="F35" s="42" t="str">
        <f>_xll.qlSimpleQuote(E35,,RateTickValue,Permanent,Trigger,ObjectOverwrite)</f>
        <v>SEKOIS27M_Quote#0001</v>
      </c>
      <c r="G35" s="193" t="str">
        <f>_xll.ohRangeRetrieveError(F35)</f>
        <v/>
      </c>
      <c r="H35" s="30" t="s">
        <v>154</v>
      </c>
      <c r="J35" s="28"/>
      <c r="K35" s="45" t="s">
        <v>95</v>
      </c>
      <c r="L35" s="45" t="s">
        <v>163</v>
      </c>
      <c r="M35" s="45" t="s">
        <v>164</v>
      </c>
      <c r="N35" s="228" t="str">
        <f t="shared" si="1"/>
        <v>SEKAMTNS27M</v>
      </c>
      <c r="O35" s="228" t="str">
        <v>SEKAMTNS27M=ICAP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6" t="e">
        <f t="shared" si="3"/>
        <v>#NUM!</v>
      </c>
      <c r="U35" s="231"/>
      <c r="V35" s="233" t="e">
        <v>#NUM!</v>
      </c>
      <c r="W35" s="231"/>
      <c r="X35" s="46" t="e">
        <v>#NUM!</v>
      </c>
      <c r="Y35" s="48">
        <f>_xll.qlSimpleQuoteSetValue(F35,X35/100,Trigger)</f>
        <v>0</v>
      </c>
      <c r="Z35" s="34"/>
    </row>
    <row r="36" spans="2:26" x14ac:dyDescent="0.2">
      <c r="B36" s="28"/>
      <c r="C36" s="214" t="s">
        <v>86</v>
      </c>
      <c r="D36" s="215" t="s">
        <v>94</v>
      </c>
      <c r="E36" s="42" t="str">
        <f t="shared" si="0"/>
        <v>SEKOIS30M_Quote</v>
      </c>
      <c r="F36" s="42" t="str">
        <f>_xll.qlSimpleQuote(E36,,RateTickValue,Permanent,Trigger,ObjectOverwrite)</f>
        <v>SEKOIS30M_Quote#0001</v>
      </c>
      <c r="G36" s="193" t="str">
        <f>_xll.ohRangeRetrieveError(F36)</f>
        <v/>
      </c>
      <c r="H36" s="30" t="s">
        <v>154</v>
      </c>
      <c r="J36" s="28"/>
      <c r="K36" s="45" t="s">
        <v>94</v>
      </c>
      <c r="L36" s="45" t="s">
        <v>163</v>
      </c>
      <c r="M36" s="45" t="s">
        <v>164</v>
      </c>
      <c r="N36" s="228" t="str">
        <f t="shared" si="1"/>
        <v>SEKAMTNS30M</v>
      </c>
      <c r="O36" s="228" t="str">
        <v>SEKAMTNS30M=ICAP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6" t="e">
        <f t="shared" si="3"/>
        <v>#NUM!</v>
      </c>
      <c r="U36" s="231"/>
      <c r="V36" s="233" t="e">
        <v>#NUM!</v>
      </c>
      <c r="W36" s="231"/>
      <c r="X36" s="46" t="e">
        <v>#NUM!</v>
      </c>
      <c r="Y36" s="48">
        <f>_xll.qlSimpleQuoteSetValue(F36,X36/100,Trigger)</f>
        <v>0</v>
      </c>
      <c r="Z36" s="34"/>
    </row>
    <row r="37" spans="2:26" x14ac:dyDescent="0.2">
      <c r="B37" s="28"/>
      <c r="C37" s="214" t="s">
        <v>86</v>
      </c>
      <c r="D37" s="215" t="s">
        <v>93</v>
      </c>
      <c r="E37" s="42" t="str">
        <f t="shared" si="0"/>
        <v>SEKOIS33M_Quote</v>
      </c>
      <c r="F37" s="42" t="str">
        <f>_xll.qlSimpleQuote(E37,,RateTickValue,Permanent,Trigger,ObjectOverwrite)</f>
        <v>SEKOIS33M_Quote#0001</v>
      </c>
      <c r="G37" s="193" t="str">
        <f>_xll.ohRangeRetrieveError(F37)</f>
        <v/>
      </c>
      <c r="H37" s="30" t="s">
        <v>154</v>
      </c>
      <c r="J37" s="28"/>
      <c r="K37" s="45" t="s">
        <v>93</v>
      </c>
      <c r="L37" s="45" t="s">
        <v>163</v>
      </c>
      <c r="M37" s="45" t="s">
        <v>164</v>
      </c>
      <c r="N37" s="228" t="str">
        <f t="shared" si="1"/>
        <v>SEKAMTNS33M</v>
      </c>
      <c r="O37" s="228" t="str">
        <v>SEKAMTNS33M=ICAP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6" t="e">
        <f t="shared" si="3"/>
        <v>#NUM!</v>
      </c>
      <c r="U37" s="231"/>
      <c r="V37" s="233" t="e">
        <v>#NUM!</v>
      </c>
      <c r="W37" s="231"/>
      <c r="X37" s="46" t="e">
        <v>#NUM!</v>
      </c>
      <c r="Y37" s="48">
        <f>_xll.qlSimpleQuoteSetValue(F37,X37/100,Trigger)</f>
        <v>0</v>
      </c>
      <c r="Z37" s="34"/>
    </row>
    <row r="38" spans="2:26" x14ac:dyDescent="0.2">
      <c r="B38" s="28"/>
      <c r="C38" s="214" t="s">
        <v>86</v>
      </c>
      <c r="D38" s="215" t="s">
        <v>57</v>
      </c>
      <c r="E38" s="42" t="str">
        <f t="shared" si="0"/>
        <v>SEKOIS3Y_Quote</v>
      </c>
      <c r="F38" s="42" t="str">
        <f>_xll.qlSimpleQuote(E38,,RateTickValue,Permanent,Trigger,ObjectOverwrite)</f>
        <v>SEKOIS3Y_Quote#0001</v>
      </c>
      <c r="G38" s="193" t="str">
        <f>_xll.ohRangeRetrieveError(F38)</f>
        <v/>
      </c>
      <c r="H38" s="30" t="s">
        <v>154</v>
      </c>
      <c r="J38" s="28"/>
      <c r="K38" s="45" t="s">
        <v>57</v>
      </c>
      <c r="L38" s="45" t="s">
        <v>163</v>
      </c>
      <c r="M38" s="45" t="s">
        <v>164</v>
      </c>
      <c r="N38" s="228" t="str">
        <f t="shared" si="1"/>
        <v>SEKAMTNS3Y</v>
      </c>
      <c r="O38" s="228" t="str">
        <v>SEKAMTNS3Y=ICAP</v>
      </c>
      <c r="P38" s="46">
        <v>0.06</v>
      </c>
      <c r="Q38" s="46">
        <v>0</v>
      </c>
      <c r="R38" s="46">
        <v>0</v>
      </c>
      <c r="S38" s="46">
        <v>0</v>
      </c>
      <c r="T38" s="46">
        <f t="shared" si="3"/>
        <v>0.06</v>
      </c>
      <c r="U38" s="231"/>
      <c r="V38" s="233">
        <v>0.06</v>
      </c>
      <c r="W38" s="231"/>
      <c r="X38" s="46">
        <v>0.06</v>
      </c>
      <c r="Y38" s="48">
        <f>_xll.qlSimpleQuoteSetValue(F38,X38/100,Trigger)</f>
        <v>1.2000000000000001E-3</v>
      </c>
      <c r="Z38" s="34"/>
    </row>
    <row r="39" spans="2:26" x14ac:dyDescent="0.2">
      <c r="B39" s="28"/>
      <c r="C39" s="214" t="s">
        <v>86</v>
      </c>
      <c r="D39" s="215" t="s">
        <v>92</v>
      </c>
      <c r="E39" s="42" t="str">
        <f t="shared" si="0"/>
        <v>SEKOIS39M_Quote</v>
      </c>
      <c r="F39" s="42" t="str">
        <f>_xll.qlSimpleQuote(E39,,RateTickValue,Permanent,Trigger,ObjectOverwrite)</f>
        <v>SEKOIS39M_Quote#0001</v>
      </c>
      <c r="G39" s="193" t="str">
        <f>_xll.ohRangeRetrieveError(F39)</f>
        <v/>
      </c>
      <c r="H39" s="30" t="s">
        <v>154</v>
      </c>
      <c r="J39" s="28"/>
      <c r="K39" s="45" t="s">
        <v>92</v>
      </c>
      <c r="L39" s="45" t="s">
        <v>163</v>
      </c>
      <c r="M39" s="45" t="s">
        <v>164</v>
      </c>
      <c r="N39" s="228" t="str">
        <f t="shared" si="1"/>
        <v>SEKAMTNS39M</v>
      </c>
      <c r="O39" s="228" t="str">
        <v>SEKAMTNS39M=ICAP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6" t="e">
        <f t="shared" si="3"/>
        <v>#NUM!</v>
      </c>
      <c r="U39" s="231"/>
      <c r="V39" s="233" t="e">
        <v>#NUM!</v>
      </c>
      <c r="W39" s="231"/>
      <c r="X39" s="46" t="e">
        <v>#NUM!</v>
      </c>
      <c r="Y39" s="48">
        <f>_xll.qlSimpleQuoteSetValue(F39,X39/100,Trigger)</f>
        <v>0</v>
      </c>
      <c r="Z39" s="34"/>
    </row>
    <row r="40" spans="2:26" x14ac:dyDescent="0.2">
      <c r="B40" s="28"/>
      <c r="C40" s="214" t="s">
        <v>86</v>
      </c>
      <c r="D40" s="215" t="s">
        <v>91</v>
      </c>
      <c r="E40" s="42" t="str">
        <f t="shared" ref="E40:E61" si="4">Currency&amp;$C40&amp;$D40&amp;QuoteSuffix</f>
        <v>SEKOIS42M_Quote</v>
      </c>
      <c r="F40" s="42" t="str">
        <f>_xll.qlSimpleQuote(E40,,RateTickValue,Permanent,Trigger,ObjectOverwrite)</f>
        <v>SEKOIS42M_Quote#0001</v>
      </c>
      <c r="G40" s="193" t="str">
        <f>_xll.ohRangeRetrieveError(F40)</f>
        <v/>
      </c>
      <c r="H40" s="30" t="s">
        <v>154</v>
      </c>
      <c r="J40" s="28"/>
      <c r="K40" s="45" t="s">
        <v>91</v>
      </c>
      <c r="L40" s="45" t="s">
        <v>163</v>
      </c>
      <c r="M40" s="45" t="s">
        <v>164</v>
      </c>
      <c r="N40" s="228" t="str">
        <f t="shared" ref="N40:N61" si="5">Currency&amp;L40&amp;M40&amp;K40</f>
        <v>SEKAMTNS42M</v>
      </c>
      <c r="O40" s="228" t="str">
        <v>SEKAMTNS42M=ICAP</v>
      </c>
      <c r="P40" s="46" t="s">
        <v>153</v>
      </c>
      <c r="Q40" s="46" t="s">
        <v>153</v>
      </c>
      <c r="R40" s="46" t="s">
        <v>153</v>
      </c>
      <c r="S40" s="46" t="s">
        <v>153</v>
      </c>
      <c r="T40" s="46" t="e">
        <f t="shared" si="3"/>
        <v>#NUM!</v>
      </c>
      <c r="U40" s="231"/>
      <c r="V40" s="233" t="e">
        <v>#NUM!</v>
      </c>
      <c r="W40" s="231"/>
      <c r="X40" s="46" t="e">
        <v>#NUM!</v>
      </c>
      <c r="Y40" s="48">
        <f>_xll.qlSimpleQuoteSetValue(F40,X40/100,Trigger)</f>
        <v>0</v>
      </c>
      <c r="Z40" s="34"/>
    </row>
    <row r="41" spans="2:26" x14ac:dyDescent="0.2">
      <c r="B41" s="28"/>
      <c r="C41" s="214" t="s">
        <v>86</v>
      </c>
      <c r="D41" s="215" t="s">
        <v>90</v>
      </c>
      <c r="E41" s="42" t="str">
        <f t="shared" si="4"/>
        <v>SEKOIS45M_Quote</v>
      </c>
      <c r="F41" s="42" t="str">
        <f>_xll.qlSimpleQuote(E41,,RateTickValue,Permanent,Trigger,ObjectOverwrite)</f>
        <v>SEKOIS45M_Quote#0001</v>
      </c>
      <c r="G41" s="193" t="str">
        <f>_xll.ohRangeRetrieveError(F41)</f>
        <v/>
      </c>
      <c r="H41" s="30" t="s">
        <v>154</v>
      </c>
      <c r="J41" s="28"/>
      <c r="K41" s="45" t="s">
        <v>90</v>
      </c>
      <c r="L41" s="45" t="s">
        <v>163</v>
      </c>
      <c r="M41" s="45" t="s">
        <v>164</v>
      </c>
      <c r="N41" s="228" t="str">
        <f t="shared" si="5"/>
        <v>SEKAMTNS45M</v>
      </c>
      <c r="O41" s="228" t="str">
        <v>SEKAMTNS45M=ICAP</v>
      </c>
      <c r="P41" s="46" t="s">
        <v>153</v>
      </c>
      <c r="Q41" s="46" t="s">
        <v>153</v>
      </c>
      <c r="R41" s="46" t="s">
        <v>153</v>
      </c>
      <c r="S41" s="46" t="s">
        <v>153</v>
      </c>
      <c r="T41" s="46" t="e">
        <f t="shared" si="3"/>
        <v>#NUM!</v>
      </c>
      <c r="U41" s="231"/>
      <c r="V41" s="233" t="e">
        <v>#NUM!</v>
      </c>
      <c r="W41" s="231"/>
      <c r="X41" s="46" t="e">
        <v>#NUM!</v>
      </c>
      <c r="Y41" s="48">
        <f>_xll.qlSimpleQuoteSetValue(F41,X41/100,Trigger)</f>
        <v>0</v>
      </c>
      <c r="Z41" s="34"/>
    </row>
    <row r="42" spans="2:26" x14ac:dyDescent="0.2">
      <c r="B42" s="28"/>
      <c r="C42" s="214" t="s">
        <v>86</v>
      </c>
      <c r="D42" s="215" t="s">
        <v>56</v>
      </c>
      <c r="E42" s="42" t="str">
        <f t="shared" si="4"/>
        <v>SEKOIS4Y_Quote</v>
      </c>
      <c r="F42" s="42" t="str">
        <f>_xll.qlSimpleQuote(E42,,RateTickValue,Permanent,Trigger,ObjectOverwrite)</f>
        <v>SEKOIS4Y_Quote#0001</v>
      </c>
      <c r="G42" s="193" t="str">
        <f>_xll.ohRangeRetrieveError(F42)</f>
        <v/>
      </c>
      <c r="H42" s="30" t="s">
        <v>154</v>
      </c>
      <c r="J42" s="28"/>
      <c r="K42" s="45" t="s">
        <v>56</v>
      </c>
      <c r="L42" s="45" t="s">
        <v>163</v>
      </c>
      <c r="M42" s="45" t="s">
        <v>164</v>
      </c>
      <c r="N42" s="228" t="str">
        <f t="shared" si="5"/>
        <v>SEKAMTNS4Y</v>
      </c>
      <c r="O42" s="228" t="str">
        <v>SEKAMTNS4Y=ICAP</v>
      </c>
      <c r="P42" s="46">
        <v>0.3175</v>
      </c>
      <c r="Q42" s="46">
        <v>0</v>
      </c>
      <c r="R42" s="46">
        <v>0</v>
      </c>
      <c r="S42" s="46">
        <v>0</v>
      </c>
      <c r="T42" s="46">
        <f t="shared" si="3"/>
        <v>0.3175</v>
      </c>
      <c r="U42" s="231"/>
      <c r="V42" s="233">
        <v>0.3175</v>
      </c>
      <c r="W42" s="231"/>
      <c r="X42" s="46">
        <v>0.3175</v>
      </c>
      <c r="Y42" s="48">
        <f>_xll.qlSimpleQuoteSetValue(F42,X42/100,Trigger)</f>
        <v>1.6749999999999998E-3</v>
      </c>
      <c r="Z42" s="34"/>
    </row>
    <row r="43" spans="2:26" x14ac:dyDescent="0.2">
      <c r="B43" s="28"/>
      <c r="C43" s="214" t="s">
        <v>86</v>
      </c>
      <c r="D43" s="215" t="s">
        <v>89</v>
      </c>
      <c r="E43" s="42" t="str">
        <f t="shared" si="4"/>
        <v>SEKOIS51M_Quote</v>
      </c>
      <c r="F43" s="42" t="str">
        <f>_xll.qlSimpleQuote(E43,,RateTickValue,Permanent,Trigger,ObjectOverwrite)</f>
        <v>SEKOIS51M_Quote#0001</v>
      </c>
      <c r="G43" s="193" t="str">
        <f>_xll.ohRangeRetrieveError(F43)</f>
        <v/>
      </c>
      <c r="H43" s="30" t="s">
        <v>154</v>
      </c>
      <c r="J43" s="28"/>
      <c r="K43" s="45" t="s">
        <v>89</v>
      </c>
      <c r="L43" s="45" t="s">
        <v>163</v>
      </c>
      <c r="M43" s="45" t="s">
        <v>164</v>
      </c>
      <c r="N43" s="228" t="str">
        <f t="shared" si="5"/>
        <v>SEKAMTNS51M</v>
      </c>
      <c r="O43" s="228" t="str">
        <v>SEKAMTNS51M=ICAP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6" t="e">
        <f t="shared" si="3"/>
        <v>#NUM!</v>
      </c>
      <c r="U43" s="231"/>
      <c r="V43" s="233" t="e">
        <v>#NUM!</v>
      </c>
      <c r="W43" s="231"/>
      <c r="X43" s="46" t="e">
        <v>#NUM!</v>
      </c>
      <c r="Y43" s="48">
        <f>_xll.qlSimpleQuoteSetValue(F43,X43/100,Trigger)</f>
        <v>0</v>
      </c>
      <c r="Z43" s="34"/>
    </row>
    <row r="44" spans="2:26" x14ac:dyDescent="0.2">
      <c r="B44" s="28"/>
      <c r="C44" s="214" t="s">
        <v>86</v>
      </c>
      <c r="D44" s="215" t="s">
        <v>88</v>
      </c>
      <c r="E44" s="42" t="str">
        <f t="shared" si="4"/>
        <v>SEKOIS54M_Quote</v>
      </c>
      <c r="F44" s="42" t="str">
        <f>_xll.qlSimpleQuote(E44,,RateTickValue,Permanent,Trigger,ObjectOverwrite)</f>
        <v>SEKOIS54M_Quote#0001</v>
      </c>
      <c r="G44" s="193" t="str">
        <f>_xll.ohRangeRetrieveError(F44)</f>
        <v/>
      </c>
      <c r="H44" s="30" t="s">
        <v>154</v>
      </c>
      <c r="J44" s="28"/>
      <c r="K44" s="45" t="s">
        <v>88</v>
      </c>
      <c r="L44" s="45" t="s">
        <v>163</v>
      </c>
      <c r="M44" s="45" t="s">
        <v>164</v>
      </c>
      <c r="N44" s="228" t="str">
        <f t="shared" si="5"/>
        <v>SEKAMTNS54M</v>
      </c>
      <c r="O44" s="228" t="str">
        <v>SEKAMTNS54M=ICAP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6" t="e">
        <f t="shared" si="3"/>
        <v>#NUM!</v>
      </c>
      <c r="U44" s="231"/>
      <c r="V44" s="233" t="e">
        <v>#NUM!</v>
      </c>
      <c r="W44" s="231"/>
      <c r="X44" s="46" t="e">
        <v>#NUM!</v>
      </c>
      <c r="Y44" s="48">
        <f>_xll.qlSimpleQuoteSetValue(F44,X44/100,Trigger)</f>
        <v>0</v>
      </c>
      <c r="Z44" s="34"/>
    </row>
    <row r="45" spans="2:26" x14ac:dyDescent="0.2">
      <c r="B45" s="28"/>
      <c r="C45" s="214" t="s">
        <v>86</v>
      </c>
      <c r="D45" s="215" t="s">
        <v>87</v>
      </c>
      <c r="E45" s="42" t="str">
        <f t="shared" si="4"/>
        <v>SEKOIS57M_Quote</v>
      </c>
      <c r="F45" s="42" t="str">
        <f>_xll.qlSimpleQuote(E45,,RateTickValue,Permanent,Trigger,ObjectOverwrite)</f>
        <v>SEKOIS57M_Quote#0001</v>
      </c>
      <c r="G45" s="193" t="str">
        <f>_xll.ohRangeRetrieveError(F45)</f>
        <v/>
      </c>
      <c r="H45" s="30" t="s">
        <v>154</v>
      </c>
      <c r="J45" s="28"/>
      <c r="K45" s="45" t="s">
        <v>87</v>
      </c>
      <c r="L45" s="45" t="s">
        <v>163</v>
      </c>
      <c r="M45" s="45" t="s">
        <v>164</v>
      </c>
      <c r="N45" s="228" t="str">
        <f t="shared" si="5"/>
        <v>SEKAMTNS57M</v>
      </c>
      <c r="O45" s="228" t="str">
        <v>SEKAMTNS57M=ICAP</v>
      </c>
      <c r="P45" s="46" t="s">
        <v>153</v>
      </c>
      <c r="Q45" s="46" t="s">
        <v>153</v>
      </c>
      <c r="R45" s="46" t="s">
        <v>153</v>
      </c>
      <c r="S45" s="46" t="s">
        <v>153</v>
      </c>
      <c r="T45" s="46" t="e">
        <f t="shared" si="3"/>
        <v>#NUM!</v>
      </c>
      <c r="U45" s="231"/>
      <c r="V45" s="233" t="e">
        <v>#NUM!</v>
      </c>
      <c r="W45" s="231"/>
      <c r="X45" s="46" t="e">
        <v>#NUM!</v>
      </c>
      <c r="Y45" s="48">
        <f>_xll.qlSimpleQuoteSetValue(F45,X45/100,Trigger)</f>
        <v>0</v>
      </c>
      <c r="Z45" s="34"/>
    </row>
    <row r="46" spans="2:26" x14ac:dyDescent="0.2">
      <c r="B46" s="28"/>
      <c r="C46" s="214" t="s">
        <v>86</v>
      </c>
      <c r="D46" s="215" t="s">
        <v>55</v>
      </c>
      <c r="E46" s="42" t="str">
        <f t="shared" si="4"/>
        <v>SEKOIS5Y_Quote</v>
      </c>
      <c r="F46" s="42" t="str">
        <f>_xll.qlSimpleQuote(E46,,RateTickValue,Permanent,Trigger,ObjectOverwrite)</f>
        <v>SEKOIS5Y_Quote#0001</v>
      </c>
      <c r="G46" s="193" t="str">
        <f>_xll.ohRangeRetrieveError(F46)</f>
        <v/>
      </c>
      <c r="H46" s="30" t="s">
        <v>154</v>
      </c>
      <c r="J46" s="28"/>
      <c r="K46" s="45" t="s">
        <v>55</v>
      </c>
      <c r="L46" s="45" t="s">
        <v>163</v>
      </c>
      <c r="M46" s="45" t="s">
        <v>164</v>
      </c>
      <c r="N46" s="228" t="str">
        <f t="shared" si="5"/>
        <v>SEKAMTNS5Y</v>
      </c>
      <c r="O46" s="228" t="str">
        <v>SEKAMTNS5Y=ICAP</v>
      </c>
      <c r="P46" s="46">
        <v>0.6</v>
      </c>
      <c r="Q46" s="46">
        <v>0</v>
      </c>
      <c r="R46" s="46">
        <v>0</v>
      </c>
      <c r="S46" s="46">
        <v>0</v>
      </c>
      <c r="T46" s="46">
        <f t="shared" si="3"/>
        <v>0.6</v>
      </c>
      <c r="U46" s="231"/>
      <c r="V46" s="233">
        <v>0.6</v>
      </c>
      <c r="W46" s="231"/>
      <c r="X46" s="46">
        <v>0.6</v>
      </c>
      <c r="Y46" s="48">
        <f>_xll.qlSimpleQuoteSetValue(F46,X46/100,Trigger)</f>
        <v>2.225E-3</v>
      </c>
      <c r="Z46" s="34"/>
    </row>
    <row r="47" spans="2:26" x14ac:dyDescent="0.2">
      <c r="B47" s="28"/>
      <c r="C47" s="214" t="s">
        <v>86</v>
      </c>
      <c r="D47" s="215" t="s">
        <v>54</v>
      </c>
      <c r="E47" s="42" t="str">
        <f t="shared" si="4"/>
        <v>SEKOIS6Y_Quote</v>
      </c>
      <c r="F47" s="42" t="str">
        <f>_xll.qlSimpleQuote(E47,,RateTickValue,Permanent,Trigger,ObjectOverwrite)</f>
        <v>SEKOIS6Y_Quote#0001</v>
      </c>
      <c r="G47" s="193" t="str">
        <f>_xll.ohRangeRetrieveError(F47)</f>
        <v/>
      </c>
      <c r="H47" s="30" t="s">
        <v>154</v>
      </c>
      <c r="J47" s="28"/>
      <c r="K47" s="45" t="s">
        <v>54</v>
      </c>
      <c r="L47" s="45" t="s">
        <v>163</v>
      </c>
      <c r="M47" s="45" t="s">
        <v>164</v>
      </c>
      <c r="N47" s="228" t="str">
        <f t="shared" si="5"/>
        <v>SEKAMTNS6Y</v>
      </c>
      <c r="O47" s="228" t="str">
        <v>SEKAMTNS6Y=ICAP</v>
      </c>
      <c r="P47" s="46">
        <v>0.84250000000000003</v>
      </c>
      <c r="Q47" s="46">
        <v>0</v>
      </c>
      <c r="R47" s="46">
        <v>0</v>
      </c>
      <c r="S47" s="46">
        <v>0</v>
      </c>
      <c r="T47" s="46">
        <f t="shared" si="3"/>
        <v>0.84250000000000003</v>
      </c>
      <c r="U47" s="231"/>
      <c r="V47" s="233">
        <v>0.84250000000000003</v>
      </c>
      <c r="W47" s="231"/>
      <c r="X47" s="46">
        <v>0.84250000000000003</v>
      </c>
      <c r="Y47" s="48">
        <f>_xll.qlSimpleQuoteSetValue(F47,X47/100,Trigger)</f>
        <v>2.5500000000000002E-3</v>
      </c>
      <c r="Z47" s="34"/>
    </row>
    <row r="48" spans="2:26" x14ac:dyDescent="0.2">
      <c r="B48" s="28"/>
      <c r="C48" s="214" t="s">
        <v>86</v>
      </c>
      <c r="D48" s="215" t="s">
        <v>53</v>
      </c>
      <c r="E48" s="42" t="str">
        <f t="shared" si="4"/>
        <v>SEKOIS7Y_Quote</v>
      </c>
      <c r="F48" s="42" t="str">
        <f>_xll.qlSimpleQuote(E48,,RateTickValue,Permanent,Trigger,ObjectOverwrite)</f>
        <v>SEKOIS7Y_Quote#0001</v>
      </c>
      <c r="G48" s="193" t="str">
        <f>_xll.ohRangeRetrieveError(F48)</f>
        <v/>
      </c>
      <c r="H48" s="30" t="s">
        <v>154</v>
      </c>
      <c r="J48" s="28"/>
      <c r="K48" s="45" t="s">
        <v>53</v>
      </c>
      <c r="L48" s="45" t="s">
        <v>163</v>
      </c>
      <c r="M48" s="45" t="s">
        <v>164</v>
      </c>
      <c r="N48" s="228" t="str">
        <f t="shared" si="5"/>
        <v>SEKAMTNS7Y</v>
      </c>
      <c r="O48" s="228" t="str">
        <v>SEKAMTNS7Y=ICAP</v>
      </c>
      <c r="P48" s="46">
        <v>1.0475000000000001</v>
      </c>
      <c r="Q48" s="46">
        <v>0</v>
      </c>
      <c r="R48" s="46">
        <v>0</v>
      </c>
      <c r="S48" s="46">
        <v>0</v>
      </c>
      <c r="T48" s="46">
        <f t="shared" si="3"/>
        <v>1.0475000000000001</v>
      </c>
      <c r="U48" s="231"/>
      <c r="V48" s="233">
        <v>1.0475000000000001</v>
      </c>
      <c r="W48" s="231"/>
      <c r="X48" s="46">
        <v>1.0475000000000001</v>
      </c>
      <c r="Y48" s="48">
        <f>_xll.qlSimpleQuoteSetValue(F48,X48/100,Trigger)</f>
        <v>2.700000000000001E-3</v>
      </c>
      <c r="Z48" s="34"/>
    </row>
    <row r="49" spans="2:26" x14ac:dyDescent="0.2">
      <c r="B49" s="28"/>
      <c r="C49" s="214" t="s">
        <v>86</v>
      </c>
      <c r="D49" s="215" t="s">
        <v>52</v>
      </c>
      <c r="E49" s="42" t="str">
        <f t="shared" si="4"/>
        <v>SEKOIS8Y_Quote</v>
      </c>
      <c r="F49" s="42" t="str">
        <f>_xll.qlSimpleQuote(E49,,RateTickValue,Permanent,Trigger,ObjectOverwrite)</f>
        <v>SEKOIS8Y_Quote#0001</v>
      </c>
      <c r="G49" s="193" t="str">
        <f>_xll.ohRangeRetrieveError(F49)</f>
        <v/>
      </c>
      <c r="H49" s="30" t="s">
        <v>154</v>
      </c>
      <c r="J49" s="28"/>
      <c r="K49" s="45" t="s">
        <v>52</v>
      </c>
      <c r="L49" s="45" t="s">
        <v>163</v>
      </c>
      <c r="M49" s="45" t="s">
        <v>164</v>
      </c>
      <c r="N49" s="228" t="str">
        <f t="shared" si="5"/>
        <v>SEKAMTNS8Y</v>
      </c>
      <c r="O49" s="228" t="str">
        <v>SEKAMTNS8Y=ICAP</v>
      </c>
      <c r="P49" s="46">
        <v>1.22</v>
      </c>
      <c r="Q49" s="46">
        <v>0</v>
      </c>
      <c r="R49" s="46">
        <v>0</v>
      </c>
      <c r="S49" s="46">
        <v>0</v>
      </c>
      <c r="T49" s="46">
        <f t="shared" si="3"/>
        <v>1.22</v>
      </c>
      <c r="U49" s="231"/>
      <c r="V49" s="233">
        <v>1.22</v>
      </c>
      <c r="W49" s="231"/>
      <c r="X49" s="46">
        <v>1.22</v>
      </c>
      <c r="Y49" s="48">
        <f>_xll.qlSimpleQuoteSetValue(F49,X49/100,Trigger)</f>
        <v>2.8499999999999984E-3</v>
      </c>
      <c r="Z49" s="34"/>
    </row>
    <row r="50" spans="2:26" x14ac:dyDescent="0.2">
      <c r="B50" s="28"/>
      <c r="C50" s="214" t="s">
        <v>86</v>
      </c>
      <c r="D50" s="215" t="s">
        <v>51</v>
      </c>
      <c r="E50" s="42" t="str">
        <f t="shared" si="4"/>
        <v>SEKOIS9Y_Quote</v>
      </c>
      <c r="F50" s="42" t="str">
        <f>_xll.qlSimpleQuote(E50,,RateTickValue,Permanent,Trigger,ObjectOverwrite)</f>
        <v>SEKOIS9Y_Quote#0001</v>
      </c>
      <c r="G50" s="193" t="str">
        <f>_xll.ohRangeRetrieveError(F50)</f>
        <v/>
      </c>
      <c r="H50" s="30" t="s">
        <v>154</v>
      </c>
      <c r="J50" s="28"/>
      <c r="K50" s="45" t="s">
        <v>51</v>
      </c>
      <c r="L50" s="45" t="s">
        <v>163</v>
      </c>
      <c r="M50" s="45" t="s">
        <v>164</v>
      </c>
      <c r="N50" s="228" t="str">
        <f t="shared" si="5"/>
        <v>SEKAMTNS9Y</v>
      </c>
      <c r="O50" s="228" t="str">
        <v>SEKAMTNS9Y=ICAP</v>
      </c>
      <c r="P50" s="46">
        <v>1.365</v>
      </c>
      <c r="Q50" s="46">
        <v>0</v>
      </c>
      <c r="R50" s="46">
        <v>0</v>
      </c>
      <c r="S50" s="46">
        <v>0</v>
      </c>
      <c r="T50" s="46">
        <f t="shared" si="3"/>
        <v>1.365</v>
      </c>
      <c r="U50" s="231"/>
      <c r="V50" s="233">
        <v>1.365</v>
      </c>
      <c r="W50" s="231"/>
      <c r="X50" s="46">
        <v>1.365</v>
      </c>
      <c r="Y50" s="48">
        <f>_xll.qlSimpleQuoteSetValue(F50,X50/100,Trigger)</f>
        <v>3.0249999999999999E-3</v>
      </c>
      <c r="Z50" s="34"/>
    </row>
    <row r="51" spans="2:26" x14ac:dyDescent="0.2">
      <c r="B51" s="28"/>
      <c r="C51" s="214" t="s">
        <v>86</v>
      </c>
      <c r="D51" s="215" t="s">
        <v>50</v>
      </c>
      <c r="E51" s="42" t="str">
        <f t="shared" si="4"/>
        <v>SEKOIS10Y_Quote</v>
      </c>
      <c r="F51" s="42" t="str">
        <f>_xll.qlSimpleQuote(E51,,RateTickValue,Permanent,Trigger,ObjectOverwrite)</f>
        <v>SEKOIS10Y_Quote#0001</v>
      </c>
      <c r="G51" s="193" t="str">
        <f>_xll.ohRangeRetrieveError(F51)</f>
        <v/>
      </c>
      <c r="H51" s="30" t="s">
        <v>154</v>
      </c>
      <c r="J51" s="28"/>
      <c r="K51" s="45" t="s">
        <v>50</v>
      </c>
      <c r="L51" s="45" t="s">
        <v>163</v>
      </c>
      <c r="M51" s="45" t="s">
        <v>164</v>
      </c>
      <c r="N51" s="228" t="str">
        <f t="shared" si="5"/>
        <v>SEKAMTNS10Y</v>
      </c>
      <c r="O51" s="228" t="str">
        <v>SEKAMTNS10Y=ICAP</v>
      </c>
      <c r="P51" s="46">
        <v>1.4824999999999999</v>
      </c>
      <c r="Q51" s="46">
        <v>0</v>
      </c>
      <c r="R51" s="46">
        <v>0</v>
      </c>
      <c r="S51" s="46">
        <v>0</v>
      </c>
      <c r="T51" s="46">
        <f t="shared" si="3"/>
        <v>1.4824999999999999</v>
      </c>
      <c r="U51" s="231"/>
      <c r="V51" s="233">
        <v>1.4824999999999999</v>
      </c>
      <c r="W51" s="231"/>
      <c r="X51" s="46">
        <v>1.4824999999999999</v>
      </c>
      <c r="Y51" s="48">
        <f>_xll.qlSimpleQuoteSetValue(F51,X51/100,Trigger)</f>
        <v>3.2249999999999987E-3</v>
      </c>
      <c r="Z51" s="34"/>
    </row>
    <row r="52" spans="2:26" x14ac:dyDescent="0.2">
      <c r="B52" s="28"/>
      <c r="C52" s="214" t="s">
        <v>86</v>
      </c>
      <c r="D52" s="215" t="s">
        <v>48</v>
      </c>
      <c r="E52" s="42" t="str">
        <f t="shared" si="4"/>
        <v>SEKOIS12Y_Quote</v>
      </c>
      <c r="F52" s="42" t="str">
        <f>_xll.qlSimpleQuote(E52,,RateTickValue,Permanent,Trigger,ObjectOverwrite)</f>
        <v>SEKOIS12Y_Quote#0001</v>
      </c>
      <c r="G52" s="193" t="str">
        <f>_xll.ohRangeRetrieveError(F52)</f>
        <v/>
      </c>
      <c r="H52" s="30" t="s">
        <v>154</v>
      </c>
      <c r="J52" s="28"/>
      <c r="K52" s="45" t="s">
        <v>48</v>
      </c>
      <c r="L52" s="45" t="s">
        <v>163</v>
      </c>
      <c r="M52" s="45" t="s">
        <v>164</v>
      </c>
      <c r="N52" s="228" t="str">
        <f t="shared" si="5"/>
        <v>SEKAMTNS12Y</v>
      </c>
      <c r="O52" s="228" t="str">
        <v>SEKAMTNS12Y=ICAP</v>
      </c>
      <c r="P52" s="46">
        <v>1.6675</v>
      </c>
      <c r="Q52" s="46">
        <v>0</v>
      </c>
      <c r="R52" s="46">
        <v>0</v>
      </c>
      <c r="S52" s="46">
        <v>0</v>
      </c>
      <c r="T52" s="46">
        <f t="shared" si="3"/>
        <v>1.6675</v>
      </c>
      <c r="U52" s="231"/>
      <c r="V52" s="233">
        <v>1.6675</v>
      </c>
      <c r="W52" s="231"/>
      <c r="X52" s="46">
        <v>1.6675</v>
      </c>
      <c r="Y52" s="48">
        <f>_xll.qlSimpleQuoteSetValue(F52,X52/100,Trigger)</f>
        <v>3.5249999999999969E-3</v>
      </c>
      <c r="Z52" s="34"/>
    </row>
    <row r="53" spans="2:26" x14ac:dyDescent="0.2">
      <c r="B53" s="28"/>
      <c r="C53" s="214" t="s">
        <v>86</v>
      </c>
      <c r="D53" s="215" t="s">
        <v>45</v>
      </c>
      <c r="E53" s="42" t="str">
        <f t="shared" si="4"/>
        <v>SEKOIS15Y_Quote</v>
      </c>
      <c r="F53" s="42" t="str">
        <f>_xll.qlSimpleQuote(E53,,RateTickValue,Permanent,Trigger,ObjectOverwrite)</f>
        <v>SEKOIS15Y_Quote#0001</v>
      </c>
      <c r="G53" s="193" t="str">
        <f>_xll.ohRangeRetrieveError(F53)</f>
        <v/>
      </c>
      <c r="H53" s="30" t="s">
        <v>154</v>
      </c>
      <c r="J53" s="28"/>
      <c r="K53" s="45" t="s">
        <v>45</v>
      </c>
      <c r="L53" s="45" t="s">
        <v>163</v>
      </c>
      <c r="M53" s="45" t="s">
        <v>164</v>
      </c>
      <c r="N53" s="228" t="str">
        <f t="shared" si="5"/>
        <v>SEKAMTNS15Y</v>
      </c>
      <c r="O53" s="228" t="str">
        <v>SEKAMTNS15Y=ICAP</v>
      </c>
      <c r="P53" s="46">
        <v>1.8599999999999999</v>
      </c>
      <c r="Q53" s="46">
        <v>0</v>
      </c>
      <c r="R53" s="46">
        <v>0</v>
      </c>
      <c r="S53" s="46">
        <v>0</v>
      </c>
      <c r="T53" s="46">
        <f t="shared" si="3"/>
        <v>1.8599999999999999</v>
      </c>
      <c r="U53" s="231"/>
      <c r="V53" s="233">
        <v>1.8599999999999999</v>
      </c>
      <c r="W53" s="231"/>
      <c r="X53" s="46">
        <v>1.8599999999999999</v>
      </c>
      <c r="Y53" s="48">
        <f>_xll.qlSimpleQuoteSetValue(F53,X53/100,Trigger)</f>
        <v>3.7749999999999971E-3</v>
      </c>
      <c r="Z53" s="34"/>
    </row>
    <row r="54" spans="2:26" x14ac:dyDescent="0.2">
      <c r="B54" s="28"/>
      <c r="C54" s="214" t="s">
        <v>86</v>
      </c>
      <c r="D54" s="215" t="s">
        <v>40</v>
      </c>
      <c r="E54" s="42" t="str">
        <f t="shared" si="4"/>
        <v>SEKOIS20Y_Quote</v>
      </c>
      <c r="F54" s="42" t="str">
        <f>_xll.qlSimpleQuote(E54,,RateTickValue,Permanent,Trigger,ObjectOverwrite)</f>
        <v>SEKOIS20Y_Quote#0001</v>
      </c>
      <c r="G54" s="193" t="str">
        <f>_xll.ohRangeRetrieveError(F54)</f>
        <v/>
      </c>
      <c r="H54" s="30" t="s">
        <v>154</v>
      </c>
      <c r="J54" s="28"/>
      <c r="K54" s="45" t="s">
        <v>40</v>
      </c>
      <c r="L54" s="45" t="s">
        <v>163</v>
      </c>
      <c r="M54" s="45" t="s">
        <v>164</v>
      </c>
      <c r="N54" s="228" t="str">
        <f t="shared" si="5"/>
        <v>SEKAMTNS20Y</v>
      </c>
      <c r="O54" s="228" t="str">
        <v>SEKAMTNS20Y=ICAP</v>
      </c>
      <c r="P54" s="46">
        <v>2.06</v>
      </c>
      <c r="Q54" s="46">
        <v>0</v>
      </c>
      <c r="R54" s="46">
        <v>0</v>
      </c>
      <c r="S54" s="46">
        <v>0</v>
      </c>
      <c r="T54" s="46">
        <f t="shared" si="3"/>
        <v>2.06</v>
      </c>
      <c r="U54" s="231"/>
      <c r="V54" s="233">
        <v>2.06</v>
      </c>
      <c r="W54" s="231"/>
      <c r="X54" s="46">
        <v>2.06</v>
      </c>
      <c r="Y54" s="48">
        <f>_xll.qlSimpleQuoteSetValue(F54,X54/100,Trigger)</f>
        <v>3.8999999999999972E-3</v>
      </c>
      <c r="Z54" s="34"/>
    </row>
    <row r="55" spans="2:26" x14ac:dyDescent="0.2">
      <c r="B55" s="28"/>
      <c r="C55" s="214" t="s">
        <v>86</v>
      </c>
      <c r="D55" s="215" t="s">
        <v>35</v>
      </c>
      <c r="E55" s="42" t="str">
        <f t="shared" si="4"/>
        <v>SEKOIS25Y_Quote</v>
      </c>
      <c r="F55" s="42" t="str">
        <f>_xll.qlSimpleQuote(E55,,RateTickValue,Permanent,Trigger,ObjectOverwrite)</f>
        <v>SEKOIS25Y_Quote#0001</v>
      </c>
      <c r="G55" s="193" t="str">
        <f>_xll.ohRangeRetrieveError(F55)</f>
        <v/>
      </c>
      <c r="H55" s="30" t="s">
        <v>154</v>
      </c>
      <c r="J55" s="28"/>
      <c r="K55" s="45" t="s">
        <v>35</v>
      </c>
      <c r="L55" s="45" t="s">
        <v>163</v>
      </c>
      <c r="M55" s="45" t="s">
        <v>164</v>
      </c>
      <c r="N55" s="228" t="str">
        <f t="shared" si="5"/>
        <v>SEKAMTNS25Y</v>
      </c>
      <c r="O55" s="228" t="str">
        <v>SEKAMTNS25Y=ICAP</v>
      </c>
      <c r="P55" s="46">
        <v>2.15</v>
      </c>
      <c r="Q55" s="46">
        <v>0</v>
      </c>
      <c r="R55" s="46">
        <v>0</v>
      </c>
      <c r="S55" s="46">
        <v>0</v>
      </c>
      <c r="T55" s="46">
        <f t="shared" si="3"/>
        <v>2.15</v>
      </c>
      <c r="U55" s="231"/>
      <c r="V55" s="233">
        <v>2.15</v>
      </c>
      <c r="W55" s="231"/>
      <c r="X55" s="46">
        <v>2.15</v>
      </c>
      <c r="Y55" s="48">
        <f>_xll.qlSimpleQuoteSetValue(F55,X55/100,Trigger)</f>
        <v>3.8999999999999972E-3</v>
      </c>
      <c r="Z55" s="34"/>
    </row>
    <row r="56" spans="2:26" x14ac:dyDescent="0.2">
      <c r="B56" s="28"/>
      <c r="C56" s="214" t="s">
        <v>86</v>
      </c>
      <c r="D56" s="215" t="s">
        <v>33</v>
      </c>
      <c r="E56" s="42" t="str">
        <f t="shared" si="4"/>
        <v>SEKOIS27Y_Quote</v>
      </c>
      <c r="F56" s="42" t="str">
        <f>_xll.qlSimpleQuote(E56,,RateTickValue,Permanent,Trigger,ObjectOverwrite)</f>
        <v>SEKOIS27Y_Quote#0001</v>
      </c>
      <c r="G56" s="193" t="str">
        <f>_xll.ohRangeRetrieveError(F56)</f>
        <v/>
      </c>
      <c r="H56" s="30" t="s">
        <v>154</v>
      </c>
      <c r="J56" s="28"/>
      <c r="K56" s="45" t="s">
        <v>33</v>
      </c>
      <c r="L56" s="45" t="s">
        <v>163</v>
      </c>
      <c r="M56" s="45" t="s">
        <v>164</v>
      </c>
      <c r="N56" s="228" t="str">
        <f t="shared" si="5"/>
        <v>SEKAMTNS27Y</v>
      </c>
      <c r="O56" s="228" t="str">
        <v>SEKAMTNS27Y=ICAP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6" t="e">
        <f t="shared" si="3"/>
        <v>#NUM!</v>
      </c>
      <c r="U56" s="231"/>
      <c r="V56" s="233" t="e">
        <v>#NUM!</v>
      </c>
      <c r="W56" s="231"/>
      <c r="X56" s="46" t="e">
        <v>#NUM!</v>
      </c>
      <c r="Y56" s="48">
        <f>_xll.qlSimpleQuoteSetValue(F56,X56/100,Trigger)</f>
        <v>0</v>
      </c>
      <c r="Z56" s="34"/>
    </row>
    <row r="57" spans="2:26" x14ac:dyDescent="0.2">
      <c r="B57" s="28"/>
      <c r="C57" s="214" t="s">
        <v>86</v>
      </c>
      <c r="D57" s="215" t="s">
        <v>30</v>
      </c>
      <c r="E57" s="42" t="str">
        <f t="shared" si="4"/>
        <v>SEKOIS30Y_Quote</v>
      </c>
      <c r="F57" s="42" t="str">
        <f>_xll.qlSimpleQuote(E57,,RateTickValue,Permanent,Trigger,ObjectOverwrite)</f>
        <v>SEKOIS30Y_Quote#0001</v>
      </c>
      <c r="G57" s="193" t="str">
        <f>_xll.ohRangeRetrieveError(F57)</f>
        <v/>
      </c>
      <c r="H57" s="30" t="s">
        <v>154</v>
      </c>
      <c r="J57" s="28"/>
      <c r="K57" s="45" t="s">
        <v>30</v>
      </c>
      <c r="L57" s="45" t="s">
        <v>163</v>
      </c>
      <c r="M57" s="45" t="s">
        <v>164</v>
      </c>
      <c r="N57" s="228" t="str">
        <f t="shared" si="5"/>
        <v>SEKAMTNS30Y</v>
      </c>
      <c r="O57" s="228" t="str">
        <v>SEKAMTNS30Y=ICAP</v>
      </c>
      <c r="P57" s="46">
        <v>2.1875</v>
      </c>
      <c r="Q57" s="46">
        <v>0</v>
      </c>
      <c r="R57" s="46">
        <v>0</v>
      </c>
      <c r="S57" s="46">
        <v>0</v>
      </c>
      <c r="T57" s="46">
        <f t="shared" si="3"/>
        <v>2.1875</v>
      </c>
      <c r="U57" s="231"/>
      <c r="V57" s="233">
        <v>2.1875</v>
      </c>
      <c r="W57" s="231"/>
      <c r="X57" s="46">
        <v>2.1875</v>
      </c>
      <c r="Y57" s="48">
        <f>_xll.qlSimpleQuoteSetValue(F57,X57/100,Trigger)</f>
        <v>3.8749999999999965E-3</v>
      </c>
      <c r="Z57" s="34"/>
    </row>
    <row r="58" spans="2:26" x14ac:dyDescent="0.2">
      <c r="B58" s="28"/>
      <c r="C58" s="214" t="s">
        <v>86</v>
      </c>
      <c r="D58" s="215" t="s">
        <v>29</v>
      </c>
      <c r="E58" s="42" t="str">
        <f t="shared" si="4"/>
        <v>SEKOIS35Y_Quote</v>
      </c>
      <c r="F58" s="42" t="str">
        <f>_xll.qlSimpleQuote(E58,,RateTickValue,Permanent,Trigger,ObjectOverwrite)</f>
        <v>SEKOIS35Y_Quote#0001</v>
      </c>
      <c r="G58" s="193" t="str">
        <f>_xll.ohRangeRetrieveError(F58)</f>
        <v/>
      </c>
      <c r="H58" s="30" t="s">
        <v>154</v>
      </c>
      <c r="J58" s="28"/>
      <c r="K58" s="45" t="s">
        <v>29</v>
      </c>
      <c r="L58" s="45" t="s">
        <v>163</v>
      </c>
      <c r="M58" s="45" t="s">
        <v>164</v>
      </c>
      <c r="N58" s="228" t="str">
        <f t="shared" si="5"/>
        <v>SEKAMTNS35Y</v>
      </c>
      <c r="O58" s="228" t="str">
        <v>SEKAMTNS35Y=ICAP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6" t="e">
        <f t="shared" si="3"/>
        <v>#NUM!</v>
      </c>
      <c r="U58" s="231"/>
      <c r="V58" s="233" t="e">
        <v>#NUM!</v>
      </c>
      <c r="W58" s="231"/>
      <c r="X58" s="46" t="e">
        <v>#NUM!</v>
      </c>
      <c r="Y58" s="48">
        <f>_xll.qlSimpleQuoteSetValue(F58,X58/100,Trigger)</f>
        <v>0</v>
      </c>
      <c r="Z58" s="34"/>
    </row>
    <row r="59" spans="2:26" x14ac:dyDescent="0.2">
      <c r="B59" s="28"/>
      <c r="C59" s="214" t="s">
        <v>86</v>
      </c>
      <c r="D59" s="215" t="s">
        <v>28</v>
      </c>
      <c r="E59" s="42" t="str">
        <f t="shared" si="4"/>
        <v>SEKOIS40Y_Quote</v>
      </c>
      <c r="F59" s="42" t="str">
        <f>_xll.qlSimpleQuote(E59,,RateTickValue,Permanent,Trigger,ObjectOverwrite)</f>
        <v>SEKOIS40Y_Quote#0001</v>
      </c>
      <c r="G59" s="193" t="str">
        <f>_xll.ohRangeRetrieveError(F59)</f>
        <v/>
      </c>
      <c r="H59" s="30" t="s">
        <v>154</v>
      </c>
      <c r="J59" s="28"/>
      <c r="K59" s="45" t="s">
        <v>28</v>
      </c>
      <c r="L59" s="45" t="s">
        <v>163</v>
      </c>
      <c r="M59" s="45" t="s">
        <v>164</v>
      </c>
      <c r="N59" s="228" t="str">
        <f t="shared" si="5"/>
        <v>SEKAMTNS40Y</v>
      </c>
      <c r="O59" s="228" t="str">
        <v>SEKAMTNS40Y=ICAP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6" t="e">
        <f t="shared" si="3"/>
        <v>#NUM!</v>
      </c>
      <c r="U59" s="231"/>
      <c r="V59" s="233" t="e">
        <v>#NUM!</v>
      </c>
      <c r="W59" s="231"/>
      <c r="X59" s="46" t="e">
        <v>#NUM!</v>
      </c>
      <c r="Y59" s="48">
        <f>_xll.qlSimpleQuoteSetValue(F59,X59/100,Trigger)</f>
        <v>0</v>
      </c>
      <c r="Z59" s="34"/>
    </row>
    <row r="60" spans="2:26" x14ac:dyDescent="0.2">
      <c r="B60" s="28"/>
      <c r="C60" s="214" t="s">
        <v>86</v>
      </c>
      <c r="D60" s="215" t="s">
        <v>27</v>
      </c>
      <c r="E60" s="42" t="str">
        <f t="shared" si="4"/>
        <v>SEKOIS45Y_Quote</v>
      </c>
      <c r="F60" s="42" t="str">
        <f>_xll.qlSimpleQuote(E60,,RateTickValue,Permanent,Trigger,ObjectOverwrite)</f>
        <v>SEKOIS45Y_Quote#0001</v>
      </c>
      <c r="G60" s="193" t="str">
        <f>_xll.ohRangeRetrieveError(F60)</f>
        <v/>
      </c>
      <c r="H60" s="30" t="s">
        <v>154</v>
      </c>
      <c r="J60" s="28"/>
      <c r="K60" s="45" t="s">
        <v>27</v>
      </c>
      <c r="L60" s="45" t="s">
        <v>163</v>
      </c>
      <c r="M60" s="45" t="s">
        <v>164</v>
      </c>
      <c r="N60" s="228" t="str">
        <f t="shared" si="5"/>
        <v>SEKAMTNS45Y</v>
      </c>
      <c r="O60" s="228" t="str">
        <v>SEKAMTNS45Y=ICAP</v>
      </c>
      <c r="P60" s="46" t="s">
        <v>153</v>
      </c>
      <c r="Q60" s="46" t="s">
        <v>153</v>
      </c>
      <c r="R60" s="46" t="s">
        <v>153</v>
      </c>
      <c r="S60" s="46" t="s">
        <v>153</v>
      </c>
      <c r="T60" s="46" t="e">
        <f t="shared" si="3"/>
        <v>#NUM!</v>
      </c>
      <c r="U60" s="231"/>
      <c r="V60" s="233" t="e">
        <v>#NUM!</v>
      </c>
      <c r="W60" s="231"/>
      <c r="X60" s="46" t="e">
        <v>#NUM!</v>
      </c>
      <c r="Y60" s="48">
        <f>_xll.qlSimpleQuoteSetValue(F60,X60/100,Trigger)</f>
        <v>0</v>
      </c>
      <c r="Z60" s="34"/>
    </row>
    <row r="61" spans="2:26" x14ac:dyDescent="0.2">
      <c r="B61" s="28"/>
      <c r="C61" s="216" t="s">
        <v>86</v>
      </c>
      <c r="D61" s="217" t="s">
        <v>26</v>
      </c>
      <c r="E61" s="49" t="str">
        <f t="shared" si="4"/>
        <v>SEKOIS50Y_Quote</v>
      </c>
      <c r="F61" s="49" t="str">
        <f>_xll.qlSimpleQuote(E61,,RateTickValue,Permanent,Trigger,ObjectOverwrite)</f>
        <v>SEKOIS50Y_Quote#0001</v>
      </c>
      <c r="G61" s="194" t="str">
        <f>_xll.ohRangeRetrieveError(F61)</f>
        <v/>
      </c>
      <c r="H61" s="30" t="s">
        <v>154</v>
      </c>
      <c r="J61" s="28"/>
      <c r="K61" s="52" t="s">
        <v>26</v>
      </c>
      <c r="L61" s="52" t="s">
        <v>163</v>
      </c>
      <c r="M61" s="52" t="s">
        <v>164</v>
      </c>
      <c r="N61" s="229" t="str">
        <f t="shared" si="5"/>
        <v>SEKAMTNS50Y</v>
      </c>
      <c r="O61" s="229" t="str">
        <v>SEKAMTNS50Y=ICAP</v>
      </c>
      <c r="P61" s="53" t="s">
        <v>153</v>
      </c>
      <c r="Q61" s="53" t="s">
        <v>153</v>
      </c>
      <c r="R61" s="53" t="s">
        <v>153</v>
      </c>
      <c r="S61" s="53" t="s">
        <v>153</v>
      </c>
      <c r="T61" s="53" t="e">
        <f t="shared" si="3"/>
        <v>#NUM!</v>
      </c>
      <c r="U61" s="231"/>
      <c r="V61" s="238" t="e">
        <v>#NUM!</v>
      </c>
      <c r="W61" s="231"/>
      <c r="X61" s="53" t="e">
        <v>#NUM!</v>
      </c>
      <c r="Y61" s="55">
        <f>_xll.qlSimpleQuoteSetValue(F61,X61/100,Trigger)</f>
        <v>0</v>
      </c>
      <c r="Z61" s="34"/>
    </row>
    <row r="62" spans="2:26" ht="12" thickBot="1" x14ac:dyDescent="0.25">
      <c r="B62" s="218"/>
      <c r="C62" s="219"/>
      <c r="D62" s="220"/>
      <c r="E62" s="221"/>
      <c r="F62" s="221"/>
      <c r="G62" s="222"/>
      <c r="H62" s="11"/>
      <c r="J62" s="218"/>
      <c r="K62" s="219"/>
      <c r="L62" s="220"/>
      <c r="M62" s="220"/>
      <c r="N62" s="221"/>
      <c r="O62" s="221"/>
      <c r="P62" s="222"/>
      <c r="Q62" s="10"/>
      <c r="R62" s="223"/>
      <c r="S62" s="219"/>
      <c r="T62" s="220"/>
      <c r="U62" s="221"/>
      <c r="V62" s="224"/>
      <c r="W62" s="222"/>
      <c r="X62" s="10"/>
      <c r="Y62" s="223"/>
      <c r="Z62" s="225"/>
    </row>
    <row r="63" spans="2:26" x14ac:dyDescent="0.2">
      <c r="F63" s="184"/>
    </row>
    <row r="64" spans="2:26" x14ac:dyDescent="0.2">
      <c r="F64" s="184"/>
    </row>
    <row r="65" spans="6:6" x14ac:dyDescent="0.2">
      <c r="F65" s="184"/>
    </row>
    <row r="66" spans="6:6" x14ac:dyDescent="0.2">
      <c r="F66" s="184"/>
    </row>
    <row r="67" spans="6:6" x14ac:dyDescent="0.2">
      <c r="F67" s="184"/>
    </row>
    <row r="68" spans="6:6" x14ac:dyDescent="0.2">
      <c r="F68" s="184"/>
    </row>
    <row r="69" spans="6:6" x14ac:dyDescent="0.2">
      <c r="F69" s="184"/>
    </row>
    <row r="70" spans="6:6" x14ac:dyDescent="0.2">
      <c r="F70" s="184"/>
    </row>
    <row r="71" spans="6:6" x14ac:dyDescent="0.2">
      <c r="F71" s="184"/>
    </row>
    <row r="72" spans="6:6" x14ac:dyDescent="0.2">
      <c r="F72" s="184"/>
    </row>
    <row r="73" spans="6:6" x14ac:dyDescent="0.2">
      <c r="F73" s="184"/>
    </row>
    <row r="74" spans="6:6" x14ac:dyDescent="0.2">
      <c r="F74" s="184"/>
    </row>
    <row r="75" spans="6:6" x14ac:dyDescent="0.2">
      <c r="F75" s="184"/>
    </row>
    <row r="76" spans="6:6" x14ac:dyDescent="0.2">
      <c r="F76" s="184"/>
    </row>
    <row r="77" spans="6:6" x14ac:dyDescent="0.2">
      <c r="F77" s="184"/>
    </row>
    <row r="78" spans="6:6" x14ac:dyDescent="0.2">
      <c r="F78" s="184"/>
    </row>
    <row r="79" spans="6:6" x14ac:dyDescent="0.2">
      <c r="F79" s="184"/>
    </row>
    <row r="80" spans="6:6" x14ac:dyDescent="0.2">
      <c r="F80" s="184"/>
    </row>
    <row r="81" spans="6:6" x14ac:dyDescent="0.2">
      <c r="F81" s="184"/>
    </row>
    <row r="82" spans="6:6" x14ac:dyDescent="0.2">
      <c r="F82" s="184"/>
    </row>
    <row r="83" spans="6:6" x14ac:dyDescent="0.2">
      <c r="F83" s="184"/>
    </row>
    <row r="84" spans="6:6" x14ac:dyDescent="0.2">
      <c r="F84" s="184"/>
    </row>
    <row r="85" spans="6:6" x14ac:dyDescent="0.2">
      <c r="F85" s="184"/>
    </row>
    <row r="86" spans="6:6" x14ac:dyDescent="0.2">
      <c r="F86" s="184"/>
    </row>
    <row r="87" spans="6:6" x14ac:dyDescent="0.2">
      <c r="F87" s="184"/>
    </row>
    <row r="88" spans="6:6" x14ac:dyDescent="0.2">
      <c r="F88" s="184"/>
    </row>
    <row r="89" spans="6:6" x14ac:dyDescent="0.2">
      <c r="F89" s="184"/>
    </row>
    <row r="90" spans="6:6" x14ac:dyDescent="0.2">
      <c r="F90" s="184"/>
    </row>
    <row r="91" spans="6:6" x14ac:dyDescent="0.2">
      <c r="F91" s="184"/>
    </row>
    <row r="92" spans="6:6" x14ac:dyDescent="0.2">
      <c r="F92" s="184"/>
    </row>
    <row r="93" spans="6:6" x14ac:dyDescent="0.2">
      <c r="F93" s="184"/>
    </row>
    <row r="94" spans="6:6" x14ac:dyDescent="0.2">
      <c r="F94" s="184"/>
    </row>
    <row r="95" spans="6:6" x14ac:dyDescent="0.2">
      <c r="F95" s="184"/>
    </row>
    <row r="96" spans="6:6" x14ac:dyDescent="0.2">
      <c r="F96" s="184"/>
    </row>
    <row r="97" spans="6:6" x14ac:dyDescent="0.2">
      <c r="F97" s="184"/>
    </row>
    <row r="98" spans="6:6" x14ac:dyDescent="0.2">
      <c r="F98" s="184"/>
    </row>
    <row r="99" spans="6:6" x14ac:dyDescent="0.2">
      <c r="F99" s="184"/>
    </row>
  </sheetData>
  <conditionalFormatting sqref="Y7:Y6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3:O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7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15:21:20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157</v>
      </c>
      <c r="E6" s="213" t="s">
        <v>158</v>
      </c>
      <c r="F6" s="35" t="str">
        <f t="shared" ref="F6:F37" si="0">Currency&amp;$D6&amp;$E6&amp;$C6&amp;QuoteSuffix</f>
        <v>SEKAB3SSW_Quote</v>
      </c>
      <c r="G6" s="35" t="str">
        <f>_xll.qlSimpleQuote(F6,,RateTickValue,Permanent,Trigger,ObjectOverwrite)</f>
        <v>SEKAB3SSW_Quote#0001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157</v>
      </c>
      <c r="N6" s="213" t="s">
        <v>158</v>
      </c>
      <c r="O6" s="227" t="str">
        <f t="shared" ref="O6:O59" si="1">Currency&amp;M6&amp;N6&amp;L6</f>
        <v>SEKAB3SSW</v>
      </c>
      <c r="P6" s="227" t="str">
        <f t="array" ref="P6:P59">Instruments&amp;"="&amp;VLOOKUP(Contributor,ContributorTable,2,FALSE)</f>
        <v>SEKAB3SSW=ICAP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IF(ISERROR(AVERAGE(Q6,R6)),#NUM!,AVERAGE(Q6,R6))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_xll.qlSimpleQuoteSetValue(G6,Y6/100,Trigger)</f>
        <v>0</v>
      </c>
      <c r="AA6" s="34"/>
    </row>
    <row r="7" spans="2:29" x14ac:dyDescent="0.2">
      <c r="B7" s="28"/>
      <c r="C7" s="215" t="s">
        <v>21</v>
      </c>
      <c r="D7" s="215" t="s">
        <v>157</v>
      </c>
      <c r="E7" s="215" t="s">
        <v>158</v>
      </c>
      <c r="F7" s="42" t="str">
        <f t="shared" si="0"/>
        <v>SEKAB3S2W_Quote</v>
      </c>
      <c r="G7" s="42" t="str">
        <f>_xll.qlSimpleQuote(F7,,RateTickValue,Permanent,Trigger,ObjectOverwrite)</f>
        <v>SEKAB3S2W_Quote#0001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157</v>
      </c>
      <c r="N7" s="215" t="s">
        <v>158</v>
      </c>
      <c r="O7" s="228" t="str">
        <f t="shared" si="1"/>
        <v>SEKAB3S2W</v>
      </c>
      <c r="P7" s="228" t="str">
        <v>SEKAB3S2W=ICAP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IF(ISERROR(AVERAGE(Q7,R7)),#NUM!,AVERAGE(Q7,R7))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_xll.qlSimpleQuoteSetValue(G7,Y7/100,Trigger)</f>
        <v>0</v>
      </c>
      <c r="AA7" s="34"/>
    </row>
    <row r="8" spans="2:29" x14ac:dyDescent="0.2">
      <c r="B8" s="28"/>
      <c r="C8" s="215" t="s">
        <v>20</v>
      </c>
      <c r="D8" s="215" t="s">
        <v>157</v>
      </c>
      <c r="E8" s="215" t="s">
        <v>158</v>
      </c>
      <c r="F8" s="42" t="str">
        <f t="shared" si="0"/>
        <v>SEKAB3S3W_Quote</v>
      </c>
      <c r="G8" s="42" t="str">
        <f>_xll.qlSimpleQuote(F8,,RateTickValue,Permanent,Trigger,ObjectOverwrite)</f>
        <v>SEKAB3S3W_Quote#0001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157</v>
      </c>
      <c r="N8" s="215" t="s">
        <v>158</v>
      </c>
      <c r="O8" s="228" t="str">
        <f t="shared" si="1"/>
        <v>SEKAB3S3W</v>
      </c>
      <c r="P8" s="228" t="str">
        <v>SEKAB3S3W=ICAP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_xll.qlSimpleQuoteSetValue(G8,Y8/100,Trigger)</f>
        <v>0</v>
      </c>
      <c r="AA8" s="34"/>
    </row>
    <row r="9" spans="2:29" x14ac:dyDescent="0.2">
      <c r="B9" s="28"/>
      <c r="C9" s="215" t="s">
        <v>19</v>
      </c>
      <c r="D9" s="215" t="s">
        <v>157</v>
      </c>
      <c r="E9" s="215" t="s">
        <v>158</v>
      </c>
      <c r="F9" s="42" t="str">
        <f t="shared" si="0"/>
        <v>SEKAB3S1M_Quote</v>
      </c>
      <c r="G9" s="42" t="str">
        <f>_xll.qlSimpleQuote(F9,,RateTickValue,Permanent,Trigger,ObjectOverwrite)</f>
        <v>SEKAB3S1M_Quote#0001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157</v>
      </c>
      <c r="N9" s="215" t="s">
        <v>158</v>
      </c>
      <c r="O9" s="228" t="str">
        <f t="shared" si="1"/>
        <v>SEKAB3S1M</v>
      </c>
      <c r="P9" s="228" t="str">
        <v>SEKAB3S1M=ICAP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157</v>
      </c>
      <c r="E10" s="215" t="s">
        <v>158</v>
      </c>
      <c r="F10" s="42" t="str">
        <f t="shared" si="0"/>
        <v>SEKAB3S2M_Quote</v>
      </c>
      <c r="G10" s="42" t="str">
        <f>_xll.qlSimpleQuote(F10,,RateTickValue,Permanent,Trigger,ObjectOverwrite)</f>
        <v>SEKAB3S2M_Quote#0001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157</v>
      </c>
      <c r="N10" s="215" t="s">
        <v>158</v>
      </c>
      <c r="O10" s="228" t="str">
        <f t="shared" si="1"/>
        <v>SEKAB3S2M</v>
      </c>
      <c r="P10" s="228" t="str">
        <v>SEKAB3S2M=ICAP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_xll.qlSimpleQuoteSetValue(G10,Y10/100,Trigger)</f>
        <v>0</v>
      </c>
      <c r="AA10" s="34"/>
    </row>
    <row r="11" spans="2:29" x14ac:dyDescent="0.2">
      <c r="B11" s="28"/>
      <c r="C11" s="215" t="s">
        <v>17</v>
      </c>
      <c r="D11" s="215" t="s">
        <v>157</v>
      </c>
      <c r="E11" s="215" t="s">
        <v>158</v>
      </c>
      <c r="F11" s="42" t="str">
        <f t="shared" si="0"/>
        <v>SEKAB3S3M_Quote</v>
      </c>
      <c r="G11" s="42" t="str">
        <f>_xll.qlSimpleQuote(F11,,RateTickValue,Permanent,Trigger,ObjectOverwrite)</f>
        <v>SEKAB3S3M_Quote#0001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157</v>
      </c>
      <c r="N11" s="215" t="s">
        <v>158</v>
      </c>
      <c r="O11" s="228" t="str">
        <f t="shared" si="1"/>
        <v>SEKAB3S3M</v>
      </c>
      <c r="P11" s="228" t="str">
        <v>SEKAB3S3M=ICAP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_xll.qlSimpleQuoteSetValue(G11,Y11/100,Trigger)</f>
        <v>0</v>
      </c>
      <c r="AA11" s="34"/>
    </row>
    <row r="12" spans="2:29" x14ac:dyDescent="0.2">
      <c r="B12" s="28"/>
      <c r="C12" s="215" t="s">
        <v>16</v>
      </c>
      <c r="D12" s="215" t="s">
        <v>157</v>
      </c>
      <c r="E12" s="215" t="s">
        <v>158</v>
      </c>
      <c r="F12" s="42" t="str">
        <f t="shared" si="0"/>
        <v>SEKAB3S4M_Quote</v>
      </c>
      <c r="G12" s="42" t="str">
        <f>_xll.qlSimpleQuote(F12,,RateTickValue,Permanent,Trigger,ObjectOverwrite)</f>
        <v>SEKAB3S4M_Quote#0001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157</v>
      </c>
      <c r="N12" s="215" t="s">
        <v>158</v>
      </c>
      <c r="O12" s="228" t="str">
        <f t="shared" si="1"/>
        <v>SEKAB3S4M</v>
      </c>
      <c r="P12" s="228" t="str">
        <v>SEKAB3S4M=ICAP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_xll.qlSimpleQuoteSetValue(G12,Y12/100,Trigger)</f>
        <v>0</v>
      </c>
      <c r="AA12" s="34"/>
    </row>
    <row r="13" spans="2:29" x14ac:dyDescent="0.2">
      <c r="B13" s="28"/>
      <c r="C13" s="215" t="s">
        <v>15</v>
      </c>
      <c r="D13" s="215" t="s">
        <v>157</v>
      </c>
      <c r="E13" s="215" t="s">
        <v>158</v>
      </c>
      <c r="F13" s="42" t="str">
        <f t="shared" si="0"/>
        <v>SEKAB3S5M_Quote</v>
      </c>
      <c r="G13" s="42" t="str">
        <f>_xll.qlSimpleQuote(F13,,RateTickValue,Permanent,Trigger,ObjectOverwrite)</f>
        <v>SEKAB3S5M_Quote#0001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157</v>
      </c>
      <c r="N13" s="215" t="s">
        <v>158</v>
      </c>
      <c r="O13" s="228" t="str">
        <f t="shared" si="1"/>
        <v>SEKAB3S5M</v>
      </c>
      <c r="P13" s="228" t="str">
        <v>SEKAB3S5M=ICAP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_xll.qlSimpleQuoteSetValue(G13,Y13/100,Trigger)</f>
        <v>0</v>
      </c>
      <c r="AA13" s="34"/>
    </row>
    <row r="14" spans="2:29" x14ac:dyDescent="0.2">
      <c r="B14" s="28"/>
      <c r="C14" s="215" t="s">
        <v>14</v>
      </c>
      <c r="D14" s="215" t="s">
        <v>157</v>
      </c>
      <c r="E14" s="215" t="s">
        <v>158</v>
      </c>
      <c r="F14" s="42" t="str">
        <f t="shared" si="0"/>
        <v>SEKAB3S6M_Quote</v>
      </c>
      <c r="G14" s="42" t="str">
        <f>_xll.qlSimpleQuote(F14,,RateTickValue,Permanent,Trigger,ObjectOverwrite)</f>
        <v>SEKAB3S6M_Quote#0001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157</v>
      </c>
      <c r="N14" s="215" t="s">
        <v>158</v>
      </c>
      <c r="O14" s="228" t="str">
        <f t="shared" si="1"/>
        <v>SEKAB3S6M</v>
      </c>
      <c r="P14" s="228" t="str">
        <v>SEKAB3S6M=ICAP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_xll.qlSimpleQuoteSetValue(G14,Y14/100,Trigger)</f>
        <v>0</v>
      </c>
      <c r="AA14" s="34"/>
    </row>
    <row r="15" spans="2:29" x14ac:dyDescent="0.2">
      <c r="B15" s="28"/>
      <c r="C15" s="215" t="s">
        <v>13</v>
      </c>
      <c r="D15" s="215" t="s">
        <v>157</v>
      </c>
      <c r="E15" s="215" t="s">
        <v>158</v>
      </c>
      <c r="F15" s="42" t="str">
        <f t="shared" si="0"/>
        <v>SEKAB3S7M_Quote</v>
      </c>
      <c r="G15" s="42" t="str">
        <f>_xll.qlSimpleQuote(F15,,RateTickValue,Permanent,Trigger,ObjectOverwrite)</f>
        <v>SEKAB3S7M_Quote#0001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157</v>
      </c>
      <c r="N15" s="215" t="s">
        <v>158</v>
      </c>
      <c r="O15" s="228" t="str">
        <f t="shared" si="1"/>
        <v>SEKAB3S7M</v>
      </c>
      <c r="P15" s="228" t="str">
        <v>SEKAB3S7M=ICAP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157</v>
      </c>
      <c r="E16" s="215" t="s">
        <v>158</v>
      </c>
      <c r="F16" s="42" t="str">
        <f t="shared" si="0"/>
        <v>SEKAB3S8M_Quote</v>
      </c>
      <c r="G16" s="42" t="str">
        <f>_xll.qlSimpleQuote(F16,,RateTickValue,Permanent,Trigger,ObjectOverwrite)</f>
        <v>SEKAB3S8M_Quote#0001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157</v>
      </c>
      <c r="N16" s="215" t="s">
        <v>158</v>
      </c>
      <c r="O16" s="228" t="str">
        <f t="shared" si="1"/>
        <v>SEKAB3S8M</v>
      </c>
      <c r="P16" s="228" t="str">
        <v>SEKAB3S8M=ICAP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_xll.qlSimpleQuoteSetValue(G16,Y16/100,Trigger)</f>
        <v>0</v>
      </c>
      <c r="AA16" s="34"/>
    </row>
    <row r="17" spans="2:30" x14ac:dyDescent="0.2">
      <c r="B17" s="28"/>
      <c r="C17" s="215" t="s">
        <v>11</v>
      </c>
      <c r="D17" s="215" t="s">
        <v>157</v>
      </c>
      <c r="E17" s="215" t="s">
        <v>158</v>
      </c>
      <c r="F17" s="42" t="str">
        <f t="shared" si="0"/>
        <v>SEKAB3S9M_Quote</v>
      </c>
      <c r="G17" s="42" t="str">
        <f>_xll.qlSimpleQuote(F17,,RateTickValue,Permanent,Trigger,ObjectOverwrite)</f>
        <v>SEKAB3S9M_Quote#0001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157</v>
      </c>
      <c r="N17" s="215" t="s">
        <v>158</v>
      </c>
      <c r="O17" s="228" t="str">
        <f t="shared" si="1"/>
        <v>SEKAB3S9M</v>
      </c>
      <c r="P17" s="228" t="str">
        <v>SEKAB3S9M=ICAP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157</v>
      </c>
      <c r="E18" s="215" t="s">
        <v>158</v>
      </c>
      <c r="F18" s="42" t="str">
        <f t="shared" si="0"/>
        <v>SEKAB3S10M_Quote</v>
      </c>
      <c r="G18" s="42" t="str">
        <f>_xll.qlSimpleQuote(F18,,RateTickValue,Permanent,Trigger,ObjectOverwrite)</f>
        <v>SEKAB3S10M_Quote#0001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157</v>
      </c>
      <c r="N18" s="215" t="s">
        <v>158</v>
      </c>
      <c r="O18" s="228" t="str">
        <f t="shared" si="1"/>
        <v>SEKAB3S10M</v>
      </c>
      <c r="P18" s="228" t="str">
        <v>SEKAB3S10M=ICAP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_xll.qlSimpleQuoteSetValue(G18,Y18/100,Trigger)</f>
        <v>0</v>
      </c>
      <c r="AA18" s="34"/>
    </row>
    <row r="19" spans="2:30" x14ac:dyDescent="0.2">
      <c r="B19" s="28"/>
      <c r="C19" s="215" t="s">
        <v>9</v>
      </c>
      <c r="D19" s="215" t="s">
        <v>157</v>
      </c>
      <c r="E19" s="215" t="s">
        <v>158</v>
      </c>
      <c r="F19" s="42" t="str">
        <f t="shared" si="0"/>
        <v>SEKAB3S11M_Quote</v>
      </c>
      <c r="G19" s="42" t="str">
        <f>_xll.qlSimpleQuote(F19,,RateTickValue,Permanent,Trigger,ObjectOverwrite)</f>
        <v>SEKAB3S11M_Quote#0001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157</v>
      </c>
      <c r="N19" s="215" t="s">
        <v>158</v>
      </c>
      <c r="O19" s="228" t="str">
        <f t="shared" si="1"/>
        <v>SEKAB3S11M</v>
      </c>
      <c r="P19" s="228" t="str">
        <v>SEKAB3S11M=ICAP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_xll.qlSimpleQuoteSetValue(G19,Y19/100,Trigger)</f>
        <v>0</v>
      </c>
      <c r="AA19" s="34"/>
    </row>
    <row r="20" spans="2:30" x14ac:dyDescent="0.2">
      <c r="B20" s="28"/>
      <c r="C20" s="215" t="s">
        <v>8</v>
      </c>
      <c r="D20" s="215" t="s">
        <v>157</v>
      </c>
      <c r="E20" s="215" t="s">
        <v>158</v>
      </c>
      <c r="F20" s="42" t="str">
        <f t="shared" si="0"/>
        <v>SEKAB3S1Y_Quote</v>
      </c>
      <c r="G20" s="42" t="str">
        <f>_xll.qlSimpleQuote(F20,,RateTickValue,Permanent,Trigger,ObjectOverwrite)</f>
        <v>SEKAB3S1Y_Quote#0001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157</v>
      </c>
      <c r="N20" s="215" t="s">
        <v>158</v>
      </c>
      <c r="O20" s="228" t="str">
        <f t="shared" si="1"/>
        <v>SEKAB3S1Y</v>
      </c>
      <c r="P20" s="228" t="str">
        <v>SEKAB3S1Y=ICAP</v>
      </c>
      <c r="Q20" s="46">
        <v>-0.2225</v>
      </c>
      <c r="R20" s="46">
        <v>-0.17250000000000001</v>
      </c>
      <c r="S20" s="46">
        <v>0</v>
      </c>
      <c r="T20" s="46">
        <v>0</v>
      </c>
      <c r="U20" s="46">
        <f t="shared" si="2"/>
        <v>-0.19750000000000001</v>
      </c>
      <c r="V20" s="231"/>
      <c r="W20" s="233">
        <v>-0.19750000000000001</v>
      </c>
      <c r="X20" s="231"/>
      <c r="Y20" s="46">
        <v>-0.19750000000000001</v>
      </c>
      <c r="Z20" s="48">
        <f>_xll.qlSimpleQuoteSetValue(G20,Y20/100,Trigger)</f>
        <v>4.249999999999996E-4</v>
      </c>
      <c r="AA20" s="34"/>
    </row>
    <row r="21" spans="2:30" x14ac:dyDescent="0.2">
      <c r="B21" s="28"/>
      <c r="C21" s="215" t="s">
        <v>103</v>
      </c>
      <c r="D21" s="215" t="s">
        <v>157</v>
      </c>
      <c r="E21" s="215" t="s">
        <v>158</v>
      </c>
      <c r="F21" s="42" t="str">
        <f t="shared" si="0"/>
        <v>SEKAB3S13M_Quote</v>
      </c>
      <c r="G21" s="42" t="str">
        <f>_xll.qlSimpleQuote(F21,,RateTickValue,Permanent,Trigger,ObjectOverwrite)</f>
        <v>SEKAB3S13M_Quote#0001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157</v>
      </c>
      <c r="N21" s="215" t="s">
        <v>158</v>
      </c>
      <c r="O21" s="228" t="str">
        <f t="shared" si="1"/>
        <v>SEKAB3S13M</v>
      </c>
      <c r="P21" s="228" t="str">
        <v>SEKAB3S13M=ICAP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_xll.qlSimpleQuoteSetValue(G21,Y21/100,Trigger)</f>
        <v>0</v>
      </c>
      <c r="AA21" s="34"/>
    </row>
    <row r="22" spans="2:30" x14ac:dyDescent="0.2">
      <c r="B22" s="28"/>
      <c r="C22" s="215" t="s">
        <v>102</v>
      </c>
      <c r="D22" s="215" t="s">
        <v>157</v>
      </c>
      <c r="E22" s="215" t="s">
        <v>158</v>
      </c>
      <c r="F22" s="42" t="str">
        <f t="shared" si="0"/>
        <v>SEKAB3S14M_Quote</v>
      </c>
      <c r="G22" s="42" t="str">
        <f>_xll.qlSimpleQuote(F22,,RateTickValue,Permanent,Trigger,ObjectOverwrite)</f>
        <v>SEKAB3S14M_Quote#0001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157</v>
      </c>
      <c r="N22" s="215" t="s">
        <v>158</v>
      </c>
      <c r="O22" s="228" t="str">
        <f t="shared" si="1"/>
        <v>SEKAB3S14M</v>
      </c>
      <c r="P22" s="228" t="str">
        <v>SEKAB3S14M=ICAP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_xll.qlSimpleQuoteSetValue(G22,Y22/100,Trigger)</f>
        <v>0</v>
      </c>
      <c r="AA22" s="34"/>
    </row>
    <row r="23" spans="2:30" x14ac:dyDescent="0.2">
      <c r="B23" s="28"/>
      <c r="C23" s="215" t="s">
        <v>64</v>
      </c>
      <c r="D23" s="215" t="s">
        <v>157</v>
      </c>
      <c r="E23" s="215" t="s">
        <v>158</v>
      </c>
      <c r="F23" s="42" t="str">
        <f t="shared" si="0"/>
        <v>SEKAB3S15M_Quote</v>
      </c>
      <c r="G23" s="42" t="str">
        <f>_xll.qlSimpleQuote(F23,,RateTickValue,Permanent,Trigger,ObjectOverwrite)</f>
        <v>SEKAB3S15M_Quote#0001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157</v>
      </c>
      <c r="N23" s="215" t="s">
        <v>158</v>
      </c>
      <c r="O23" s="228" t="str">
        <f t="shared" si="1"/>
        <v>SEKAB3S15M</v>
      </c>
      <c r="P23" s="228" t="str">
        <v>SEKAB3S15M=ICAP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_xll.qlSimpleQuoteSetValue(G23,Y23/100,Trigger)</f>
        <v>0</v>
      </c>
      <c r="AA23" s="34"/>
    </row>
    <row r="24" spans="2:30" x14ac:dyDescent="0.2">
      <c r="B24" s="28"/>
      <c r="C24" s="215" t="s">
        <v>101</v>
      </c>
      <c r="D24" s="215" t="s">
        <v>157</v>
      </c>
      <c r="E24" s="215" t="s">
        <v>158</v>
      </c>
      <c r="F24" s="42" t="str">
        <f t="shared" si="0"/>
        <v>SEKAB3S16M_Quote</v>
      </c>
      <c r="G24" s="42" t="str">
        <f>_xll.qlSimpleQuote(F24,,RateTickValue,Permanent,Trigger,ObjectOverwrite)</f>
        <v>SEKAB3S16M_Quote#0001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157</v>
      </c>
      <c r="N24" s="215" t="s">
        <v>158</v>
      </c>
      <c r="O24" s="228" t="str">
        <f t="shared" si="1"/>
        <v>SEKAB3S16M</v>
      </c>
      <c r="P24" s="228" t="str">
        <v>SEKAB3S16M=ICAP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_xll.qlSimpleQuoteSetValue(G24,Y24/100,Trigger)</f>
        <v>0</v>
      </c>
      <c r="AA24" s="34"/>
    </row>
    <row r="25" spans="2:30" x14ac:dyDescent="0.2">
      <c r="B25" s="28"/>
      <c r="C25" s="215" t="s">
        <v>100</v>
      </c>
      <c r="D25" s="215" t="s">
        <v>157</v>
      </c>
      <c r="E25" s="215" t="s">
        <v>158</v>
      </c>
      <c r="F25" s="42" t="str">
        <f t="shared" si="0"/>
        <v>SEKAB3S17M_Quote</v>
      </c>
      <c r="G25" s="42" t="str">
        <f>_xll.qlSimpleQuote(F25,,RateTickValue,Permanent,Trigger,ObjectOverwrite)</f>
        <v>SEKAB3S17M_Quote#0001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157</v>
      </c>
      <c r="N25" s="215" t="s">
        <v>158</v>
      </c>
      <c r="O25" s="228" t="str">
        <f t="shared" si="1"/>
        <v>SEKAB3S17M</v>
      </c>
      <c r="P25" s="228" t="str">
        <v>SEKAB3S17M=ICAP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_xll.qlSimpleQuoteSetValue(G25,Y25/100,Trigger)</f>
        <v>0</v>
      </c>
      <c r="AA25" s="34"/>
    </row>
    <row r="26" spans="2:30" x14ac:dyDescent="0.2">
      <c r="B26" s="28"/>
      <c r="C26" s="215" t="s">
        <v>63</v>
      </c>
      <c r="D26" s="215" t="s">
        <v>157</v>
      </c>
      <c r="E26" s="215" t="s">
        <v>158</v>
      </c>
      <c r="F26" s="42" t="str">
        <f t="shared" si="0"/>
        <v>SEKAB3S18M_Quote</v>
      </c>
      <c r="G26" s="42" t="str">
        <f>_xll.qlSimpleQuote(F26,,RateTickValue,Permanent,Trigger,ObjectOverwrite)</f>
        <v>SEKAB3S18M_Quote#0001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157</v>
      </c>
      <c r="N26" s="215" t="s">
        <v>158</v>
      </c>
      <c r="O26" s="228" t="str">
        <f t="shared" si="1"/>
        <v>SEKAB3S18M</v>
      </c>
      <c r="P26" s="228" t="str">
        <v>SEKAB3S18M=ICAP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_xll.qlSimpleQuoteSetValue(G26,Y26/100,Trigger)</f>
        <v>0</v>
      </c>
      <c r="AA26" s="34"/>
    </row>
    <row r="27" spans="2:30" x14ac:dyDescent="0.2">
      <c r="B27" s="28"/>
      <c r="C27" s="215" t="s">
        <v>99</v>
      </c>
      <c r="D27" s="215" t="s">
        <v>157</v>
      </c>
      <c r="E27" s="215" t="s">
        <v>158</v>
      </c>
      <c r="F27" s="42" t="str">
        <f t="shared" si="0"/>
        <v>SEKAB3S19M_Quote</v>
      </c>
      <c r="G27" s="42" t="str">
        <f>_xll.qlSimpleQuote(F27,,RateTickValue,Permanent,Trigger,ObjectOverwrite)</f>
        <v>SEKAB3S19M_Quote#0001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157</v>
      </c>
      <c r="N27" s="215" t="s">
        <v>158</v>
      </c>
      <c r="O27" s="228" t="str">
        <f t="shared" si="1"/>
        <v>SEKAB3S19M</v>
      </c>
      <c r="P27" s="228" t="str">
        <v>SEKAB3S19M=ICAP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157</v>
      </c>
      <c r="E28" s="215" t="s">
        <v>158</v>
      </c>
      <c r="F28" s="42" t="str">
        <f t="shared" si="0"/>
        <v>SEKAB3S20M_Quote</v>
      </c>
      <c r="G28" s="42" t="str">
        <f>_xll.qlSimpleQuote(F28,,RateTickValue,Permanent,Trigger,ObjectOverwrite)</f>
        <v>SEKAB3S20M_Quote#0001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157</v>
      </c>
      <c r="N28" s="215" t="s">
        <v>158</v>
      </c>
      <c r="O28" s="228" t="str">
        <f t="shared" si="1"/>
        <v>SEKAB3S20M</v>
      </c>
      <c r="P28" s="228" t="str">
        <v>SEKAB3S20M=ICAP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_xll.qlSimpleQuoteSetValue(G28,Y28/100,Trigger)</f>
        <v>0</v>
      </c>
      <c r="AA28" s="34"/>
    </row>
    <row r="29" spans="2:30" x14ac:dyDescent="0.2">
      <c r="B29" s="28"/>
      <c r="C29" s="215" t="s">
        <v>62</v>
      </c>
      <c r="D29" s="215" t="s">
        <v>157</v>
      </c>
      <c r="E29" s="215" t="s">
        <v>158</v>
      </c>
      <c r="F29" s="42" t="str">
        <f t="shared" si="0"/>
        <v>SEKAB3S21M_Quote</v>
      </c>
      <c r="G29" s="42" t="str">
        <f>_xll.qlSimpleQuote(F29,,RateTickValue,Permanent,Trigger,ObjectOverwrite)</f>
        <v>SEKAB3S21M_Quote#0001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157</v>
      </c>
      <c r="N29" s="215" t="s">
        <v>158</v>
      </c>
      <c r="O29" s="228" t="str">
        <f t="shared" si="1"/>
        <v>SEKAB3S21M</v>
      </c>
      <c r="P29" s="228" t="str">
        <v>SEKAB3S21M=ICAP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_xll.qlSimpleQuoteSetValue(G29,Y29/100,Trigger)</f>
        <v>0</v>
      </c>
      <c r="AA29" s="34"/>
    </row>
    <row r="30" spans="2:30" x14ac:dyDescent="0.2">
      <c r="B30" s="28"/>
      <c r="C30" s="215" t="s">
        <v>97</v>
      </c>
      <c r="D30" s="215" t="s">
        <v>157</v>
      </c>
      <c r="E30" s="215" t="s">
        <v>158</v>
      </c>
      <c r="F30" s="42" t="str">
        <f t="shared" si="0"/>
        <v>SEKAB3S22M_Quote</v>
      </c>
      <c r="G30" s="42" t="str">
        <f>_xll.qlSimpleQuote(F30,,RateTickValue,Permanent,Trigger,ObjectOverwrite)</f>
        <v>SEKAB3S22M_Quote#0001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157</v>
      </c>
      <c r="N30" s="215" t="s">
        <v>158</v>
      </c>
      <c r="O30" s="228" t="str">
        <f t="shared" si="1"/>
        <v>SEKAB3S22M</v>
      </c>
      <c r="P30" s="228" t="str">
        <v>SEKAB3S22M=ICAP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_xll.qlSimpleQuoteSetValue(G30,Y30/100,Trigger)</f>
        <v>0</v>
      </c>
      <c r="AA30" s="34"/>
    </row>
    <row r="31" spans="2:30" x14ac:dyDescent="0.2">
      <c r="B31" s="28"/>
      <c r="C31" s="215" t="s">
        <v>96</v>
      </c>
      <c r="D31" s="215" t="s">
        <v>157</v>
      </c>
      <c r="E31" s="215" t="s">
        <v>158</v>
      </c>
      <c r="F31" s="42" t="str">
        <f t="shared" si="0"/>
        <v>SEKAB3S23M_Quote</v>
      </c>
      <c r="G31" s="42" t="str">
        <f>_xll.qlSimpleQuote(F31,,RateTickValue,Permanent,Trigger,ObjectOverwrite)</f>
        <v>SEKAB3S23M_Quote#0001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157</v>
      </c>
      <c r="N31" s="215" t="s">
        <v>158</v>
      </c>
      <c r="O31" s="228" t="str">
        <f t="shared" si="1"/>
        <v>SEKAB3S23M</v>
      </c>
      <c r="P31" s="228" t="str">
        <v>SEKAB3S23M=ICAP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_xll.qlSimpleQuoteSetValue(G31,Y31/100,Trigger)</f>
        <v>0</v>
      </c>
      <c r="AA31" s="34"/>
    </row>
    <row r="32" spans="2:30" x14ac:dyDescent="0.2">
      <c r="B32" s="28"/>
      <c r="C32" s="215" t="s">
        <v>58</v>
      </c>
      <c r="D32" s="215" t="s">
        <v>157</v>
      </c>
      <c r="E32" s="215" t="s">
        <v>158</v>
      </c>
      <c r="F32" s="42" t="str">
        <f t="shared" si="0"/>
        <v>SEKAB3S2Y_Quote</v>
      </c>
      <c r="G32" s="42" t="str">
        <f>_xll.qlSimpleQuote(F32,,RateTickValue,Permanent,Trigger,ObjectOverwrite)</f>
        <v>SEKAB3S2Y_Quote#0001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157</v>
      </c>
      <c r="N32" s="215" t="s">
        <v>158</v>
      </c>
      <c r="O32" s="228" t="str">
        <f t="shared" si="1"/>
        <v>SEKAB3S2Y</v>
      </c>
      <c r="P32" s="228" t="str">
        <v>SEKAB3S2Y=ICAP</v>
      </c>
      <c r="Q32" s="46">
        <v>-0.06</v>
      </c>
      <c r="R32" s="46">
        <v>-0.01</v>
      </c>
      <c r="S32" s="46">
        <v>0</v>
      </c>
      <c r="T32" s="46">
        <v>0</v>
      </c>
      <c r="U32" s="46">
        <f t="shared" si="2"/>
        <v>-3.4999999999999996E-2</v>
      </c>
      <c r="V32" s="231"/>
      <c r="W32" s="233">
        <v>-3.4999999999999996E-2</v>
      </c>
      <c r="X32" s="231"/>
      <c r="Y32" s="46">
        <v>-3.4999999999999996E-2</v>
      </c>
      <c r="Z32" s="48">
        <f>_xll.qlSimpleQuoteSetValue(G32,Y32/100,Trigger)</f>
        <v>9.7500000000000006E-4</v>
      </c>
      <c r="AA32" s="34"/>
    </row>
    <row r="33" spans="2:27" x14ac:dyDescent="0.2">
      <c r="B33" s="28"/>
      <c r="C33" s="215" t="s">
        <v>95</v>
      </c>
      <c r="D33" s="215" t="s">
        <v>157</v>
      </c>
      <c r="E33" s="215" t="s">
        <v>158</v>
      </c>
      <c r="F33" s="42" t="str">
        <f t="shared" si="0"/>
        <v>SEKAB3S27M_Quote</v>
      </c>
      <c r="G33" s="42" t="str">
        <f>_xll.qlSimpleQuote(F33,,RateTickValue,Permanent,Trigger,ObjectOverwrite)</f>
        <v>SEKAB3S27M_Quote#0001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157</v>
      </c>
      <c r="N33" s="215" t="s">
        <v>158</v>
      </c>
      <c r="O33" s="228" t="str">
        <f t="shared" si="1"/>
        <v>SEKAB3S27M</v>
      </c>
      <c r="P33" s="228" t="str">
        <v>SEKAB3S27M=ICAP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_xll.qlSimpleQuoteSetValue(G33,Y33/100,Trigger)</f>
        <v>0</v>
      </c>
      <c r="AA33" s="34"/>
    </row>
    <row r="34" spans="2:27" x14ac:dyDescent="0.2">
      <c r="B34" s="28"/>
      <c r="C34" s="215" t="s">
        <v>94</v>
      </c>
      <c r="D34" s="215" t="s">
        <v>157</v>
      </c>
      <c r="E34" s="215" t="s">
        <v>158</v>
      </c>
      <c r="F34" s="42" t="str">
        <f t="shared" si="0"/>
        <v>SEKAB3S30M_Quote</v>
      </c>
      <c r="G34" s="42" t="str">
        <f>_xll.qlSimpleQuote(F34,,RateTickValue,Permanent,Trigger,ObjectOverwrite)</f>
        <v>SEKAB3S30M_Quote#0001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157</v>
      </c>
      <c r="N34" s="215" t="s">
        <v>158</v>
      </c>
      <c r="O34" s="228" t="str">
        <f t="shared" si="1"/>
        <v>SEKAB3S30M</v>
      </c>
      <c r="P34" s="228" t="str">
        <v>SEKAB3S30M=ICAP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_xll.qlSimpleQuoteSetValue(G34,Y34/100,Trigger)</f>
        <v>0</v>
      </c>
      <c r="AA34" s="34"/>
    </row>
    <row r="35" spans="2:27" x14ac:dyDescent="0.2">
      <c r="B35" s="28"/>
      <c r="C35" s="215" t="s">
        <v>93</v>
      </c>
      <c r="D35" s="215" t="s">
        <v>157</v>
      </c>
      <c r="E35" s="215" t="s">
        <v>158</v>
      </c>
      <c r="F35" s="42" t="str">
        <f t="shared" si="0"/>
        <v>SEKAB3S33M_Quote</v>
      </c>
      <c r="G35" s="42" t="str">
        <f>_xll.qlSimpleQuote(F35,,RateTickValue,Permanent,Trigger,ObjectOverwrite)</f>
        <v>SEKAB3S33M_Quote#0001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157</v>
      </c>
      <c r="N35" s="215" t="s">
        <v>158</v>
      </c>
      <c r="O35" s="228" t="str">
        <f t="shared" si="1"/>
        <v>SEKAB3S33M</v>
      </c>
      <c r="P35" s="228" t="str">
        <v>SEKAB3S33M=ICAP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_xll.qlSimpleQuoteSetValue(G35,Y35/100,Trigger)</f>
        <v>0</v>
      </c>
      <c r="AA35" s="34"/>
    </row>
    <row r="36" spans="2:27" x14ac:dyDescent="0.2">
      <c r="B36" s="28"/>
      <c r="C36" s="215" t="s">
        <v>57</v>
      </c>
      <c r="D36" s="215" t="s">
        <v>157</v>
      </c>
      <c r="E36" s="215" t="s">
        <v>158</v>
      </c>
      <c r="F36" s="42" t="str">
        <f t="shared" si="0"/>
        <v>SEKAB3S3Y_Quote</v>
      </c>
      <c r="G36" s="42" t="str">
        <f>_xll.qlSimpleQuote(F36,,RateTickValue,Permanent,Trigger,ObjectOverwrite)</f>
        <v>SEKAB3S3Y_Quote#0001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157</v>
      </c>
      <c r="N36" s="215" t="s">
        <v>158</v>
      </c>
      <c r="O36" s="228" t="str">
        <f t="shared" si="1"/>
        <v>SEKAB3S3Y</v>
      </c>
      <c r="P36" s="228" t="str">
        <v>SEKAB3S3Y=ICAP</v>
      </c>
      <c r="Q36" s="46">
        <v>0.17749999999999999</v>
      </c>
      <c r="R36" s="46">
        <v>0.22749999999999998</v>
      </c>
      <c r="S36" s="46">
        <v>0</v>
      </c>
      <c r="T36" s="46">
        <v>0</v>
      </c>
      <c r="U36" s="46">
        <f t="shared" si="2"/>
        <v>0.20249999999999999</v>
      </c>
      <c r="V36" s="231"/>
      <c r="W36" s="233">
        <v>0.20249999999999999</v>
      </c>
      <c r="X36" s="231"/>
      <c r="Y36" s="46">
        <v>0.20249999999999999</v>
      </c>
      <c r="Z36" s="48">
        <f>_xll.qlSimpleQuoteSetValue(G36,Y36/100,Trigger)</f>
        <v>1.2999999999999999E-3</v>
      </c>
      <c r="AA36" s="34"/>
    </row>
    <row r="37" spans="2:27" x14ac:dyDescent="0.2">
      <c r="B37" s="28"/>
      <c r="C37" s="215" t="s">
        <v>92</v>
      </c>
      <c r="D37" s="215" t="s">
        <v>157</v>
      </c>
      <c r="E37" s="215" t="s">
        <v>158</v>
      </c>
      <c r="F37" s="42" t="str">
        <f t="shared" si="0"/>
        <v>SEKAB3S39M_Quote</v>
      </c>
      <c r="G37" s="42" t="str">
        <f>_xll.qlSimpleQuote(F37,,RateTickValue,Permanent,Trigger,ObjectOverwrite)</f>
        <v>SEKAB3S39M_Quote#0001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157</v>
      </c>
      <c r="N37" s="215" t="s">
        <v>158</v>
      </c>
      <c r="O37" s="228" t="str">
        <f t="shared" si="1"/>
        <v>SEKAB3S39M</v>
      </c>
      <c r="P37" s="228" t="str">
        <v>SEKAB3S39M=ICAP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_xll.qlSimpleQuoteSetValue(G37,Y37/100,Trigger)</f>
        <v>0</v>
      </c>
      <c r="AA37" s="34"/>
    </row>
    <row r="38" spans="2:27" x14ac:dyDescent="0.2">
      <c r="B38" s="28"/>
      <c r="C38" s="215" t="s">
        <v>91</v>
      </c>
      <c r="D38" s="215" t="s">
        <v>157</v>
      </c>
      <c r="E38" s="215" t="s">
        <v>158</v>
      </c>
      <c r="F38" s="42" t="str">
        <f t="shared" ref="F38:F59" si="3">Currency&amp;$D38&amp;$E38&amp;$C38&amp;QuoteSuffix</f>
        <v>SEKAB3S42M_Quote</v>
      </c>
      <c r="G38" s="42" t="str">
        <f>_xll.qlSimpleQuote(F38,,RateTickValue,Permanent,Trigger,ObjectOverwrite)</f>
        <v>SEKAB3S42M_Quote#0001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157</v>
      </c>
      <c r="N38" s="215" t="s">
        <v>158</v>
      </c>
      <c r="O38" s="228" t="str">
        <f t="shared" si="1"/>
        <v>SEKAB3S42M</v>
      </c>
      <c r="P38" s="228" t="str">
        <v>SEKAB3S42M=ICAP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_xll.qlSimpleQuoteSetValue(G38,Y38/100,Trigger)</f>
        <v>0</v>
      </c>
      <c r="AA38" s="34"/>
    </row>
    <row r="39" spans="2:27" x14ac:dyDescent="0.2">
      <c r="B39" s="28"/>
      <c r="C39" s="215" t="s">
        <v>90</v>
      </c>
      <c r="D39" s="215" t="s">
        <v>157</v>
      </c>
      <c r="E39" s="215" t="s">
        <v>158</v>
      </c>
      <c r="F39" s="42" t="str">
        <f t="shared" si="3"/>
        <v>SEKAB3S45M_Quote</v>
      </c>
      <c r="G39" s="42" t="str">
        <f>_xll.qlSimpleQuote(F39,,RateTickValue,Permanent,Trigger,ObjectOverwrite)</f>
        <v>SEKAB3S45M_Quote#0001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157</v>
      </c>
      <c r="N39" s="215" t="s">
        <v>158</v>
      </c>
      <c r="O39" s="228" t="str">
        <f t="shared" si="1"/>
        <v>SEKAB3S45M</v>
      </c>
      <c r="P39" s="228" t="str">
        <v>SEKAB3S45M=ICAP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_xll.qlSimpleQuoteSetValue(G39,Y39/100,Trigger)</f>
        <v>0</v>
      </c>
      <c r="AA39" s="34"/>
    </row>
    <row r="40" spans="2:27" x14ac:dyDescent="0.2">
      <c r="B40" s="28"/>
      <c r="C40" s="215" t="s">
        <v>56</v>
      </c>
      <c r="D40" s="215" t="s">
        <v>157</v>
      </c>
      <c r="E40" s="215" t="s">
        <v>158</v>
      </c>
      <c r="F40" s="42" t="str">
        <f t="shared" si="3"/>
        <v>SEKAB3S4Y_Quote</v>
      </c>
      <c r="G40" s="42" t="str">
        <f>_xll.qlSimpleQuote(F40,,RateTickValue,Permanent,Trigger,ObjectOverwrite)</f>
        <v>SEKAB3S4Y_Quote#0001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157</v>
      </c>
      <c r="N40" s="215" t="s">
        <v>158</v>
      </c>
      <c r="O40" s="228" t="str">
        <f t="shared" si="1"/>
        <v>SEKAB3S4Y</v>
      </c>
      <c r="P40" s="228" t="str">
        <v>SEKAB3S4Y=ICAP</v>
      </c>
      <c r="Q40" s="46">
        <v>0.45750000000000002</v>
      </c>
      <c r="R40" s="46">
        <v>0.50750000000000006</v>
      </c>
      <c r="S40" s="46">
        <v>0</v>
      </c>
      <c r="T40" s="46">
        <v>0</v>
      </c>
      <c r="U40" s="46">
        <f t="shared" si="2"/>
        <v>0.48250000000000004</v>
      </c>
      <c r="V40" s="231"/>
      <c r="W40" s="233">
        <v>0.48250000000000004</v>
      </c>
      <c r="X40" s="231"/>
      <c r="Y40" s="46">
        <v>0.48250000000000004</v>
      </c>
      <c r="Z40" s="48">
        <f>_xll.qlSimpleQuoteSetValue(G40,Y40/100,Trigger)</f>
        <v>1.8249999999999998E-3</v>
      </c>
      <c r="AA40" s="34"/>
    </row>
    <row r="41" spans="2:27" x14ac:dyDescent="0.2">
      <c r="B41" s="28"/>
      <c r="C41" s="215" t="s">
        <v>89</v>
      </c>
      <c r="D41" s="215" t="s">
        <v>157</v>
      </c>
      <c r="E41" s="215" t="s">
        <v>158</v>
      </c>
      <c r="F41" s="42" t="str">
        <f t="shared" si="3"/>
        <v>SEKAB3S51M_Quote</v>
      </c>
      <c r="G41" s="42" t="str">
        <f>_xll.qlSimpleQuote(F41,,RateTickValue,Permanent,Trigger,ObjectOverwrite)</f>
        <v>SEKAB3S51M_Quote#0001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157</v>
      </c>
      <c r="N41" s="215" t="s">
        <v>158</v>
      </c>
      <c r="O41" s="228" t="str">
        <f t="shared" si="1"/>
        <v>SEKAB3S51M</v>
      </c>
      <c r="P41" s="228" t="str">
        <v>SEKAB3S51M=ICAP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_xll.qlSimpleQuoteSetValue(G41,Y41/100,Trigger)</f>
        <v>0</v>
      </c>
      <c r="AA41" s="34"/>
    </row>
    <row r="42" spans="2:27" x14ac:dyDescent="0.2">
      <c r="B42" s="28"/>
      <c r="C42" s="215" t="s">
        <v>88</v>
      </c>
      <c r="D42" s="215" t="s">
        <v>157</v>
      </c>
      <c r="E42" s="215" t="s">
        <v>158</v>
      </c>
      <c r="F42" s="42" t="str">
        <f t="shared" si="3"/>
        <v>SEKAB3S54M_Quote</v>
      </c>
      <c r="G42" s="42" t="str">
        <f>_xll.qlSimpleQuote(F42,,RateTickValue,Permanent,Trigger,ObjectOverwrite)</f>
        <v>SEKAB3S54M_Quote#0001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157</v>
      </c>
      <c r="N42" s="215" t="s">
        <v>158</v>
      </c>
      <c r="O42" s="228" t="str">
        <f t="shared" si="1"/>
        <v>SEKAB3S54M</v>
      </c>
      <c r="P42" s="228" t="str">
        <v>SEKAB3S54M=ICAP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_xll.qlSimpleQuoteSetValue(G42,Y42/100,Trigger)</f>
        <v>0</v>
      </c>
      <c r="AA42" s="34"/>
    </row>
    <row r="43" spans="2:27" x14ac:dyDescent="0.2">
      <c r="B43" s="28"/>
      <c r="C43" s="215" t="s">
        <v>87</v>
      </c>
      <c r="D43" s="215" t="s">
        <v>157</v>
      </c>
      <c r="E43" s="215" t="s">
        <v>158</v>
      </c>
      <c r="F43" s="42" t="str">
        <f t="shared" si="3"/>
        <v>SEKAB3S57M_Quote</v>
      </c>
      <c r="G43" s="42" t="str">
        <f>_xll.qlSimpleQuote(F43,,RateTickValue,Permanent,Trigger,ObjectOverwrite)</f>
        <v>SEKAB3S57M_Quote#0001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157</v>
      </c>
      <c r="N43" s="215" t="s">
        <v>158</v>
      </c>
      <c r="O43" s="228" t="str">
        <f t="shared" si="1"/>
        <v>SEKAB3S57M</v>
      </c>
      <c r="P43" s="228" t="str">
        <v>SEKAB3S57M=ICAP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_xll.qlSimpleQuoteSetValue(G43,Y43/100,Trigger)</f>
        <v>0</v>
      </c>
      <c r="AA43" s="34"/>
    </row>
    <row r="44" spans="2:27" x14ac:dyDescent="0.2">
      <c r="B44" s="28"/>
      <c r="C44" s="215" t="s">
        <v>55</v>
      </c>
      <c r="D44" s="215" t="s">
        <v>157</v>
      </c>
      <c r="E44" s="215" t="s">
        <v>158</v>
      </c>
      <c r="F44" s="42" t="str">
        <f t="shared" si="3"/>
        <v>SEKAB3S5Y_Quote</v>
      </c>
      <c r="G44" s="42" t="str">
        <f>_xll.qlSimpleQuote(F44,,RateTickValue,Permanent,Trigger,ObjectOverwrite)</f>
        <v>SEKAB3S5Y_Quote#0001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157</v>
      </c>
      <c r="N44" s="215" t="s">
        <v>158</v>
      </c>
      <c r="O44" s="228" t="str">
        <f t="shared" si="1"/>
        <v>SEKAB3S5Y</v>
      </c>
      <c r="P44" s="228" t="str">
        <v>SEKAB3S5Y=ICAP</v>
      </c>
      <c r="Q44" s="46">
        <v>0.74</v>
      </c>
      <c r="R44" s="46">
        <v>0.79</v>
      </c>
      <c r="S44" s="46">
        <v>0</v>
      </c>
      <c r="T44" s="46">
        <v>0</v>
      </c>
      <c r="U44" s="46">
        <f t="shared" si="2"/>
        <v>0.76500000000000001</v>
      </c>
      <c r="V44" s="231"/>
      <c r="W44" s="233">
        <v>0.76500000000000001</v>
      </c>
      <c r="X44" s="231"/>
      <c r="Y44" s="46">
        <v>0.76500000000000001</v>
      </c>
      <c r="Z44" s="48">
        <f>_xll.qlSimpleQuoteSetValue(G44,Y44/100,Trigger)</f>
        <v>2.3500000000000005E-3</v>
      </c>
      <c r="AA44" s="34"/>
    </row>
    <row r="45" spans="2:27" x14ac:dyDescent="0.2">
      <c r="B45" s="28"/>
      <c r="C45" s="215" t="s">
        <v>54</v>
      </c>
      <c r="D45" s="215" t="s">
        <v>157</v>
      </c>
      <c r="E45" s="215" t="s">
        <v>158</v>
      </c>
      <c r="F45" s="42" t="str">
        <f t="shared" si="3"/>
        <v>SEKAB3S6Y_Quote</v>
      </c>
      <c r="G45" s="42" t="str">
        <f>_xll.qlSimpleQuote(F45,,RateTickValue,Permanent,Trigger,ObjectOverwrite)</f>
        <v>SEKAB3S6Y_Quote#0001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157</v>
      </c>
      <c r="N45" s="215" t="s">
        <v>158</v>
      </c>
      <c r="O45" s="228" t="str">
        <f t="shared" si="1"/>
        <v>SEKAB3S6Y</v>
      </c>
      <c r="P45" s="228" t="str">
        <v>SEKAB3S6Y=ICAP</v>
      </c>
      <c r="Q45" s="46">
        <v>0.98000000000000009</v>
      </c>
      <c r="R45" s="46">
        <v>1.03</v>
      </c>
      <c r="S45" s="46">
        <v>0</v>
      </c>
      <c r="T45" s="46">
        <v>0</v>
      </c>
      <c r="U45" s="46">
        <f t="shared" si="2"/>
        <v>1.0050000000000001</v>
      </c>
      <c r="V45" s="231"/>
      <c r="W45" s="233">
        <v>1.0050000000000001</v>
      </c>
      <c r="X45" s="231"/>
      <c r="Y45" s="46">
        <v>1.0050000000000001</v>
      </c>
      <c r="Z45" s="48">
        <f>_xll.qlSimpleQuoteSetValue(G45,Y45/100,Trigger)</f>
        <v>2.6500000000000013E-3</v>
      </c>
      <c r="AA45" s="34"/>
    </row>
    <row r="46" spans="2:27" x14ac:dyDescent="0.2">
      <c r="B46" s="28"/>
      <c r="C46" s="215" t="s">
        <v>53</v>
      </c>
      <c r="D46" s="215" t="s">
        <v>157</v>
      </c>
      <c r="E46" s="215" t="s">
        <v>158</v>
      </c>
      <c r="F46" s="42" t="str">
        <f t="shared" si="3"/>
        <v>SEKAB3S7Y_Quote</v>
      </c>
      <c r="G46" s="42" t="str">
        <f>_xll.qlSimpleQuote(F46,,RateTickValue,Permanent,Trigger,ObjectOverwrite)</f>
        <v>SEKAB3S7Y_Quote#0001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157</v>
      </c>
      <c r="N46" s="215" t="s">
        <v>158</v>
      </c>
      <c r="O46" s="228" t="str">
        <f t="shared" si="1"/>
        <v>SEKAB3S7Y</v>
      </c>
      <c r="P46" s="228" t="str">
        <v>SEKAB3S7Y=ICAP</v>
      </c>
      <c r="Q46" s="46">
        <v>1.1850000000000001</v>
      </c>
      <c r="R46" s="46">
        <v>1.2350000000000001</v>
      </c>
      <c r="S46" s="46">
        <v>0</v>
      </c>
      <c r="T46" s="46">
        <v>0</v>
      </c>
      <c r="U46" s="46">
        <f t="shared" si="2"/>
        <v>1.21</v>
      </c>
      <c r="V46" s="231"/>
      <c r="W46" s="233">
        <v>1.21</v>
      </c>
      <c r="X46" s="231"/>
      <c r="Y46" s="46">
        <v>1.21</v>
      </c>
      <c r="Z46" s="48">
        <f>_xll.qlSimpleQuoteSetValue(G46,Y46/100,Trigger)</f>
        <v>2.8249999999999994E-3</v>
      </c>
      <c r="AA46" s="34"/>
    </row>
    <row r="47" spans="2:27" x14ac:dyDescent="0.2">
      <c r="B47" s="28"/>
      <c r="C47" s="215" t="s">
        <v>52</v>
      </c>
      <c r="D47" s="215" t="s">
        <v>157</v>
      </c>
      <c r="E47" s="215" t="s">
        <v>158</v>
      </c>
      <c r="F47" s="42" t="str">
        <f t="shared" si="3"/>
        <v>SEKAB3S8Y_Quote</v>
      </c>
      <c r="G47" s="42" t="str">
        <f>_xll.qlSimpleQuote(F47,,RateTickValue,Permanent,Trigger,ObjectOverwrite)</f>
        <v>SEKAB3S8Y_Quote#0001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157</v>
      </c>
      <c r="N47" s="215" t="s">
        <v>158</v>
      </c>
      <c r="O47" s="228" t="str">
        <f t="shared" si="1"/>
        <v>SEKAB3S8Y</v>
      </c>
      <c r="P47" s="228" t="str">
        <v>SEKAB3S8Y=ICAP</v>
      </c>
      <c r="Q47" s="46">
        <v>1.355</v>
      </c>
      <c r="R47" s="46">
        <v>1.405</v>
      </c>
      <c r="S47" s="46">
        <v>0</v>
      </c>
      <c r="T47" s="46">
        <v>0</v>
      </c>
      <c r="U47" s="46">
        <f t="shared" si="2"/>
        <v>1.38</v>
      </c>
      <c r="V47" s="231"/>
      <c r="W47" s="233">
        <v>1.38</v>
      </c>
      <c r="X47" s="231"/>
      <c r="Y47" s="46">
        <v>1.38</v>
      </c>
      <c r="Z47" s="48">
        <f>_xll.qlSimpleQuoteSetValue(G47,Y47/100,Trigger)</f>
        <v>2.9499999999999995E-3</v>
      </c>
      <c r="AA47" s="34"/>
    </row>
    <row r="48" spans="2:27" x14ac:dyDescent="0.2">
      <c r="B48" s="28"/>
      <c r="C48" s="215" t="s">
        <v>51</v>
      </c>
      <c r="D48" s="215" t="s">
        <v>157</v>
      </c>
      <c r="E48" s="215" t="s">
        <v>158</v>
      </c>
      <c r="F48" s="42" t="str">
        <f t="shared" si="3"/>
        <v>SEKAB3S9Y_Quote</v>
      </c>
      <c r="G48" s="42" t="str">
        <f>_xll.qlSimpleQuote(F48,,RateTickValue,Permanent,Trigger,ObjectOverwrite)</f>
        <v>SEKAB3S9Y_Quote#0001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157</v>
      </c>
      <c r="N48" s="215" t="s">
        <v>158</v>
      </c>
      <c r="O48" s="228" t="str">
        <f t="shared" si="1"/>
        <v>SEKAB3S9Y</v>
      </c>
      <c r="P48" s="228" t="str">
        <v>SEKAB3S9Y=ICAP</v>
      </c>
      <c r="Q48" s="46">
        <v>1.4975000000000001</v>
      </c>
      <c r="R48" s="46">
        <v>1.5474999999999999</v>
      </c>
      <c r="S48" s="46">
        <v>0</v>
      </c>
      <c r="T48" s="46">
        <v>0</v>
      </c>
      <c r="U48" s="46">
        <f t="shared" si="2"/>
        <v>1.5225</v>
      </c>
      <c r="V48" s="231"/>
      <c r="W48" s="233">
        <v>1.5225</v>
      </c>
      <c r="X48" s="231"/>
      <c r="Y48" s="46">
        <v>1.5225</v>
      </c>
      <c r="Z48" s="48">
        <f>_xll.qlSimpleQuoteSetValue(G48,Y48/100,Trigger)</f>
        <v>3.1249999999999993E-3</v>
      </c>
      <c r="AA48" s="34"/>
    </row>
    <row r="49" spans="2:27" x14ac:dyDescent="0.2">
      <c r="B49" s="28"/>
      <c r="C49" s="215" t="s">
        <v>50</v>
      </c>
      <c r="D49" s="215" t="s">
        <v>157</v>
      </c>
      <c r="E49" s="215" t="s">
        <v>158</v>
      </c>
      <c r="F49" s="42" t="str">
        <f t="shared" si="3"/>
        <v>SEKAB3S10Y_Quote</v>
      </c>
      <c r="G49" s="42" t="str">
        <f>_xll.qlSimpleQuote(F49,,RateTickValue,Permanent,Trigger,ObjectOverwrite)</f>
        <v>SEKAB3S10Y_Quote#0001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157</v>
      </c>
      <c r="N49" s="215" t="s">
        <v>158</v>
      </c>
      <c r="O49" s="228" t="str">
        <f t="shared" si="1"/>
        <v>SEKAB3S10Y</v>
      </c>
      <c r="P49" s="228" t="str">
        <v>SEKAB3S10Y=ICAP</v>
      </c>
      <c r="Q49" s="46">
        <v>1.6125</v>
      </c>
      <c r="R49" s="46">
        <v>1.6625000000000001</v>
      </c>
      <c r="S49" s="46">
        <v>0</v>
      </c>
      <c r="T49" s="46">
        <v>0</v>
      </c>
      <c r="U49" s="46">
        <f t="shared" si="2"/>
        <v>1.6375000000000002</v>
      </c>
      <c r="V49" s="231"/>
      <c r="W49" s="233">
        <v>1.6375000000000002</v>
      </c>
      <c r="X49" s="231"/>
      <c r="Y49" s="46">
        <v>1.6375000000000002</v>
      </c>
      <c r="Z49" s="48">
        <f>_xll.qlSimpleQuoteSetValue(G49,Y49/100,Trigger)</f>
        <v>3.2999999999999991E-3</v>
      </c>
      <c r="AA49" s="34"/>
    </row>
    <row r="50" spans="2:27" x14ac:dyDescent="0.2">
      <c r="B50" s="28"/>
      <c r="C50" s="215" t="s">
        <v>48</v>
      </c>
      <c r="D50" s="215" t="s">
        <v>157</v>
      </c>
      <c r="E50" s="215" t="s">
        <v>158</v>
      </c>
      <c r="F50" s="42" t="str">
        <f t="shared" si="3"/>
        <v>SEKAB3S12Y_Quote</v>
      </c>
      <c r="G50" s="42" t="str">
        <f>_xll.qlSimpleQuote(F50,,RateTickValue,Permanent,Trigger,ObjectOverwrite)</f>
        <v>SEKAB3S12Y_Quote#0001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157</v>
      </c>
      <c r="N50" s="215" t="s">
        <v>158</v>
      </c>
      <c r="O50" s="228" t="str">
        <f t="shared" si="1"/>
        <v>SEKAB3S12Y</v>
      </c>
      <c r="P50" s="228" t="str">
        <v>SEKAB3S12Y=ICAP</v>
      </c>
      <c r="Q50" s="46">
        <v>1.7875000000000001</v>
      </c>
      <c r="R50" s="46">
        <v>1.8474999999999999</v>
      </c>
      <c r="S50" s="46">
        <v>0</v>
      </c>
      <c r="T50" s="46">
        <v>0</v>
      </c>
      <c r="U50" s="46">
        <f t="shared" si="2"/>
        <v>1.8174999999999999</v>
      </c>
      <c r="V50" s="231"/>
      <c r="W50" s="233">
        <v>1.8174999999999999</v>
      </c>
      <c r="X50" s="231"/>
      <c r="Y50" s="46">
        <v>1.8174999999999999</v>
      </c>
      <c r="Z50" s="48">
        <f>_xll.qlSimpleQuoteSetValue(G50,Y50/100,Trigger)</f>
        <v>3.6000000000000008E-3</v>
      </c>
      <c r="AA50" s="34"/>
    </row>
    <row r="51" spans="2:27" x14ac:dyDescent="0.2">
      <c r="B51" s="28"/>
      <c r="C51" s="215" t="s">
        <v>45</v>
      </c>
      <c r="D51" s="215" t="s">
        <v>157</v>
      </c>
      <c r="E51" s="215" t="s">
        <v>158</v>
      </c>
      <c r="F51" s="42" t="str">
        <f t="shared" si="3"/>
        <v>SEKAB3S15Y_Quote</v>
      </c>
      <c r="G51" s="42" t="str">
        <f>_xll.qlSimpleQuote(F51,,RateTickValue,Permanent,Trigger,ObjectOverwrite)</f>
        <v>SEKAB3S15Y_Quote#0001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157</v>
      </c>
      <c r="N51" s="215" t="s">
        <v>158</v>
      </c>
      <c r="O51" s="228" t="str">
        <f t="shared" si="1"/>
        <v>SEKAB3S15Y</v>
      </c>
      <c r="P51" s="228" t="str">
        <v>SEKAB3S15Y=ICAP</v>
      </c>
      <c r="Q51" s="46">
        <v>1.9724999999999999</v>
      </c>
      <c r="R51" s="46">
        <v>2.0325000000000002</v>
      </c>
      <c r="S51" s="46">
        <v>0</v>
      </c>
      <c r="T51" s="46">
        <v>0</v>
      </c>
      <c r="U51" s="46">
        <f t="shared" si="2"/>
        <v>2.0024999999999999</v>
      </c>
      <c r="V51" s="231"/>
      <c r="W51" s="233">
        <v>2.0024999999999999</v>
      </c>
      <c r="X51" s="231"/>
      <c r="Y51" s="46">
        <v>2.0024999999999999</v>
      </c>
      <c r="Z51" s="48">
        <f>_xll.qlSimpleQuoteSetValue(G51,Y51/100,Trigger)</f>
        <v>3.8000000000000013E-3</v>
      </c>
      <c r="AA51" s="34"/>
    </row>
    <row r="52" spans="2:27" x14ac:dyDescent="0.2">
      <c r="B52" s="28"/>
      <c r="C52" s="215" t="s">
        <v>40</v>
      </c>
      <c r="D52" s="215" t="s">
        <v>157</v>
      </c>
      <c r="E52" s="215" t="s">
        <v>158</v>
      </c>
      <c r="F52" s="42" t="str">
        <f t="shared" si="3"/>
        <v>SEKAB3S20Y_Quote</v>
      </c>
      <c r="G52" s="42" t="str">
        <f>_xll.qlSimpleQuote(F52,,RateTickValue,Permanent,Trigger,ObjectOverwrite)</f>
        <v>SEKAB3S20Y_Quote#0001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157</v>
      </c>
      <c r="N52" s="215" t="s">
        <v>158</v>
      </c>
      <c r="O52" s="228" t="str">
        <f t="shared" si="1"/>
        <v>SEKAB3S20Y</v>
      </c>
      <c r="P52" s="228" t="str">
        <v>SEKAB3S20Y=ICAP</v>
      </c>
      <c r="Q52" s="46">
        <v>2.1475</v>
      </c>
      <c r="R52" s="46">
        <v>2.2275</v>
      </c>
      <c r="S52" s="46">
        <v>0</v>
      </c>
      <c r="T52" s="46">
        <v>0</v>
      </c>
      <c r="U52" s="46">
        <f t="shared" si="2"/>
        <v>2.1875</v>
      </c>
      <c r="V52" s="231"/>
      <c r="W52" s="233">
        <v>2.1875</v>
      </c>
      <c r="X52" s="231"/>
      <c r="Y52" s="46">
        <v>2.1875</v>
      </c>
      <c r="Z52" s="48">
        <f>_xll.qlSimpleQuoteSetValue(G52,Y52/100,Trigger)</f>
        <v>3.9249999999999979E-3</v>
      </c>
      <c r="AA52" s="34"/>
    </row>
    <row r="53" spans="2:27" x14ac:dyDescent="0.2">
      <c r="B53" s="28"/>
      <c r="C53" s="215" t="s">
        <v>35</v>
      </c>
      <c r="D53" s="215" t="s">
        <v>157</v>
      </c>
      <c r="E53" s="215" t="s">
        <v>158</v>
      </c>
      <c r="F53" s="42" t="str">
        <f t="shared" si="3"/>
        <v>SEKAB3S25Y_Quote</v>
      </c>
      <c r="G53" s="42" t="str">
        <f>_xll.qlSimpleQuote(F53,,RateTickValue,Permanent,Trigger,ObjectOverwrite)</f>
        <v>SEKAB3S25Y_Quote#0001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157</v>
      </c>
      <c r="N53" s="215" t="s">
        <v>158</v>
      </c>
      <c r="O53" s="228" t="str">
        <f t="shared" si="1"/>
        <v>SEKAB3S25Y</v>
      </c>
      <c r="P53" s="228" t="str">
        <v>SEKAB3S25Y=ICAP</v>
      </c>
      <c r="Q53" s="46">
        <v>2.2275</v>
      </c>
      <c r="R53" s="46">
        <v>2.3075000000000001</v>
      </c>
      <c r="S53" s="46">
        <v>0</v>
      </c>
      <c r="T53" s="46">
        <v>0</v>
      </c>
      <c r="U53" s="46">
        <f t="shared" si="2"/>
        <v>2.2675000000000001</v>
      </c>
      <c r="V53" s="231"/>
      <c r="W53" s="233">
        <v>2.2675000000000001</v>
      </c>
      <c r="X53" s="231"/>
      <c r="Y53" s="46">
        <v>2.2675000000000001</v>
      </c>
      <c r="Z53" s="48">
        <f>_xll.qlSimpleQuoteSetValue(G53,Y53/100,Trigger)</f>
        <v>3.9250000000000014E-3</v>
      </c>
      <c r="AA53" s="34"/>
    </row>
    <row r="54" spans="2:27" x14ac:dyDescent="0.2">
      <c r="B54" s="28"/>
      <c r="C54" s="215" t="s">
        <v>33</v>
      </c>
      <c r="D54" s="215" t="s">
        <v>157</v>
      </c>
      <c r="E54" s="215" t="s">
        <v>158</v>
      </c>
      <c r="F54" s="42" t="str">
        <f t="shared" si="3"/>
        <v>SEKAB3S27Y_Quote</v>
      </c>
      <c r="G54" s="42" t="str">
        <f>_xll.qlSimpleQuote(F54,,RateTickValue,Permanent,Trigger,ObjectOverwrite)</f>
        <v>SEKAB3S27Y_Quote#0001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157</v>
      </c>
      <c r="N54" s="215" t="s">
        <v>158</v>
      </c>
      <c r="O54" s="228" t="str">
        <f t="shared" si="1"/>
        <v>SEKAB3S27Y</v>
      </c>
      <c r="P54" s="228" t="str">
        <v>SEKAB3S27Y=ICAP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_xll.qlSimpleQuoteSetValue(G54,Y54/100,Trigger)</f>
        <v>0</v>
      </c>
      <c r="AA54" s="34"/>
    </row>
    <row r="55" spans="2:27" x14ac:dyDescent="0.2">
      <c r="B55" s="28"/>
      <c r="C55" s="215" t="s">
        <v>30</v>
      </c>
      <c r="D55" s="215" t="s">
        <v>157</v>
      </c>
      <c r="E55" s="215" t="s">
        <v>158</v>
      </c>
      <c r="F55" s="42" t="str">
        <f t="shared" si="3"/>
        <v>SEKAB3S30Y_Quote</v>
      </c>
      <c r="G55" s="42" t="str">
        <f>_xll.qlSimpleQuote(F55,,RateTickValue,Permanent,Trigger,ObjectOverwrite)</f>
        <v>SEKAB3S30Y_Quote#0001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157</v>
      </c>
      <c r="N55" s="215" t="s">
        <v>158</v>
      </c>
      <c r="O55" s="228" t="str">
        <f t="shared" si="1"/>
        <v>SEKAB3S30Y</v>
      </c>
      <c r="P55" s="228" t="str">
        <v>SEKAB3S30Y=ICAP</v>
      </c>
      <c r="Q55" s="46">
        <v>2.2475000000000001</v>
      </c>
      <c r="R55" s="46">
        <v>2.3475000000000001</v>
      </c>
      <c r="S55" s="46">
        <v>0</v>
      </c>
      <c r="T55" s="46">
        <v>0</v>
      </c>
      <c r="U55" s="46">
        <f t="shared" si="2"/>
        <v>2.2975000000000003</v>
      </c>
      <c r="V55" s="231"/>
      <c r="W55" s="233">
        <v>2.2975000000000003</v>
      </c>
      <c r="X55" s="231"/>
      <c r="Y55" s="46">
        <v>2.2975000000000003</v>
      </c>
      <c r="Z55" s="48">
        <f>_xll.qlSimpleQuoteSetValue(G55,Y55/100,Trigger)</f>
        <v>3.9250000000000014E-3</v>
      </c>
      <c r="AA55" s="34"/>
    </row>
    <row r="56" spans="2:27" x14ac:dyDescent="0.2">
      <c r="B56" s="28"/>
      <c r="C56" s="215" t="s">
        <v>29</v>
      </c>
      <c r="D56" s="215" t="s">
        <v>157</v>
      </c>
      <c r="E56" s="215" t="s">
        <v>158</v>
      </c>
      <c r="F56" s="42" t="str">
        <f t="shared" si="3"/>
        <v>SEKAB3S35Y_Quote</v>
      </c>
      <c r="G56" s="42" t="str">
        <f>_xll.qlSimpleQuote(F56,,RateTickValue,Permanent,Trigger,ObjectOverwrite)</f>
        <v>SEKAB3S35Y_Quote#0001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157</v>
      </c>
      <c r="N56" s="215" t="s">
        <v>158</v>
      </c>
      <c r="O56" s="228" t="str">
        <f t="shared" si="1"/>
        <v>SEKAB3S35Y</v>
      </c>
      <c r="P56" s="228" t="str">
        <v>SEKAB3S35Y=ICAP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_xll.qlSimpleQuoteSetValue(G56,Y56/100,Trigger)</f>
        <v>0</v>
      </c>
      <c r="AA56" s="34"/>
    </row>
    <row r="57" spans="2:27" x14ac:dyDescent="0.2">
      <c r="B57" s="28"/>
      <c r="C57" s="215" t="s">
        <v>28</v>
      </c>
      <c r="D57" s="215" t="s">
        <v>157</v>
      </c>
      <c r="E57" s="215" t="s">
        <v>158</v>
      </c>
      <c r="F57" s="42" t="str">
        <f t="shared" si="3"/>
        <v>SEKAB3S40Y_Quote</v>
      </c>
      <c r="G57" s="42" t="str">
        <f>_xll.qlSimpleQuote(F57,,RateTickValue,Permanent,Trigger,ObjectOverwrite)</f>
        <v>SEKAB3S40Y_Quote#0001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157</v>
      </c>
      <c r="N57" s="215" t="s">
        <v>158</v>
      </c>
      <c r="O57" s="228" t="str">
        <f t="shared" si="1"/>
        <v>SEKAB3S40Y</v>
      </c>
      <c r="P57" s="228" t="str">
        <v>SEKAB3S40Y=ICAP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_xll.qlSimpleQuoteSetValue(G57,Y57/100,Trigger)</f>
        <v>0</v>
      </c>
      <c r="AA57" s="34"/>
    </row>
    <row r="58" spans="2:27" x14ac:dyDescent="0.2">
      <c r="B58" s="28"/>
      <c r="C58" s="215" t="s">
        <v>27</v>
      </c>
      <c r="D58" s="215" t="s">
        <v>157</v>
      </c>
      <c r="E58" s="215" t="s">
        <v>158</v>
      </c>
      <c r="F58" s="42" t="str">
        <f t="shared" si="3"/>
        <v>SEKAB3S45Y_Quote</v>
      </c>
      <c r="G58" s="42" t="str">
        <f>_xll.qlSimpleQuote(F58,,RateTickValue,Permanent,Trigger,ObjectOverwrite)</f>
        <v>SEKAB3S45Y_Quote#0001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157</v>
      </c>
      <c r="N58" s="215" t="s">
        <v>158</v>
      </c>
      <c r="O58" s="228" t="str">
        <f t="shared" si="1"/>
        <v>SEKAB3S45Y</v>
      </c>
      <c r="P58" s="228" t="str">
        <v>SEKAB3S45Y=ICAP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_xll.qlSimpleQuoteSetValue(G58,Y58/100,Trigger)</f>
        <v>0</v>
      </c>
      <c r="AA58" s="34"/>
    </row>
    <row r="59" spans="2:27" x14ac:dyDescent="0.2">
      <c r="B59" s="28"/>
      <c r="C59" s="217" t="s">
        <v>26</v>
      </c>
      <c r="D59" s="217" t="s">
        <v>157</v>
      </c>
      <c r="E59" s="217" t="s">
        <v>158</v>
      </c>
      <c r="F59" s="49" t="str">
        <f t="shared" si="3"/>
        <v>SEKAB3S50Y_Quote</v>
      </c>
      <c r="G59" s="49" t="str">
        <f>_xll.qlSimpleQuote(F59,,RateTickValue,Permanent,Trigger,ObjectOverwrite)</f>
        <v>SEKAB3S50Y_Quote#0001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157</v>
      </c>
      <c r="N59" s="217" t="s">
        <v>158</v>
      </c>
      <c r="O59" s="229" t="str">
        <f t="shared" si="1"/>
        <v>SEKAB3S50Y</v>
      </c>
      <c r="P59" s="229" t="str">
        <v>SEKAB3S50Y=ICAP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7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15:21:20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158</v>
      </c>
      <c r="E6" s="213" t="s">
        <v>160</v>
      </c>
      <c r="F6" s="35" t="str">
        <f t="shared" ref="F6:F37" si="0">Currency&amp;$D6&amp;$E6&amp;$C6&amp;QuoteSuffix</f>
        <v>SEK3S6SSW_Quote</v>
      </c>
      <c r="G6" s="35" t="str">
        <f>_xll.qlSimpleQuote(F6,,RateTickValue,Permanent,Trigger,TRUE)</f>
        <v>SEK3S6SSW_Quote#0001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158</v>
      </c>
      <c r="N6" s="213" t="s">
        <v>160</v>
      </c>
      <c r="O6" s="227" t="str">
        <f t="shared" ref="O6:O59" si="1">Currency&amp;M6&amp;N6&amp;L6</f>
        <v>SEK3S6SSW</v>
      </c>
      <c r="P6" s="227" t="str">
        <f t="array" ref="P6:P59">Instruments&amp;"="&amp;VLOOKUP(Contributor,ContributorTable,2,FALSE)</f>
        <v>SEK3S6SSW=ICAP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IF(ISNUMBER(Q6),Q6,#NUM!)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158</v>
      </c>
      <c r="E7" s="215" t="s">
        <v>160</v>
      </c>
      <c r="F7" s="42" t="str">
        <f t="shared" si="0"/>
        <v>SEK3S6S2W_Quote</v>
      </c>
      <c r="G7" s="42" t="str">
        <f>_xll.qlSimpleQuote(F7,,RateTickValue,Permanent,Trigger,TRUE)</f>
        <v>SEK3S6S2W_Quote#0001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158</v>
      </c>
      <c r="N7" s="215" t="s">
        <v>160</v>
      </c>
      <c r="O7" s="228" t="str">
        <f t="shared" si="1"/>
        <v>SEK3S6S2W</v>
      </c>
      <c r="P7" s="228" t="str">
        <v>SEK3S6S2W=ICAP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IF(ISNUMBER(Q7),Q7,#NUM!)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158</v>
      </c>
      <c r="E8" s="215" t="s">
        <v>160</v>
      </c>
      <c r="F8" s="42" t="str">
        <f t="shared" si="0"/>
        <v>SEK3S6S3W_Quote</v>
      </c>
      <c r="G8" s="42" t="str">
        <f>_xll.qlSimpleQuote(F8,,RateTickValue,Permanent,Trigger,TRUE)</f>
        <v>SEK3S6S3W_Quote#0001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158</v>
      </c>
      <c r="N8" s="215" t="s">
        <v>160</v>
      </c>
      <c r="O8" s="228" t="str">
        <f t="shared" si="1"/>
        <v>SEK3S6S3W</v>
      </c>
      <c r="P8" s="228" t="str">
        <v>SEK3S6S3W=ICAP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158</v>
      </c>
      <c r="E9" s="215" t="s">
        <v>160</v>
      </c>
      <c r="F9" s="42" t="str">
        <f t="shared" si="0"/>
        <v>SEK3S6S1M_Quote</v>
      </c>
      <c r="G9" s="42" t="str">
        <f>_xll.qlSimpleQuote(F9,,RateTickValue,Permanent,Trigger,TRUE)</f>
        <v>SEK3S6S1M_Quote#0001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158</v>
      </c>
      <c r="N9" s="215" t="s">
        <v>160</v>
      </c>
      <c r="O9" s="228" t="str">
        <f t="shared" si="1"/>
        <v>SEK3S6S1M</v>
      </c>
      <c r="P9" s="228" t="str">
        <v>SEK3S6S1M=ICAP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158</v>
      </c>
      <c r="E10" s="215" t="s">
        <v>160</v>
      </c>
      <c r="F10" s="42" t="str">
        <f t="shared" si="0"/>
        <v>SEK3S6S2M_Quote</v>
      </c>
      <c r="G10" s="42" t="str">
        <f>_xll.qlSimpleQuote(F10,,RateTickValue,Permanent,Trigger,TRUE)</f>
        <v>SEK3S6S2M_Quote#0001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158</v>
      </c>
      <c r="N10" s="215" t="s">
        <v>160</v>
      </c>
      <c r="O10" s="228" t="str">
        <f t="shared" si="1"/>
        <v>SEK3S6S2M</v>
      </c>
      <c r="P10" s="228" t="str">
        <v>SEK3S6S2M=ICAP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158</v>
      </c>
      <c r="E11" s="215" t="s">
        <v>160</v>
      </c>
      <c r="F11" s="42" t="str">
        <f t="shared" si="0"/>
        <v>SEK3S6S3M_Quote</v>
      </c>
      <c r="G11" s="42" t="str">
        <f>_xll.qlSimpleQuote(F11,,RateTickValue,Permanent,Trigger,TRUE)</f>
        <v>SEK3S6S3M_Quote#0001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158</v>
      </c>
      <c r="N11" s="215" t="s">
        <v>160</v>
      </c>
      <c r="O11" s="228" t="str">
        <f t="shared" si="1"/>
        <v>SEK3S6S3M</v>
      </c>
      <c r="P11" s="228" t="str">
        <v>SEK3S6S3M=ICAP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158</v>
      </c>
      <c r="E12" s="215" t="s">
        <v>160</v>
      </c>
      <c r="F12" s="42" t="str">
        <f t="shared" si="0"/>
        <v>SEK3S6S4M_Quote</v>
      </c>
      <c r="G12" s="42" t="str">
        <f>_xll.qlSimpleQuote(F12,,RateTickValue,Permanent,Trigger,TRUE)</f>
        <v>SEK3S6S4M_Quote#0001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158</v>
      </c>
      <c r="N12" s="215" t="s">
        <v>160</v>
      </c>
      <c r="O12" s="228" t="str">
        <f t="shared" si="1"/>
        <v>SEK3S6S4M</v>
      </c>
      <c r="P12" s="228" t="str">
        <v>SEK3S6S4M=ICAP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158</v>
      </c>
      <c r="E13" s="215" t="s">
        <v>160</v>
      </c>
      <c r="F13" s="42" t="str">
        <f t="shared" si="0"/>
        <v>SEK3S6S5M_Quote</v>
      </c>
      <c r="G13" s="42" t="str">
        <f>_xll.qlSimpleQuote(F13,,RateTickValue,Permanent,Trigger,TRUE)</f>
        <v>SEK3S6S5M_Quote#0001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158</v>
      </c>
      <c r="N13" s="215" t="s">
        <v>160</v>
      </c>
      <c r="O13" s="228" t="str">
        <f t="shared" si="1"/>
        <v>SEK3S6S5M</v>
      </c>
      <c r="P13" s="228" t="str">
        <v>SEK3S6S5M=ICAP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158</v>
      </c>
      <c r="E14" s="215" t="s">
        <v>160</v>
      </c>
      <c r="F14" s="42" t="str">
        <f t="shared" si="0"/>
        <v>SEK3S6S6M_Quote</v>
      </c>
      <c r="G14" s="42" t="str">
        <f>_xll.qlSimpleQuote(F14,,RateTickValue,Permanent,Trigger,TRUE)</f>
        <v>SEK3S6S6M_Quote#0001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158</v>
      </c>
      <c r="N14" s="215" t="s">
        <v>160</v>
      </c>
      <c r="O14" s="228" t="str">
        <f t="shared" si="1"/>
        <v>SEK3S6S6M</v>
      </c>
      <c r="P14" s="228" t="str">
        <v>SEK3S6S6M=ICAP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158</v>
      </c>
      <c r="E15" s="215" t="s">
        <v>160</v>
      </c>
      <c r="F15" s="42" t="str">
        <f t="shared" si="0"/>
        <v>SEK3S6S7M_Quote</v>
      </c>
      <c r="G15" s="42" t="str">
        <f>_xll.qlSimpleQuote(F15,,RateTickValue,Permanent,Trigger,TRUE)</f>
        <v>SEK3S6S7M_Quote#0001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158</v>
      </c>
      <c r="N15" s="215" t="s">
        <v>160</v>
      </c>
      <c r="O15" s="228" t="str">
        <f t="shared" si="1"/>
        <v>SEK3S6S7M</v>
      </c>
      <c r="P15" s="228" t="str">
        <v>SEK3S6S7M=ICAP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158</v>
      </c>
      <c r="E16" s="215" t="s">
        <v>160</v>
      </c>
      <c r="F16" s="42" t="str">
        <f t="shared" si="0"/>
        <v>SEK3S6S8M_Quote</v>
      </c>
      <c r="G16" s="42" t="str">
        <f>_xll.qlSimpleQuote(F16,,RateTickValue,Permanent,Trigger,TRUE)</f>
        <v>SEK3S6S8M_Quote#0001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158</v>
      </c>
      <c r="N16" s="215" t="s">
        <v>160</v>
      </c>
      <c r="O16" s="228" t="str">
        <f t="shared" si="1"/>
        <v>SEK3S6S8M</v>
      </c>
      <c r="P16" s="228" t="str">
        <v>SEK3S6S8M=ICAP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158</v>
      </c>
      <c r="E17" s="215" t="s">
        <v>160</v>
      </c>
      <c r="F17" s="42" t="str">
        <f t="shared" si="0"/>
        <v>SEK3S6S9M_Quote</v>
      </c>
      <c r="G17" s="42" t="str">
        <f>_xll.qlSimpleQuote(F17,,RateTickValue,Permanent,Trigger,TRUE)</f>
        <v>SEK3S6S9M_Quote#0001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158</v>
      </c>
      <c r="N17" s="215" t="s">
        <v>160</v>
      </c>
      <c r="O17" s="228" t="str">
        <f t="shared" si="1"/>
        <v>SEK3S6S9M</v>
      </c>
      <c r="P17" s="228" t="str">
        <v>SEK3S6S9M=ICAP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158</v>
      </c>
      <c r="E18" s="215" t="s">
        <v>160</v>
      </c>
      <c r="F18" s="42" t="str">
        <f t="shared" si="0"/>
        <v>SEK3S6S10M_Quote</v>
      </c>
      <c r="G18" s="42" t="str">
        <f>_xll.qlSimpleQuote(F18,,RateTickValue,Permanent,Trigger,TRUE)</f>
        <v>SEK3S6S10M_Quote#0001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158</v>
      </c>
      <c r="N18" s="215" t="s">
        <v>160</v>
      </c>
      <c r="O18" s="228" t="str">
        <f t="shared" si="1"/>
        <v>SEK3S6S10M</v>
      </c>
      <c r="P18" s="228" t="str">
        <v>SEK3S6S10M=ICAP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158</v>
      </c>
      <c r="E19" s="215" t="s">
        <v>160</v>
      </c>
      <c r="F19" s="42" t="str">
        <f t="shared" si="0"/>
        <v>SEK3S6S11M_Quote</v>
      </c>
      <c r="G19" s="42" t="str">
        <f>_xll.qlSimpleQuote(F19,,RateTickValue,Permanent,Trigger,TRUE)</f>
        <v>SEK3S6S11M_Quote#0001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158</v>
      </c>
      <c r="N19" s="215" t="s">
        <v>160</v>
      </c>
      <c r="O19" s="228" t="str">
        <f t="shared" si="1"/>
        <v>SEK3S6S11M</v>
      </c>
      <c r="P19" s="228" t="str">
        <v>SEK3S6S11M=ICAP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158</v>
      </c>
      <c r="E20" s="215" t="s">
        <v>160</v>
      </c>
      <c r="F20" s="42" t="str">
        <f t="shared" si="0"/>
        <v>SEK3S6S1Y_Quote</v>
      </c>
      <c r="G20" s="42" t="str">
        <f>_xll.qlSimpleQuote(F20,,RateTickValue,Permanent,Trigger,TRUE)</f>
        <v>SEK3S6S1Y_Quote#0001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158</v>
      </c>
      <c r="N20" s="215" t="s">
        <v>160</v>
      </c>
      <c r="O20" s="228" t="str">
        <f t="shared" si="1"/>
        <v>SEK3S6S1Y</v>
      </c>
      <c r="P20" s="228" t="str">
        <v>SEK3S6S1Y=ICAP</v>
      </c>
      <c r="Q20" s="46">
        <v>8.57</v>
      </c>
      <c r="R20" s="46">
        <v>0</v>
      </c>
      <c r="S20" s="46">
        <v>0</v>
      </c>
      <c r="T20" s="46">
        <v>0</v>
      </c>
      <c r="U20" s="46">
        <f t="shared" si="2"/>
        <v>8.57</v>
      </c>
      <c r="V20" s="231"/>
      <c r="W20" s="233">
        <v>8.57</v>
      </c>
      <c r="X20" s="231"/>
      <c r="Y20" s="46">
        <v>8.57</v>
      </c>
      <c r="Z20" s="48">
        <f>_xll.qlSimpleQuoteSetValue(G20,Y20/10000,Trigger)</f>
        <v>2.5999999999999981E-5</v>
      </c>
      <c r="AA20" s="34"/>
    </row>
    <row r="21" spans="2:30" x14ac:dyDescent="0.2">
      <c r="B21" s="28"/>
      <c r="C21" s="215" t="s">
        <v>103</v>
      </c>
      <c r="D21" s="215" t="s">
        <v>158</v>
      </c>
      <c r="E21" s="215" t="s">
        <v>160</v>
      </c>
      <c r="F21" s="42" t="str">
        <f t="shared" si="0"/>
        <v>SEK3S6S13M_Quote</v>
      </c>
      <c r="G21" s="42" t="str">
        <f>_xll.qlSimpleQuote(F21,,RateTickValue,Permanent,Trigger,TRUE)</f>
        <v>SEK3S6S13M_Quote#0001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158</v>
      </c>
      <c r="N21" s="215" t="s">
        <v>160</v>
      </c>
      <c r="O21" s="228" t="str">
        <f t="shared" si="1"/>
        <v>SEK3S6S13M</v>
      </c>
      <c r="P21" s="228" t="str">
        <v>SEK3S6S13M=ICAP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158</v>
      </c>
      <c r="E22" s="215" t="s">
        <v>160</v>
      </c>
      <c r="F22" s="42" t="str">
        <f t="shared" si="0"/>
        <v>SEK3S6S14M_Quote</v>
      </c>
      <c r="G22" s="42" t="str">
        <f>_xll.qlSimpleQuote(F22,,RateTickValue,Permanent,Trigger,TRUE)</f>
        <v>SEK3S6S14M_Quote#0001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158</v>
      </c>
      <c r="N22" s="215" t="s">
        <v>160</v>
      </c>
      <c r="O22" s="228" t="str">
        <f t="shared" si="1"/>
        <v>SEK3S6S14M</v>
      </c>
      <c r="P22" s="228" t="str">
        <v>SEK3S6S14M=ICAP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158</v>
      </c>
      <c r="E23" s="215" t="s">
        <v>160</v>
      </c>
      <c r="F23" s="42" t="str">
        <f t="shared" si="0"/>
        <v>SEK3S6S15M_Quote</v>
      </c>
      <c r="G23" s="42" t="str">
        <f>_xll.qlSimpleQuote(F23,,RateTickValue,Permanent,Trigger,TRUE)</f>
        <v>SEK3S6S15M_Quote#0001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158</v>
      </c>
      <c r="N23" s="215" t="s">
        <v>160</v>
      </c>
      <c r="O23" s="228" t="str">
        <f t="shared" si="1"/>
        <v>SEK3S6S15M</v>
      </c>
      <c r="P23" s="228" t="str">
        <v>SEK3S6S15M=ICAP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158</v>
      </c>
      <c r="E24" s="215" t="s">
        <v>160</v>
      </c>
      <c r="F24" s="42" t="str">
        <f t="shared" si="0"/>
        <v>SEK3S6S16M_Quote</v>
      </c>
      <c r="G24" s="42" t="str">
        <f>_xll.qlSimpleQuote(F24,,RateTickValue,Permanent,Trigger,TRUE)</f>
        <v>SEK3S6S16M_Quote#0001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158</v>
      </c>
      <c r="N24" s="215" t="s">
        <v>160</v>
      </c>
      <c r="O24" s="228" t="str">
        <f t="shared" si="1"/>
        <v>SEK3S6S16M</v>
      </c>
      <c r="P24" s="228" t="str">
        <v>SEK3S6S16M=ICAP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158</v>
      </c>
      <c r="E25" s="215" t="s">
        <v>160</v>
      </c>
      <c r="F25" s="42" t="str">
        <f t="shared" si="0"/>
        <v>SEK3S6S17M_Quote</v>
      </c>
      <c r="G25" s="42" t="str">
        <f>_xll.qlSimpleQuote(F25,,RateTickValue,Permanent,Trigger,TRUE)</f>
        <v>SEK3S6S17M_Quote#0001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158</v>
      </c>
      <c r="N25" s="215" t="s">
        <v>160</v>
      </c>
      <c r="O25" s="228" t="str">
        <f t="shared" si="1"/>
        <v>SEK3S6S17M</v>
      </c>
      <c r="P25" s="228" t="str">
        <v>SEK3S6S17M=ICAP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158</v>
      </c>
      <c r="E26" s="215" t="s">
        <v>160</v>
      </c>
      <c r="F26" s="42" t="str">
        <f t="shared" si="0"/>
        <v>SEK3S6S18M_Quote</v>
      </c>
      <c r="G26" s="42" t="str">
        <f>_xll.qlSimpleQuote(F26,,RateTickValue,Permanent,Trigger,TRUE)</f>
        <v>SEK3S6S18M_Quote#0001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158</v>
      </c>
      <c r="N26" s="215" t="s">
        <v>160</v>
      </c>
      <c r="O26" s="228" t="str">
        <f t="shared" si="1"/>
        <v>SEK3S6S18M</v>
      </c>
      <c r="P26" s="228" t="str">
        <v>SEK3S6S18M=ICAP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158</v>
      </c>
      <c r="E27" s="215" t="s">
        <v>160</v>
      </c>
      <c r="F27" s="42" t="str">
        <f t="shared" si="0"/>
        <v>SEK3S6S19M_Quote</v>
      </c>
      <c r="G27" s="42" t="str">
        <f>_xll.qlSimpleQuote(F27,,RateTickValue,Permanent,Trigger,TRUE)</f>
        <v>SEK3S6S19M_Quote#0001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158</v>
      </c>
      <c r="N27" s="215" t="s">
        <v>160</v>
      </c>
      <c r="O27" s="228" t="str">
        <f t="shared" si="1"/>
        <v>SEK3S6S19M</v>
      </c>
      <c r="P27" s="228" t="str">
        <v>SEK3S6S19M=ICAP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158</v>
      </c>
      <c r="E28" s="215" t="s">
        <v>160</v>
      </c>
      <c r="F28" s="42" t="str">
        <f t="shared" si="0"/>
        <v>SEK3S6S20M_Quote</v>
      </c>
      <c r="G28" s="42" t="str">
        <f>_xll.qlSimpleQuote(F28,,RateTickValue,Permanent,Trigger,TRUE)</f>
        <v>SEK3S6S20M_Quote#0001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158</v>
      </c>
      <c r="N28" s="215" t="s">
        <v>160</v>
      </c>
      <c r="O28" s="228" t="str">
        <f t="shared" si="1"/>
        <v>SEK3S6S20M</v>
      </c>
      <c r="P28" s="228" t="str">
        <v>SEK3S6S20M=ICAP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158</v>
      </c>
      <c r="E29" s="215" t="s">
        <v>160</v>
      </c>
      <c r="F29" s="42" t="str">
        <f t="shared" si="0"/>
        <v>SEK3S6S21M_Quote</v>
      </c>
      <c r="G29" s="42" t="str">
        <f>_xll.qlSimpleQuote(F29,,RateTickValue,Permanent,Trigger,TRUE)</f>
        <v>SEK3S6S21M_Quote#0001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158</v>
      </c>
      <c r="N29" s="215" t="s">
        <v>160</v>
      </c>
      <c r="O29" s="228" t="str">
        <f t="shared" si="1"/>
        <v>SEK3S6S21M</v>
      </c>
      <c r="P29" s="228" t="str">
        <v>SEK3S6S21M=ICAP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158</v>
      </c>
      <c r="E30" s="215" t="s">
        <v>160</v>
      </c>
      <c r="F30" s="42" t="str">
        <f t="shared" si="0"/>
        <v>SEK3S6S22M_Quote</v>
      </c>
      <c r="G30" s="42" t="str">
        <f>_xll.qlSimpleQuote(F30,,RateTickValue,Permanent,Trigger,TRUE)</f>
        <v>SEK3S6S22M_Quote#0001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158</v>
      </c>
      <c r="N30" s="215" t="s">
        <v>160</v>
      </c>
      <c r="O30" s="228" t="str">
        <f t="shared" si="1"/>
        <v>SEK3S6S22M</v>
      </c>
      <c r="P30" s="228" t="str">
        <v>SEK3S6S22M=ICAP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158</v>
      </c>
      <c r="E31" s="215" t="s">
        <v>160</v>
      </c>
      <c r="F31" s="42" t="str">
        <f t="shared" si="0"/>
        <v>SEK3S6S23M_Quote</v>
      </c>
      <c r="G31" s="42" t="str">
        <f>_xll.qlSimpleQuote(F31,,RateTickValue,Permanent,Trigger,TRUE)</f>
        <v>SEK3S6S23M_Quote#0001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158</v>
      </c>
      <c r="N31" s="215" t="s">
        <v>160</v>
      </c>
      <c r="O31" s="228" t="str">
        <f t="shared" si="1"/>
        <v>SEK3S6S23M</v>
      </c>
      <c r="P31" s="228" t="str">
        <v>SEK3S6S23M=ICAP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158</v>
      </c>
      <c r="E32" s="215" t="s">
        <v>160</v>
      </c>
      <c r="F32" s="42" t="str">
        <f t="shared" si="0"/>
        <v>SEK3S6S2Y_Quote</v>
      </c>
      <c r="G32" s="42" t="str">
        <f>_xll.qlSimpleQuote(F32,,RateTickValue,Permanent,Trigger,TRUE)</f>
        <v>SEK3S6S2Y_Quote#0001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158</v>
      </c>
      <c r="N32" s="215" t="s">
        <v>160</v>
      </c>
      <c r="O32" s="228" t="str">
        <f t="shared" si="1"/>
        <v>SEK3S6S2Y</v>
      </c>
      <c r="P32" s="228" t="str">
        <v>SEK3S6S2Y=ICAP</v>
      </c>
      <c r="Q32" s="46">
        <v>9.2799999999999994</v>
      </c>
      <c r="R32" s="46">
        <v>0</v>
      </c>
      <c r="S32" s="46">
        <v>0</v>
      </c>
      <c r="T32" s="46">
        <v>0</v>
      </c>
      <c r="U32" s="46">
        <f t="shared" si="2"/>
        <v>9.2799999999999994</v>
      </c>
      <c r="V32" s="231"/>
      <c r="W32" s="233">
        <v>9.2799999999999994</v>
      </c>
      <c r="X32" s="231"/>
      <c r="Y32" s="46">
        <v>9.2799999999999994</v>
      </c>
      <c r="Z32" s="48">
        <f>_xll.qlSimpleQuoteSetValue(G32,Y32/10000,Trigger)</f>
        <v>1.2999999999999882E-5</v>
      </c>
      <c r="AA32" s="34"/>
    </row>
    <row r="33" spans="2:27" x14ac:dyDescent="0.2">
      <c r="B33" s="28"/>
      <c r="C33" s="215" t="s">
        <v>95</v>
      </c>
      <c r="D33" s="215" t="s">
        <v>158</v>
      </c>
      <c r="E33" s="215" t="s">
        <v>160</v>
      </c>
      <c r="F33" s="42" t="str">
        <f t="shared" si="0"/>
        <v>SEK3S6S27M_Quote</v>
      </c>
      <c r="G33" s="42" t="str">
        <f>_xll.qlSimpleQuote(F33,,RateTickValue,Permanent,Trigger,TRUE)</f>
        <v>SEK3S6S27M_Quote#0001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158</v>
      </c>
      <c r="N33" s="215" t="s">
        <v>160</v>
      </c>
      <c r="O33" s="228" t="str">
        <f t="shared" si="1"/>
        <v>SEK3S6S27M</v>
      </c>
      <c r="P33" s="228" t="str">
        <v>SEK3S6S27M=ICAP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158</v>
      </c>
      <c r="E34" s="215" t="s">
        <v>160</v>
      </c>
      <c r="F34" s="42" t="str">
        <f t="shared" si="0"/>
        <v>SEK3S6S30M_Quote</v>
      </c>
      <c r="G34" s="42" t="str">
        <f>_xll.qlSimpleQuote(F34,,RateTickValue,Permanent,Trigger,TRUE)</f>
        <v>SEK3S6S30M_Quote#0001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158</v>
      </c>
      <c r="N34" s="215" t="s">
        <v>160</v>
      </c>
      <c r="O34" s="228" t="str">
        <f t="shared" si="1"/>
        <v>SEK3S6S30M</v>
      </c>
      <c r="P34" s="228" t="str">
        <v>SEK3S6S30M=ICAP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158</v>
      </c>
      <c r="E35" s="215" t="s">
        <v>160</v>
      </c>
      <c r="F35" s="42" t="str">
        <f t="shared" si="0"/>
        <v>SEK3S6S33M_Quote</v>
      </c>
      <c r="G35" s="42" t="str">
        <f>_xll.qlSimpleQuote(F35,,RateTickValue,Permanent,Trigger,TRUE)</f>
        <v>SEK3S6S33M_Quote#0001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158</v>
      </c>
      <c r="N35" s="215" t="s">
        <v>160</v>
      </c>
      <c r="O35" s="228" t="str">
        <f t="shared" si="1"/>
        <v>SEK3S6S33M</v>
      </c>
      <c r="P35" s="228" t="str">
        <v>SEK3S6S33M=ICAP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158</v>
      </c>
      <c r="E36" s="215" t="s">
        <v>160</v>
      </c>
      <c r="F36" s="42" t="str">
        <f t="shared" si="0"/>
        <v>SEK3S6S3Y_Quote</v>
      </c>
      <c r="G36" s="42" t="str">
        <f>_xll.qlSimpleQuote(F36,,RateTickValue,Permanent,Trigger,TRUE)</f>
        <v>SEK3S6S3Y_Quote#0001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158</v>
      </c>
      <c r="N36" s="215" t="s">
        <v>160</v>
      </c>
      <c r="O36" s="228" t="str">
        <f t="shared" si="1"/>
        <v>SEK3S6S3Y</v>
      </c>
      <c r="P36" s="228" t="str">
        <v>SEK3S6S3Y=ICAP</v>
      </c>
      <c r="Q36" s="46">
        <v>9.49</v>
      </c>
      <c r="R36" s="46">
        <v>0</v>
      </c>
      <c r="S36" s="46">
        <v>0</v>
      </c>
      <c r="T36" s="46">
        <v>0</v>
      </c>
      <c r="U36" s="46">
        <f t="shared" si="2"/>
        <v>9.49</v>
      </c>
      <c r="V36" s="231"/>
      <c r="W36" s="233">
        <v>9.49</v>
      </c>
      <c r="X36" s="231"/>
      <c r="Y36" s="46">
        <v>9.49</v>
      </c>
      <c r="Z36" s="48">
        <f>_xll.qlSimpleQuoteSetValue(G36,Y36/10000,Trigger)</f>
        <v>7.9999999999999776E-6</v>
      </c>
      <c r="AA36" s="34"/>
    </row>
    <row r="37" spans="2:27" x14ac:dyDescent="0.2">
      <c r="B37" s="28"/>
      <c r="C37" s="215" t="s">
        <v>92</v>
      </c>
      <c r="D37" s="215" t="s">
        <v>158</v>
      </c>
      <c r="E37" s="215" t="s">
        <v>160</v>
      </c>
      <c r="F37" s="42" t="str">
        <f t="shared" si="0"/>
        <v>SEK3S6S39M_Quote</v>
      </c>
      <c r="G37" s="42" t="str">
        <f>_xll.qlSimpleQuote(F37,,RateTickValue,Permanent,Trigger,TRUE)</f>
        <v>SEK3S6S39M_Quote#0001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158</v>
      </c>
      <c r="N37" s="215" t="s">
        <v>160</v>
      </c>
      <c r="O37" s="228" t="str">
        <f t="shared" si="1"/>
        <v>SEK3S6S39M</v>
      </c>
      <c r="P37" s="228" t="str">
        <v>SEK3S6S39M=ICAP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158</v>
      </c>
      <c r="E38" s="215" t="s">
        <v>160</v>
      </c>
      <c r="F38" s="42" t="str">
        <f t="shared" ref="F38:F59" si="3">Currency&amp;$D38&amp;$E38&amp;$C38&amp;QuoteSuffix</f>
        <v>SEK3S6S42M_Quote</v>
      </c>
      <c r="G38" s="42" t="str">
        <f>_xll.qlSimpleQuote(F38,,RateTickValue,Permanent,Trigger,TRUE)</f>
        <v>SEK3S6S42M_Quote#0001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158</v>
      </c>
      <c r="N38" s="215" t="s">
        <v>160</v>
      </c>
      <c r="O38" s="228" t="str">
        <f t="shared" si="1"/>
        <v>SEK3S6S42M</v>
      </c>
      <c r="P38" s="228" t="str">
        <v>SEK3S6S42M=ICAP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158</v>
      </c>
      <c r="E39" s="215" t="s">
        <v>160</v>
      </c>
      <c r="F39" s="42" t="str">
        <f t="shared" si="3"/>
        <v>SEK3S6S45M_Quote</v>
      </c>
      <c r="G39" s="42" t="str">
        <f>_xll.qlSimpleQuote(F39,,RateTickValue,Permanent,Trigger,TRUE)</f>
        <v>SEK3S6S45M_Quote#0001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158</v>
      </c>
      <c r="N39" s="215" t="s">
        <v>160</v>
      </c>
      <c r="O39" s="228" t="str">
        <f t="shared" si="1"/>
        <v>SEK3S6S45M</v>
      </c>
      <c r="P39" s="228" t="str">
        <v>SEK3S6S45M=ICAP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158</v>
      </c>
      <c r="E40" s="215" t="s">
        <v>160</v>
      </c>
      <c r="F40" s="42" t="str">
        <f t="shared" si="3"/>
        <v>SEK3S6S4Y_Quote</v>
      </c>
      <c r="G40" s="42" t="str">
        <f>_xll.qlSimpleQuote(F40,,RateTickValue,Permanent,Trigger,TRUE)</f>
        <v>SEK3S6S4Y_Quote#0001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158</v>
      </c>
      <c r="N40" s="215" t="s">
        <v>160</v>
      </c>
      <c r="O40" s="228" t="str">
        <f t="shared" si="1"/>
        <v>SEK3S6S4Y</v>
      </c>
      <c r="P40" s="228" t="str">
        <v>SEK3S6S4Y=ICAP</v>
      </c>
      <c r="Q40" s="46">
        <v>9.58</v>
      </c>
      <c r="R40" s="46">
        <v>0</v>
      </c>
      <c r="S40" s="46">
        <v>0</v>
      </c>
      <c r="T40" s="46">
        <v>0</v>
      </c>
      <c r="U40" s="46">
        <f t="shared" si="2"/>
        <v>9.58</v>
      </c>
      <c r="V40" s="231"/>
      <c r="W40" s="233">
        <v>9.58</v>
      </c>
      <c r="X40" s="231"/>
      <c r="Y40" s="46">
        <v>9.58</v>
      </c>
      <c r="Z40" s="48">
        <f>_xll.qlSimpleQuoteSetValue(G40,Y40/10000,Trigger)</f>
        <v>6.0000000000000374E-6</v>
      </c>
      <c r="AA40" s="34"/>
    </row>
    <row r="41" spans="2:27" x14ac:dyDescent="0.2">
      <c r="B41" s="28"/>
      <c r="C41" s="215" t="s">
        <v>89</v>
      </c>
      <c r="D41" s="215" t="s">
        <v>158</v>
      </c>
      <c r="E41" s="215" t="s">
        <v>160</v>
      </c>
      <c r="F41" s="42" t="str">
        <f t="shared" si="3"/>
        <v>SEK3S6S51M_Quote</v>
      </c>
      <c r="G41" s="42" t="str">
        <f>_xll.qlSimpleQuote(F41,,RateTickValue,Permanent,Trigger,TRUE)</f>
        <v>SEK3S6S51M_Quote#0001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158</v>
      </c>
      <c r="N41" s="215" t="s">
        <v>160</v>
      </c>
      <c r="O41" s="228" t="str">
        <f t="shared" si="1"/>
        <v>SEK3S6S51M</v>
      </c>
      <c r="P41" s="228" t="str">
        <v>SEK3S6S51M=ICAP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158</v>
      </c>
      <c r="E42" s="215" t="s">
        <v>160</v>
      </c>
      <c r="F42" s="42" t="str">
        <f t="shared" si="3"/>
        <v>SEK3S6S54M_Quote</v>
      </c>
      <c r="G42" s="42" t="str">
        <f>_xll.qlSimpleQuote(F42,,RateTickValue,Permanent,Trigger,TRUE)</f>
        <v>SEK3S6S54M_Quote#0001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158</v>
      </c>
      <c r="N42" s="215" t="s">
        <v>160</v>
      </c>
      <c r="O42" s="228" t="str">
        <f t="shared" si="1"/>
        <v>SEK3S6S54M</v>
      </c>
      <c r="P42" s="228" t="str">
        <v>SEK3S6S54M=ICAP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158</v>
      </c>
      <c r="E43" s="215" t="s">
        <v>160</v>
      </c>
      <c r="F43" s="42" t="str">
        <f t="shared" si="3"/>
        <v>SEK3S6S57M_Quote</v>
      </c>
      <c r="G43" s="42" t="str">
        <f>_xll.qlSimpleQuote(F43,,RateTickValue,Permanent,Trigger,TRUE)</f>
        <v>SEK3S6S57M_Quote#0001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158</v>
      </c>
      <c r="N43" s="215" t="s">
        <v>160</v>
      </c>
      <c r="O43" s="228" t="str">
        <f t="shared" si="1"/>
        <v>SEK3S6S57M</v>
      </c>
      <c r="P43" s="228" t="str">
        <v>SEK3S6S57M=ICAP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158</v>
      </c>
      <c r="E44" s="215" t="s">
        <v>160</v>
      </c>
      <c r="F44" s="42" t="str">
        <f t="shared" si="3"/>
        <v>SEK3S6S5Y_Quote</v>
      </c>
      <c r="G44" s="42" t="str">
        <f>_xll.qlSimpleQuote(F44,,RateTickValue,Permanent,Trigger,TRUE)</f>
        <v>SEK3S6S5Y_Quote#0001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158</v>
      </c>
      <c r="N44" s="215" t="s">
        <v>160</v>
      </c>
      <c r="O44" s="228" t="str">
        <f t="shared" si="1"/>
        <v>SEK3S6S5Y</v>
      </c>
      <c r="P44" s="228" t="str">
        <v>SEK3S6S5Y=ICAP</v>
      </c>
      <c r="Q44" s="46">
        <v>9.6</v>
      </c>
      <c r="R44" s="46">
        <v>0</v>
      </c>
      <c r="S44" s="46">
        <v>0</v>
      </c>
      <c r="T44" s="46">
        <v>0</v>
      </c>
      <c r="U44" s="46">
        <f t="shared" si="2"/>
        <v>9.6</v>
      </c>
      <c r="V44" s="231"/>
      <c r="W44" s="233">
        <v>9.6</v>
      </c>
      <c r="X44" s="231"/>
      <c r="Y44" s="46">
        <v>9.6</v>
      </c>
      <c r="Z44" s="48">
        <f>_xll.qlSimpleQuoteSetValue(G44,Y44/10000,Trigger)</f>
        <v>2.9999999999998561E-6</v>
      </c>
      <c r="AA44" s="34"/>
    </row>
    <row r="45" spans="2:27" x14ac:dyDescent="0.2">
      <c r="B45" s="28"/>
      <c r="C45" s="215" t="s">
        <v>54</v>
      </c>
      <c r="D45" s="215" t="s">
        <v>158</v>
      </c>
      <c r="E45" s="215" t="s">
        <v>160</v>
      </c>
      <c r="F45" s="42" t="str">
        <f t="shared" si="3"/>
        <v>SEK3S6S6Y_Quote</v>
      </c>
      <c r="G45" s="42" t="str">
        <f>_xll.qlSimpleQuote(F45,,RateTickValue,Permanent,Trigger,TRUE)</f>
        <v>SEK3S6S6Y_Quote#0001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158</v>
      </c>
      <c r="N45" s="215" t="s">
        <v>160</v>
      </c>
      <c r="O45" s="228" t="str">
        <f t="shared" si="1"/>
        <v>SEK3S6S6Y</v>
      </c>
      <c r="P45" s="228" t="str">
        <v>SEK3S6S6Y=ICAP</v>
      </c>
      <c r="Q45" s="46">
        <v>9.61</v>
      </c>
      <c r="R45" s="46">
        <v>0</v>
      </c>
      <c r="S45" s="46">
        <v>0</v>
      </c>
      <c r="T45" s="46">
        <v>0</v>
      </c>
      <c r="U45" s="46">
        <f t="shared" si="2"/>
        <v>9.61</v>
      </c>
      <c r="V45" s="231"/>
      <c r="W45" s="233">
        <v>9.61</v>
      </c>
      <c r="X45" s="231"/>
      <c r="Y45" s="46">
        <v>9.61</v>
      </c>
      <c r="Z45" s="48">
        <f>_xll.qlSimpleQuoteSetValue(G45,Y45/10000,Trigger)</f>
        <v>1.9999999999999402E-6</v>
      </c>
      <c r="AA45" s="34"/>
    </row>
    <row r="46" spans="2:27" x14ac:dyDescent="0.2">
      <c r="B46" s="28"/>
      <c r="C46" s="215" t="s">
        <v>53</v>
      </c>
      <c r="D46" s="215" t="s">
        <v>158</v>
      </c>
      <c r="E46" s="215" t="s">
        <v>160</v>
      </c>
      <c r="F46" s="42" t="str">
        <f t="shared" si="3"/>
        <v>SEK3S6S7Y_Quote</v>
      </c>
      <c r="G46" s="42" t="str">
        <f>_xll.qlSimpleQuote(F46,,RateTickValue,Permanent,Trigger,TRUE)</f>
        <v>SEK3S6S7Y_Quote#0001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158</v>
      </c>
      <c r="N46" s="215" t="s">
        <v>160</v>
      </c>
      <c r="O46" s="228" t="str">
        <f t="shared" si="1"/>
        <v>SEK3S6S7Y</v>
      </c>
      <c r="P46" s="228" t="str">
        <v>SEK3S6S7Y=ICAP</v>
      </c>
      <c r="Q46" s="46">
        <v>9.6</v>
      </c>
      <c r="R46" s="46">
        <v>0</v>
      </c>
      <c r="S46" s="46">
        <v>0</v>
      </c>
      <c r="T46" s="46">
        <v>0</v>
      </c>
      <c r="U46" s="46">
        <f t="shared" si="2"/>
        <v>9.6</v>
      </c>
      <c r="V46" s="231"/>
      <c r="W46" s="233">
        <v>9.6</v>
      </c>
      <c r="X46" s="231"/>
      <c r="Y46" s="46">
        <v>9.6</v>
      </c>
      <c r="Z46" s="48">
        <f>_xll.qlSimpleQuoteSetValue(G46,Y46/10000,Trigger)</f>
        <v>9.9999999999991589E-7</v>
      </c>
      <c r="AA46" s="34"/>
    </row>
    <row r="47" spans="2:27" x14ac:dyDescent="0.2">
      <c r="B47" s="28"/>
      <c r="C47" s="215" t="s">
        <v>52</v>
      </c>
      <c r="D47" s="215" t="s">
        <v>158</v>
      </c>
      <c r="E47" s="215" t="s">
        <v>160</v>
      </c>
      <c r="F47" s="42" t="str">
        <f t="shared" si="3"/>
        <v>SEK3S6S8Y_Quote</v>
      </c>
      <c r="G47" s="42" t="str">
        <f>_xll.qlSimpleQuote(F47,,RateTickValue,Permanent,Trigger,TRUE)</f>
        <v>SEK3S6S8Y_Quote#0001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158</v>
      </c>
      <c r="N47" s="215" t="s">
        <v>160</v>
      </c>
      <c r="O47" s="228" t="str">
        <f t="shared" si="1"/>
        <v>SEK3S6S8Y</v>
      </c>
      <c r="P47" s="228" t="str">
        <v>SEK3S6S8Y=ICAP</v>
      </c>
      <c r="Q47" s="46">
        <v>9.58</v>
      </c>
      <c r="R47" s="46">
        <v>0</v>
      </c>
      <c r="S47" s="46">
        <v>0</v>
      </c>
      <c r="T47" s="46">
        <v>0</v>
      </c>
      <c r="U47" s="46">
        <f t="shared" si="2"/>
        <v>9.58</v>
      </c>
      <c r="V47" s="231"/>
      <c r="W47" s="233">
        <v>9.58</v>
      </c>
      <c r="X47" s="231"/>
      <c r="Y47" s="46">
        <v>9.58</v>
      </c>
      <c r="Z47" s="48">
        <f>_xll.qlSimpleQuoteSetValue(G47,Y47/10000,Trigger)</f>
        <v>0</v>
      </c>
      <c r="AA47" s="34"/>
    </row>
    <row r="48" spans="2:27" x14ac:dyDescent="0.2">
      <c r="B48" s="28"/>
      <c r="C48" s="215" t="s">
        <v>51</v>
      </c>
      <c r="D48" s="215" t="s">
        <v>158</v>
      </c>
      <c r="E48" s="215" t="s">
        <v>160</v>
      </c>
      <c r="F48" s="42" t="str">
        <f t="shared" si="3"/>
        <v>SEK3S6S9Y_Quote</v>
      </c>
      <c r="G48" s="42" t="str">
        <f>_xll.qlSimpleQuote(F48,,RateTickValue,Permanent,Trigger,TRUE)</f>
        <v>SEK3S6S9Y_Quote#0001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158</v>
      </c>
      <c r="N48" s="215" t="s">
        <v>160</v>
      </c>
      <c r="O48" s="228" t="str">
        <f t="shared" si="1"/>
        <v>SEK3S6S9Y</v>
      </c>
      <c r="P48" s="228" t="str">
        <v>SEK3S6S9Y=ICAP</v>
      </c>
      <c r="Q48" s="46">
        <v>9.57</v>
      </c>
      <c r="R48" s="46">
        <v>0</v>
      </c>
      <c r="S48" s="46">
        <v>0</v>
      </c>
      <c r="T48" s="46">
        <v>0</v>
      </c>
      <c r="U48" s="46">
        <f t="shared" si="2"/>
        <v>9.57</v>
      </c>
      <c r="V48" s="231"/>
      <c r="W48" s="233">
        <v>9.57</v>
      </c>
      <c r="X48" s="231"/>
      <c r="Y48" s="46">
        <v>9.57</v>
      </c>
      <c r="Z48" s="48">
        <f>_xll.qlSimpleQuoteSetValue(G48,Y48/10000,Trigger)</f>
        <v>0</v>
      </c>
      <c r="AA48" s="34"/>
    </row>
    <row r="49" spans="2:27" x14ac:dyDescent="0.2">
      <c r="B49" s="28"/>
      <c r="C49" s="215" t="s">
        <v>50</v>
      </c>
      <c r="D49" s="215" t="s">
        <v>158</v>
      </c>
      <c r="E49" s="215" t="s">
        <v>160</v>
      </c>
      <c r="F49" s="42" t="str">
        <f t="shared" si="3"/>
        <v>SEK3S6S10Y_Quote</v>
      </c>
      <c r="G49" s="42" t="str">
        <f>_xll.qlSimpleQuote(F49,,RateTickValue,Permanent,Trigger,TRUE)</f>
        <v>SEK3S6S10Y_Quote#0001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158</v>
      </c>
      <c r="N49" s="215" t="s">
        <v>160</v>
      </c>
      <c r="O49" s="228" t="str">
        <f t="shared" si="1"/>
        <v>SEK3S6S10Y</v>
      </c>
      <c r="P49" s="228" t="str">
        <v>SEK3S6S10Y=ICAP</v>
      </c>
      <c r="Q49" s="46">
        <v>9.51</v>
      </c>
      <c r="R49" s="46">
        <v>0</v>
      </c>
      <c r="S49" s="46">
        <v>0</v>
      </c>
      <c r="T49" s="46">
        <v>0</v>
      </c>
      <c r="U49" s="46">
        <f t="shared" si="2"/>
        <v>9.51</v>
      </c>
      <c r="V49" s="231"/>
      <c r="W49" s="233">
        <v>9.51</v>
      </c>
      <c r="X49" s="231"/>
      <c r="Y49" s="46">
        <v>9.51</v>
      </c>
      <c r="Z49" s="48">
        <f>_xll.qlSimpleQuoteSetValue(G49,Y49/10000,Trigger)</f>
        <v>-9.9999999999991589E-7</v>
      </c>
      <c r="AA49" s="34"/>
    </row>
    <row r="50" spans="2:27" x14ac:dyDescent="0.2">
      <c r="B50" s="28"/>
      <c r="C50" s="215" t="s">
        <v>48</v>
      </c>
      <c r="D50" s="215" t="s">
        <v>158</v>
      </c>
      <c r="E50" s="215" t="s">
        <v>160</v>
      </c>
      <c r="F50" s="42" t="str">
        <f t="shared" si="3"/>
        <v>SEK3S6S12Y_Quote</v>
      </c>
      <c r="G50" s="42" t="str">
        <f>_xll.qlSimpleQuote(F50,,RateTickValue,Permanent,Trigger,TRUE)</f>
        <v>SEK3S6S12Y_Quote#0001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158</v>
      </c>
      <c r="N50" s="215" t="s">
        <v>160</v>
      </c>
      <c r="O50" s="228" t="str">
        <f t="shared" si="1"/>
        <v>SEK3S6S12Y</v>
      </c>
      <c r="P50" s="228" t="str">
        <v>SEK3S6S12Y=ICAP</v>
      </c>
      <c r="Q50" s="46">
        <v>9.26</v>
      </c>
      <c r="R50" s="46">
        <v>0</v>
      </c>
      <c r="S50" s="46">
        <v>0</v>
      </c>
      <c r="T50" s="46">
        <v>0</v>
      </c>
      <c r="U50" s="46">
        <f t="shared" si="2"/>
        <v>9.26</v>
      </c>
      <c r="V50" s="231"/>
      <c r="W50" s="233">
        <v>9.26</v>
      </c>
      <c r="X50" s="231"/>
      <c r="Y50" s="46">
        <v>9.26</v>
      </c>
      <c r="Z50" s="48">
        <f>_xll.qlSimpleQuoteSetValue(G50,Y50/10000,Trigger)</f>
        <v>-1.9999999999999402E-6</v>
      </c>
      <c r="AA50" s="34"/>
    </row>
    <row r="51" spans="2:27" x14ac:dyDescent="0.2">
      <c r="B51" s="28"/>
      <c r="C51" s="215" t="s">
        <v>45</v>
      </c>
      <c r="D51" s="215" t="s">
        <v>158</v>
      </c>
      <c r="E51" s="215" t="s">
        <v>160</v>
      </c>
      <c r="F51" s="42" t="str">
        <f t="shared" si="3"/>
        <v>SEK3S6S15Y_Quote</v>
      </c>
      <c r="G51" s="42" t="str">
        <f>_xll.qlSimpleQuote(F51,,RateTickValue,Permanent,Trigger,TRUE)</f>
        <v>SEK3S6S15Y_Quote#0001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158</v>
      </c>
      <c r="N51" s="215" t="s">
        <v>160</v>
      </c>
      <c r="O51" s="228" t="str">
        <f t="shared" si="1"/>
        <v>SEK3S6S15Y</v>
      </c>
      <c r="P51" s="228" t="str">
        <v>SEK3S6S15Y=ICAP</v>
      </c>
      <c r="Q51" s="46">
        <v>8.61</v>
      </c>
      <c r="R51" s="46">
        <v>0</v>
      </c>
      <c r="S51" s="46">
        <v>0</v>
      </c>
      <c r="T51" s="46">
        <v>0</v>
      </c>
      <c r="U51" s="46">
        <f t="shared" si="2"/>
        <v>8.61</v>
      </c>
      <c r="V51" s="231"/>
      <c r="W51" s="233">
        <v>8.61</v>
      </c>
      <c r="X51" s="231"/>
      <c r="Y51" s="46">
        <v>8.61</v>
      </c>
      <c r="Z51" s="48">
        <f>_xll.qlSimpleQuoteSetValue(G51,Y51/10000,Trigger)</f>
        <v>-1.0000000000002411E-6</v>
      </c>
      <c r="AA51" s="34"/>
    </row>
    <row r="52" spans="2:27" x14ac:dyDescent="0.2">
      <c r="B52" s="28"/>
      <c r="C52" s="215" t="s">
        <v>40</v>
      </c>
      <c r="D52" s="215" t="s">
        <v>158</v>
      </c>
      <c r="E52" s="215" t="s">
        <v>160</v>
      </c>
      <c r="F52" s="42" t="str">
        <f t="shared" si="3"/>
        <v>SEK3S6S20Y_Quote</v>
      </c>
      <c r="G52" s="42" t="str">
        <f>_xll.qlSimpleQuote(F52,,RateTickValue,Permanent,Trigger,TRUE)</f>
        <v>SEK3S6S20Y_Quote#0001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158</v>
      </c>
      <c r="N52" s="215" t="s">
        <v>160</v>
      </c>
      <c r="O52" s="228" t="str">
        <f t="shared" si="1"/>
        <v>SEK3S6S20Y</v>
      </c>
      <c r="P52" s="228" t="str">
        <v>SEK3S6S20Y=ICAP</v>
      </c>
      <c r="Q52" s="46">
        <v>7.65</v>
      </c>
      <c r="R52" s="46">
        <v>0</v>
      </c>
      <c r="S52" s="46">
        <v>0</v>
      </c>
      <c r="T52" s="46">
        <v>0</v>
      </c>
      <c r="U52" s="46">
        <f t="shared" si="2"/>
        <v>7.65</v>
      </c>
      <c r="V52" s="231"/>
      <c r="W52" s="233">
        <v>7.65</v>
      </c>
      <c r="X52" s="231"/>
      <c r="Y52" s="46">
        <v>7.65</v>
      </c>
      <c r="Z52" s="48">
        <f>_xll.qlSimpleQuoteSetValue(G52,Y52/10000,Trigger)</f>
        <v>1.0000000000000243E-6</v>
      </c>
      <c r="AA52" s="34"/>
    </row>
    <row r="53" spans="2:27" x14ac:dyDescent="0.2">
      <c r="B53" s="28"/>
      <c r="C53" s="215" t="s">
        <v>35</v>
      </c>
      <c r="D53" s="215" t="s">
        <v>158</v>
      </c>
      <c r="E53" s="215" t="s">
        <v>160</v>
      </c>
      <c r="F53" s="42" t="str">
        <f t="shared" si="3"/>
        <v>SEK3S6S25Y_Quote</v>
      </c>
      <c r="G53" s="42" t="str">
        <f>_xll.qlSimpleQuote(F53,,RateTickValue,Permanent,Trigger,TRUE)</f>
        <v>SEK3S6S25Y_Quote#0001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158</v>
      </c>
      <c r="N53" s="215" t="s">
        <v>160</v>
      </c>
      <c r="O53" s="228" t="str">
        <f t="shared" si="1"/>
        <v>SEK3S6S25Y</v>
      </c>
      <c r="P53" s="228" t="str">
        <v>SEK3S6S25Y=ICAP</v>
      </c>
      <c r="Q53" s="46">
        <v>6.97</v>
      </c>
      <c r="R53" s="46">
        <v>0</v>
      </c>
      <c r="S53" s="46">
        <v>0</v>
      </c>
      <c r="T53" s="46">
        <v>0</v>
      </c>
      <c r="U53" s="46">
        <f t="shared" si="2"/>
        <v>6.97</v>
      </c>
      <c r="V53" s="231"/>
      <c r="W53" s="233">
        <v>6.97</v>
      </c>
      <c r="X53" s="231"/>
      <c r="Y53" s="46">
        <v>6.97</v>
      </c>
      <c r="Z53" s="48">
        <f>_xll.qlSimpleQuoteSetValue(G53,Y53/10000,Trigger)</f>
        <v>4.0000000000000972E-6</v>
      </c>
      <c r="AA53" s="34"/>
    </row>
    <row r="54" spans="2:27" x14ac:dyDescent="0.2">
      <c r="B54" s="28"/>
      <c r="C54" s="215" t="s">
        <v>33</v>
      </c>
      <c r="D54" s="215" t="s">
        <v>158</v>
      </c>
      <c r="E54" s="215" t="s">
        <v>160</v>
      </c>
      <c r="F54" s="42" t="str">
        <f t="shared" si="3"/>
        <v>SEK3S6S27Y_Quote</v>
      </c>
      <c r="G54" s="42" t="str">
        <f>_xll.qlSimpleQuote(F54,,RateTickValue,Permanent,Trigger,TRUE)</f>
        <v>SEK3S6S27Y_Quote#0001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158</v>
      </c>
      <c r="N54" s="215" t="s">
        <v>160</v>
      </c>
      <c r="O54" s="228" t="str">
        <f t="shared" si="1"/>
        <v>SEK3S6S27Y</v>
      </c>
      <c r="P54" s="228" t="str">
        <v>SEK3S6S27Y=ICAP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158</v>
      </c>
      <c r="E55" s="215" t="s">
        <v>160</v>
      </c>
      <c r="F55" s="42" t="str">
        <f t="shared" si="3"/>
        <v>SEK3S6S30Y_Quote</v>
      </c>
      <c r="G55" s="42" t="str">
        <f>_xll.qlSimpleQuote(F55,,RateTickValue,Permanent,Trigger,TRUE)</f>
        <v>SEK3S6S30Y_Quote#0001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158</v>
      </c>
      <c r="N55" s="215" t="s">
        <v>160</v>
      </c>
      <c r="O55" s="228" t="str">
        <f t="shared" si="1"/>
        <v>SEK3S6S30Y</v>
      </c>
      <c r="P55" s="228" t="str">
        <v>SEK3S6S30Y=ICAP</v>
      </c>
      <c r="Q55" s="46">
        <v>6.42</v>
      </c>
      <c r="R55" s="46">
        <v>0</v>
      </c>
      <c r="S55" s="46">
        <v>0</v>
      </c>
      <c r="T55" s="46">
        <v>0</v>
      </c>
      <c r="U55" s="46">
        <f t="shared" si="2"/>
        <v>6.42</v>
      </c>
      <c r="V55" s="231"/>
      <c r="W55" s="233">
        <v>6.42</v>
      </c>
      <c r="X55" s="231"/>
      <c r="Y55" s="46">
        <v>6.42</v>
      </c>
      <c r="Z55" s="48">
        <f>_xll.qlSimpleQuoteSetValue(G55,Y55/10000,Trigger)</f>
        <v>6.9999999999999533E-6</v>
      </c>
      <c r="AA55" s="34"/>
    </row>
    <row r="56" spans="2:27" x14ac:dyDescent="0.2">
      <c r="B56" s="28"/>
      <c r="C56" s="215" t="s">
        <v>29</v>
      </c>
      <c r="D56" s="215" t="s">
        <v>158</v>
      </c>
      <c r="E56" s="215" t="s">
        <v>160</v>
      </c>
      <c r="F56" s="42" t="str">
        <f t="shared" si="3"/>
        <v>SEK3S6S35Y_Quote</v>
      </c>
      <c r="G56" s="42" t="str">
        <f>_xll.qlSimpleQuote(F56,,RateTickValue,Permanent,Trigger,TRUE)</f>
        <v>SEK3S6S35Y_Quote#0001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158</v>
      </c>
      <c r="N56" s="215" t="s">
        <v>160</v>
      </c>
      <c r="O56" s="228" t="str">
        <f t="shared" si="1"/>
        <v>SEK3S6S35Y</v>
      </c>
      <c r="P56" s="228" t="str">
        <v>SEK3S6S35Y=ICAP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158</v>
      </c>
      <c r="E57" s="215" t="s">
        <v>160</v>
      </c>
      <c r="F57" s="42" t="str">
        <f t="shared" si="3"/>
        <v>SEK3S6S40Y_Quote</v>
      </c>
      <c r="G57" s="42" t="str">
        <f>_xll.qlSimpleQuote(F57,,RateTickValue,Permanent,Trigger,TRUE)</f>
        <v>SEK3S6S40Y_Quote#0001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158</v>
      </c>
      <c r="N57" s="215" t="s">
        <v>160</v>
      </c>
      <c r="O57" s="228" t="str">
        <f t="shared" si="1"/>
        <v>SEK3S6S40Y</v>
      </c>
      <c r="P57" s="228" t="str">
        <v>SEK3S6S40Y=ICAP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158</v>
      </c>
      <c r="E58" s="215" t="s">
        <v>160</v>
      </c>
      <c r="F58" s="42" t="str">
        <f t="shared" si="3"/>
        <v>SEK3S6S45Y_Quote</v>
      </c>
      <c r="G58" s="42" t="str">
        <f>_xll.qlSimpleQuote(F58,,RateTickValue,Permanent,Trigger,TRUE)</f>
        <v>SEK3S6S45Y_Quote#0001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158</v>
      </c>
      <c r="N58" s="215" t="s">
        <v>160</v>
      </c>
      <c r="O58" s="228" t="str">
        <f t="shared" si="1"/>
        <v>SEK3S6S45Y</v>
      </c>
      <c r="P58" s="228" t="str">
        <v>SEK3S6S45Y=ICAP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158</v>
      </c>
      <c r="E59" s="217" t="s">
        <v>160</v>
      </c>
      <c r="F59" s="49" t="str">
        <f t="shared" si="3"/>
        <v>SEK3S6S50Y_Quote</v>
      </c>
      <c r="G59" s="49" t="str">
        <f>_xll.qlSimpleQuote(F59,,RateTickValue,Permanent,Trigger,TRUE)</f>
        <v>SEK3S6S50Y_Quote#0001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158</v>
      </c>
      <c r="N59" s="217" t="s">
        <v>160</v>
      </c>
      <c r="O59" s="229" t="str">
        <f t="shared" si="1"/>
        <v>SEK3S6S50Y</v>
      </c>
      <c r="P59" s="229" t="str">
        <v>SEK3S6S50Y=ICAP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7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15:21:20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187</v>
      </c>
      <c r="E6" s="213" t="s">
        <v>158</v>
      </c>
      <c r="F6" s="35" t="str">
        <f t="shared" ref="F6:F59" si="0">Currency&amp;$D6&amp;$E6&amp;$C6&amp;QuoteSuffix</f>
        <v>SEK1S3SSW_Quote</v>
      </c>
      <c r="G6" s="35" t="str">
        <f>_xll.qlSimpleQuote(F6,,RateTickValue,Permanent,Trigger,TRUE)</f>
        <v>SEK1S3SSW_Quote#0001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187</v>
      </c>
      <c r="N6" s="213" t="s">
        <v>158</v>
      </c>
      <c r="O6" s="227" t="str">
        <f t="shared" ref="O6:O59" si="1">Currency&amp;M6&amp;N6&amp;L6</f>
        <v>SEK1S3SSW</v>
      </c>
      <c r="P6" s="227" t="str">
        <f t="array" ref="P6:P59">Instruments&amp;"="&amp;VLOOKUP(Contributor,ContributorTable,2,FALSE)</f>
        <v>SEK1S3SSW=ICAP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IF(ISNUMBER(Q6),Q6,#NUM!)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187</v>
      </c>
      <c r="E7" s="215" t="s">
        <v>158</v>
      </c>
      <c r="F7" s="42" t="str">
        <f t="shared" si="0"/>
        <v>SEK1S3S2W_Quote</v>
      </c>
      <c r="G7" s="42" t="str">
        <f>_xll.qlSimpleQuote(F7,,RateTickValue,Permanent,Trigger,TRUE)</f>
        <v>SEK1S3S2W_Quote#0001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187</v>
      </c>
      <c r="N7" s="215" t="s">
        <v>158</v>
      </c>
      <c r="O7" s="228" t="str">
        <f t="shared" si="1"/>
        <v>SEK1S3S2W</v>
      </c>
      <c r="P7" s="228" t="str">
        <v>SEK1S3S2W=ICAP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IF(ISNUMBER(Q7),Q7,#NUM!)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187</v>
      </c>
      <c r="E8" s="215" t="s">
        <v>158</v>
      </c>
      <c r="F8" s="42" t="str">
        <f t="shared" si="0"/>
        <v>SEK1S3S3W_Quote</v>
      </c>
      <c r="G8" s="42" t="str">
        <f>_xll.qlSimpleQuote(F8,,RateTickValue,Permanent,Trigger,TRUE)</f>
        <v>SEK1S3S3W_Quote#0001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187</v>
      </c>
      <c r="N8" s="215" t="s">
        <v>158</v>
      </c>
      <c r="O8" s="228" t="str">
        <f t="shared" si="1"/>
        <v>SEK1S3S3W</v>
      </c>
      <c r="P8" s="228" t="str">
        <v>SEK1S3S3W=ICAP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187</v>
      </c>
      <c r="E9" s="215" t="s">
        <v>158</v>
      </c>
      <c r="F9" s="42" t="str">
        <f t="shared" si="0"/>
        <v>SEK1S3S1M_Quote</v>
      </c>
      <c r="G9" s="42" t="str">
        <f>_xll.qlSimpleQuote(F9,,RateTickValue,Permanent,Trigger,TRUE)</f>
        <v>SEK1S3S1M_Quote#0001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187</v>
      </c>
      <c r="N9" s="215" t="s">
        <v>158</v>
      </c>
      <c r="O9" s="228" t="str">
        <f t="shared" si="1"/>
        <v>SEK1S3S1M</v>
      </c>
      <c r="P9" s="228" t="str">
        <v>SEK1S3S1M=ICAP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187</v>
      </c>
      <c r="E10" s="215" t="s">
        <v>158</v>
      </c>
      <c r="F10" s="42" t="str">
        <f t="shared" si="0"/>
        <v>SEK1S3S2M_Quote</v>
      </c>
      <c r="G10" s="42" t="str">
        <f>_xll.qlSimpleQuote(F10,,RateTickValue,Permanent,Trigger,TRUE)</f>
        <v>SEK1S3S2M_Quote#0001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187</v>
      </c>
      <c r="N10" s="215" t="s">
        <v>158</v>
      </c>
      <c r="O10" s="228" t="str">
        <f t="shared" si="1"/>
        <v>SEK1S3S2M</v>
      </c>
      <c r="P10" s="228" t="str">
        <v>SEK1S3S2M=ICAP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187</v>
      </c>
      <c r="E11" s="215" t="s">
        <v>158</v>
      </c>
      <c r="F11" s="42" t="str">
        <f t="shared" si="0"/>
        <v>SEK1S3S3M_Quote</v>
      </c>
      <c r="G11" s="42" t="str">
        <f>_xll.qlSimpleQuote(F11,,RateTickValue,Permanent,Trigger,TRUE)</f>
        <v>SEK1S3S3M_Quote#0001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187</v>
      </c>
      <c r="N11" s="215" t="s">
        <v>158</v>
      </c>
      <c r="O11" s="228" t="str">
        <f t="shared" si="1"/>
        <v>SEK1S3S3M</v>
      </c>
      <c r="P11" s="228" t="str">
        <v>SEK1S3S3M=ICAP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187</v>
      </c>
      <c r="E12" s="215" t="s">
        <v>158</v>
      </c>
      <c r="F12" s="42" t="str">
        <f t="shared" si="0"/>
        <v>SEK1S3S4M_Quote</v>
      </c>
      <c r="G12" s="42" t="str">
        <f>_xll.qlSimpleQuote(F12,,RateTickValue,Permanent,Trigger,TRUE)</f>
        <v>SEK1S3S4M_Quote#0001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187</v>
      </c>
      <c r="N12" s="215" t="s">
        <v>158</v>
      </c>
      <c r="O12" s="228" t="str">
        <f t="shared" si="1"/>
        <v>SEK1S3S4M</v>
      </c>
      <c r="P12" s="228" t="str">
        <v>SEK1S3S4M=ICAP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187</v>
      </c>
      <c r="E13" s="215" t="s">
        <v>158</v>
      </c>
      <c r="F13" s="42" t="str">
        <f t="shared" si="0"/>
        <v>SEK1S3S5M_Quote</v>
      </c>
      <c r="G13" s="42" t="str">
        <f>_xll.qlSimpleQuote(F13,,RateTickValue,Permanent,Trigger,TRUE)</f>
        <v>SEK1S3S5M_Quote#0001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187</v>
      </c>
      <c r="N13" s="215" t="s">
        <v>158</v>
      </c>
      <c r="O13" s="228" t="str">
        <f t="shared" si="1"/>
        <v>SEK1S3S5M</v>
      </c>
      <c r="P13" s="228" t="str">
        <v>SEK1S3S5M=ICAP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187</v>
      </c>
      <c r="E14" s="215" t="s">
        <v>158</v>
      </c>
      <c r="F14" s="42" t="str">
        <f t="shared" si="0"/>
        <v>SEK1S3S6M_Quote</v>
      </c>
      <c r="G14" s="42" t="str">
        <f>_xll.qlSimpleQuote(F14,,RateTickValue,Permanent,Trigger,TRUE)</f>
        <v>SEK1S3S6M_Quote#0001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187</v>
      </c>
      <c r="N14" s="215" t="s">
        <v>158</v>
      </c>
      <c r="O14" s="228" t="str">
        <f t="shared" si="1"/>
        <v>SEK1S3S6M</v>
      </c>
      <c r="P14" s="228" t="str">
        <v>SEK1S3S6M=ICAP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187</v>
      </c>
      <c r="E15" s="215" t="s">
        <v>158</v>
      </c>
      <c r="F15" s="42" t="str">
        <f t="shared" si="0"/>
        <v>SEK1S3S7M_Quote</v>
      </c>
      <c r="G15" s="42" t="str">
        <f>_xll.qlSimpleQuote(F15,,RateTickValue,Permanent,Trigger,TRUE)</f>
        <v>SEK1S3S7M_Quote#0001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187</v>
      </c>
      <c r="N15" s="215" t="s">
        <v>158</v>
      </c>
      <c r="O15" s="228" t="str">
        <f t="shared" si="1"/>
        <v>SEK1S3S7M</v>
      </c>
      <c r="P15" s="228" t="str">
        <v>SEK1S3S7M=ICAP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187</v>
      </c>
      <c r="E16" s="215" t="s">
        <v>158</v>
      </c>
      <c r="F16" s="42" t="str">
        <f t="shared" si="0"/>
        <v>SEK1S3S8M_Quote</v>
      </c>
      <c r="G16" s="42" t="str">
        <f>_xll.qlSimpleQuote(F16,,RateTickValue,Permanent,Trigger,TRUE)</f>
        <v>SEK1S3S8M_Quote#0001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187</v>
      </c>
      <c r="N16" s="215" t="s">
        <v>158</v>
      </c>
      <c r="O16" s="228" t="str">
        <f t="shared" si="1"/>
        <v>SEK1S3S8M</v>
      </c>
      <c r="P16" s="228" t="str">
        <v>SEK1S3S8M=ICAP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187</v>
      </c>
      <c r="E17" s="215" t="s">
        <v>158</v>
      </c>
      <c r="F17" s="42" t="str">
        <f t="shared" si="0"/>
        <v>SEK1S3S9M_Quote</v>
      </c>
      <c r="G17" s="42" t="str">
        <f>_xll.qlSimpleQuote(F17,,RateTickValue,Permanent,Trigger,TRUE)</f>
        <v>SEK1S3S9M_Quote#0001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187</v>
      </c>
      <c r="N17" s="215" t="s">
        <v>158</v>
      </c>
      <c r="O17" s="228" t="str">
        <f t="shared" si="1"/>
        <v>SEK1S3S9M</v>
      </c>
      <c r="P17" s="228" t="str">
        <v>SEK1S3S9M=ICAP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187</v>
      </c>
      <c r="E18" s="215" t="s">
        <v>158</v>
      </c>
      <c r="F18" s="42" t="str">
        <f t="shared" si="0"/>
        <v>SEK1S3S10M_Quote</v>
      </c>
      <c r="G18" s="42" t="str">
        <f>_xll.qlSimpleQuote(F18,,RateTickValue,Permanent,Trigger,TRUE)</f>
        <v>SEK1S3S10M_Quote#0001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187</v>
      </c>
      <c r="N18" s="215" t="s">
        <v>158</v>
      </c>
      <c r="O18" s="228" t="str">
        <f t="shared" si="1"/>
        <v>SEK1S3S10M</v>
      </c>
      <c r="P18" s="228" t="str">
        <v>SEK1S3S10M=ICAP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187</v>
      </c>
      <c r="E19" s="215" t="s">
        <v>158</v>
      </c>
      <c r="F19" s="42" t="str">
        <f t="shared" si="0"/>
        <v>SEK1S3S11M_Quote</v>
      </c>
      <c r="G19" s="42" t="str">
        <f>_xll.qlSimpleQuote(F19,,RateTickValue,Permanent,Trigger,TRUE)</f>
        <v>SEK1S3S11M_Quote#0001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187</v>
      </c>
      <c r="N19" s="215" t="s">
        <v>158</v>
      </c>
      <c r="O19" s="228" t="str">
        <f t="shared" si="1"/>
        <v>SEK1S3S11M</v>
      </c>
      <c r="P19" s="228" t="str">
        <v>SEK1S3S11M=ICAP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187</v>
      </c>
      <c r="E20" s="215" t="s">
        <v>158</v>
      </c>
      <c r="F20" s="42" t="str">
        <f t="shared" si="0"/>
        <v>SEK1S3S1Y_Quote</v>
      </c>
      <c r="G20" s="42" t="str">
        <f>_xll.qlSimpleQuote(F20,,RateTickValue,Permanent,Trigger,TRUE)</f>
        <v>SEK1S3S1Y_Quote#0001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187</v>
      </c>
      <c r="N20" s="215" t="s">
        <v>158</v>
      </c>
      <c r="O20" s="228" t="str">
        <f t="shared" si="1"/>
        <v>SEK1S3S1Y</v>
      </c>
      <c r="P20" s="228" t="str">
        <v>SEK1S3S1Y=ICAP</v>
      </c>
      <c r="Q20" s="46">
        <v>7.99</v>
      </c>
      <c r="R20" s="46">
        <v>0</v>
      </c>
      <c r="S20" s="46">
        <v>0</v>
      </c>
      <c r="T20" s="46">
        <v>0</v>
      </c>
      <c r="U20" s="46">
        <f t="shared" si="2"/>
        <v>7.99</v>
      </c>
      <c r="V20" s="231"/>
      <c r="W20" s="233">
        <v>7.99</v>
      </c>
      <c r="X20" s="231"/>
      <c r="Y20" s="46">
        <v>7.99</v>
      </c>
      <c r="Z20" s="48">
        <f>_xll.qlSimpleQuoteSetValue(G20,Y20/10000,Trigger)</f>
        <v>0</v>
      </c>
      <c r="AA20" s="34"/>
    </row>
    <row r="21" spans="2:30" x14ac:dyDescent="0.2">
      <c r="B21" s="28"/>
      <c r="C21" s="215" t="s">
        <v>103</v>
      </c>
      <c r="D21" s="215" t="s">
        <v>187</v>
      </c>
      <c r="E21" s="215" t="s">
        <v>158</v>
      </c>
      <c r="F21" s="42" t="str">
        <f t="shared" si="0"/>
        <v>SEK1S3S13M_Quote</v>
      </c>
      <c r="G21" s="42" t="str">
        <f>_xll.qlSimpleQuote(F21,,RateTickValue,Permanent,Trigger,TRUE)</f>
        <v>SEK1S3S13M_Quote#0001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187</v>
      </c>
      <c r="N21" s="215" t="s">
        <v>158</v>
      </c>
      <c r="O21" s="228" t="str">
        <f t="shared" si="1"/>
        <v>SEK1S3S13M</v>
      </c>
      <c r="P21" s="228" t="str">
        <v>SEK1S3S13M=ICAP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187</v>
      </c>
      <c r="E22" s="215" t="s">
        <v>158</v>
      </c>
      <c r="F22" s="42" t="str">
        <f t="shared" si="0"/>
        <v>SEK1S3S14M_Quote</v>
      </c>
      <c r="G22" s="42" t="str">
        <f>_xll.qlSimpleQuote(F22,,RateTickValue,Permanent,Trigger,TRUE)</f>
        <v>SEK1S3S14M_Quote#0001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187</v>
      </c>
      <c r="N22" s="215" t="s">
        <v>158</v>
      </c>
      <c r="O22" s="228" t="str">
        <f t="shared" si="1"/>
        <v>SEK1S3S14M</v>
      </c>
      <c r="P22" s="228" t="str">
        <v>SEK1S3S14M=ICAP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187</v>
      </c>
      <c r="E23" s="215" t="s">
        <v>158</v>
      </c>
      <c r="F23" s="42" t="str">
        <f t="shared" si="0"/>
        <v>SEK1S3S15M_Quote</v>
      </c>
      <c r="G23" s="42" t="str">
        <f>_xll.qlSimpleQuote(F23,,RateTickValue,Permanent,Trigger,TRUE)</f>
        <v>SEK1S3S15M_Quote#0001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187</v>
      </c>
      <c r="N23" s="215" t="s">
        <v>158</v>
      </c>
      <c r="O23" s="228" t="str">
        <f t="shared" si="1"/>
        <v>SEK1S3S15M</v>
      </c>
      <c r="P23" s="228" t="str">
        <v>SEK1S3S15M=ICAP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187</v>
      </c>
      <c r="E24" s="215" t="s">
        <v>158</v>
      </c>
      <c r="F24" s="42" t="str">
        <f t="shared" si="0"/>
        <v>SEK1S3S16M_Quote</v>
      </c>
      <c r="G24" s="42" t="str">
        <f>_xll.qlSimpleQuote(F24,,RateTickValue,Permanent,Trigger,TRUE)</f>
        <v>SEK1S3S16M_Quote#0001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187</v>
      </c>
      <c r="N24" s="215" t="s">
        <v>158</v>
      </c>
      <c r="O24" s="228" t="str">
        <f t="shared" si="1"/>
        <v>SEK1S3S16M</v>
      </c>
      <c r="P24" s="228" t="str">
        <v>SEK1S3S16M=ICAP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187</v>
      </c>
      <c r="E25" s="215" t="s">
        <v>158</v>
      </c>
      <c r="F25" s="42" t="str">
        <f t="shared" si="0"/>
        <v>SEK1S3S17M_Quote</v>
      </c>
      <c r="G25" s="42" t="str">
        <f>_xll.qlSimpleQuote(F25,,RateTickValue,Permanent,Trigger,TRUE)</f>
        <v>SEK1S3S17M_Quote#0001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187</v>
      </c>
      <c r="N25" s="215" t="s">
        <v>158</v>
      </c>
      <c r="O25" s="228" t="str">
        <f t="shared" si="1"/>
        <v>SEK1S3S17M</v>
      </c>
      <c r="P25" s="228" t="str">
        <v>SEK1S3S17M=ICAP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187</v>
      </c>
      <c r="E26" s="215" t="s">
        <v>158</v>
      </c>
      <c r="F26" s="42" t="str">
        <f t="shared" si="0"/>
        <v>SEK1S3S18M_Quote</v>
      </c>
      <c r="G26" s="42" t="str">
        <f>_xll.qlSimpleQuote(F26,,RateTickValue,Permanent,Trigger,TRUE)</f>
        <v>SEK1S3S18M_Quote#0001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187</v>
      </c>
      <c r="N26" s="215" t="s">
        <v>158</v>
      </c>
      <c r="O26" s="228" t="str">
        <f t="shared" si="1"/>
        <v>SEK1S3S18M</v>
      </c>
      <c r="P26" s="228" t="str">
        <v>SEK1S3S18M=ICAP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187</v>
      </c>
      <c r="E27" s="215" t="s">
        <v>158</v>
      </c>
      <c r="F27" s="42" t="str">
        <f t="shared" si="0"/>
        <v>SEK1S3S19M_Quote</v>
      </c>
      <c r="G27" s="42" t="str">
        <f>_xll.qlSimpleQuote(F27,,RateTickValue,Permanent,Trigger,TRUE)</f>
        <v>SEK1S3S19M_Quote#0001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187</v>
      </c>
      <c r="N27" s="215" t="s">
        <v>158</v>
      </c>
      <c r="O27" s="228" t="str">
        <f t="shared" si="1"/>
        <v>SEK1S3S19M</v>
      </c>
      <c r="P27" s="228" t="str">
        <v>SEK1S3S19M=ICAP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187</v>
      </c>
      <c r="E28" s="215" t="s">
        <v>158</v>
      </c>
      <c r="F28" s="42" t="str">
        <f t="shared" si="0"/>
        <v>SEK1S3S20M_Quote</v>
      </c>
      <c r="G28" s="42" t="str">
        <f>_xll.qlSimpleQuote(F28,,RateTickValue,Permanent,Trigger,TRUE)</f>
        <v>SEK1S3S20M_Quote#0001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187</v>
      </c>
      <c r="N28" s="215" t="s">
        <v>158</v>
      </c>
      <c r="O28" s="228" t="str">
        <f t="shared" si="1"/>
        <v>SEK1S3S20M</v>
      </c>
      <c r="P28" s="228" t="str">
        <v>SEK1S3S20M=ICAP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187</v>
      </c>
      <c r="E29" s="215" t="s">
        <v>158</v>
      </c>
      <c r="F29" s="42" t="str">
        <f t="shared" si="0"/>
        <v>SEK1S3S21M_Quote</v>
      </c>
      <c r="G29" s="42" t="str">
        <f>_xll.qlSimpleQuote(F29,,RateTickValue,Permanent,Trigger,TRUE)</f>
        <v>SEK1S3S21M_Quote#0001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187</v>
      </c>
      <c r="N29" s="215" t="s">
        <v>158</v>
      </c>
      <c r="O29" s="228" t="str">
        <f t="shared" si="1"/>
        <v>SEK1S3S21M</v>
      </c>
      <c r="P29" s="228" t="str">
        <v>SEK1S3S21M=ICAP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187</v>
      </c>
      <c r="E30" s="215" t="s">
        <v>158</v>
      </c>
      <c r="F30" s="42" t="str">
        <f t="shared" si="0"/>
        <v>SEK1S3S22M_Quote</v>
      </c>
      <c r="G30" s="42" t="str">
        <f>_xll.qlSimpleQuote(F30,,RateTickValue,Permanent,Trigger,TRUE)</f>
        <v>SEK1S3S22M_Quote#0001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187</v>
      </c>
      <c r="N30" s="215" t="s">
        <v>158</v>
      </c>
      <c r="O30" s="228" t="str">
        <f t="shared" si="1"/>
        <v>SEK1S3S22M</v>
      </c>
      <c r="P30" s="228" t="str">
        <v>SEK1S3S22M=ICAP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187</v>
      </c>
      <c r="E31" s="215" t="s">
        <v>158</v>
      </c>
      <c r="F31" s="42" t="str">
        <f t="shared" si="0"/>
        <v>SEK1S3S23M_Quote</v>
      </c>
      <c r="G31" s="42" t="str">
        <f>_xll.qlSimpleQuote(F31,,RateTickValue,Permanent,Trigger,TRUE)</f>
        <v>SEK1S3S23M_Quote#0001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187</v>
      </c>
      <c r="N31" s="215" t="s">
        <v>158</v>
      </c>
      <c r="O31" s="228" t="str">
        <f t="shared" si="1"/>
        <v>SEK1S3S23M</v>
      </c>
      <c r="P31" s="228" t="str">
        <v>SEK1S3S23M=ICAP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187</v>
      </c>
      <c r="E32" s="215" t="s">
        <v>158</v>
      </c>
      <c r="F32" s="42" t="str">
        <f t="shared" si="0"/>
        <v>SEK1S3S2Y_Quote</v>
      </c>
      <c r="G32" s="42" t="str">
        <f>_xll.qlSimpleQuote(F32,,RateTickValue,Permanent,Trigger,TRUE)</f>
        <v>SEK1S3S2Y_Quote#0001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187</v>
      </c>
      <c r="N32" s="215" t="s">
        <v>158</v>
      </c>
      <c r="O32" s="228" t="str">
        <f t="shared" si="1"/>
        <v>SEK1S3S2Y</v>
      </c>
      <c r="P32" s="228" t="str">
        <v>SEK1S3S2Y=ICAP</v>
      </c>
      <c r="Q32" s="46">
        <v>9.24</v>
      </c>
      <c r="R32" s="46">
        <v>0</v>
      </c>
      <c r="S32" s="46">
        <v>0</v>
      </c>
      <c r="T32" s="46">
        <v>0</v>
      </c>
      <c r="U32" s="46">
        <f t="shared" si="2"/>
        <v>9.24</v>
      </c>
      <c r="V32" s="231"/>
      <c r="W32" s="233">
        <v>9.24</v>
      </c>
      <c r="X32" s="231"/>
      <c r="Y32" s="46">
        <v>9.24</v>
      </c>
      <c r="Z32" s="48">
        <f>_xll.qlSimpleQuoteSetValue(G32,Y32/10000,Trigger)</f>
        <v>0</v>
      </c>
      <c r="AA32" s="34"/>
    </row>
    <row r="33" spans="2:27" x14ac:dyDescent="0.2">
      <c r="B33" s="28"/>
      <c r="C33" s="215" t="s">
        <v>95</v>
      </c>
      <c r="D33" s="215" t="s">
        <v>187</v>
      </c>
      <c r="E33" s="215" t="s">
        <v>158</v>
      </c>
      <c r="F33" s="42" t="str">
        <f t="shared" si="0"/>
        <v>SEK1S3S27M_Quote</v>
      </c>
      <c r="G33" s="42" t="str">
        <f>_xll.qlSimpleQuote(F33,,RateTickValue,Permanent,Trigger,TRUE)</f>
        <v>SEK1S3S27M_Quote#0001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187</v>
      </c>
      <c r="N33" s="215" t="s">
        <v>158</v>
      </c>
      <c r="O33" s="228" t="str">
        <f t="shared" si="1"/>
        <v>SEK1S3S27M</v>
      </c>
      <c r="P33" s="228" t="str">
        <v>SEK1S3S27M=ICAP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187</v>
      </c>
      <c r="E34" s="215" t="s">
        <v>158</v>
      </c>
      <c r="F34" s="42" t="str">
        <f t="shared" si="0"/>
        <v>SEK1S3S30M_Quote</v>
      </c>
      <c r="G34" s="42" t="str">
        <f>_xll.qlSimpleQuote(F34,,RateTickValue,Permanent,Trigger,TRUE)</f>
        <v>SEK1S3S30M_Quote#0001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187</v>
      </c>
      <c r="N34" s="215" t="s">
        <v>158</v>
      </c>
      <c r="O34" s="228" t="str">
        <f t="shared" si="1"/>
        <v>SEK1S3S30M</v>
      </c>
      <c r="P34" s="228" t="str">
        <v>SEK1S3S30M=ICAP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187</v>
      </c>
      <c r="E35" s="215" t="s">
        <v>158</v>
      </c>
      <c r="F35" s="42" t="str">
        <f t="shared" si="0"/>
        <v>SEK1S3S33M_Quote</v>
      </c>
      <c r="G35" s="42" t="str">
        <f>_xll.qlSimpleQuote(F35,,RateTickValue,Permanent,Trigger,TRUE)</f>
        <v>SEK1S3S33M_Quote#0001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187</v>
      </c>
      <c r="N35" s="215" t="s">
        <v>158</v>
      </c>
      <c r="O35" s="228" t="str">
        <f t="shared" si="1"/>
        <v>SEK1S3S33M</v>
      </c>
      <c r="P35" s="228" t="str">
        <v>SEK1S3S33M=ICAP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187</v>
      </c>
      <c r="E36" s="215" t="s">
        <v>158</v>
      </c>
      <c r="F36" s="42" t="str">
        <f t="shared" si="0"/>
        <v>SEK1S3S3Y_Quote</v>
      </c>
      <c r="G36" s="42" t="str">
        <f>_xll.qlSimpleQuote(F36,,RateTickValue,Permanent,Trigger,TRUE)</f>
        <v>SEK1S3S3Y_Quote#0001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187</v>
      </c>
      <c r="N36" s="215" t="s">
        <v>158</v>
      </c>
      <c r="O36" s="228" t="str">
        <f t="shared" si="1"/>
        <v>SEK1S3S3Y</v>
      </c>
      <c r="P36" s="228" t="str">
        <v>SEK1S3S3Y=ICAP</v>
      </c>
      <c r="Q36" s="46">
        <v>9.8000000000000007</v>
      </c>
      <c r="R36" s="46">
        <v>0</v>
      </c>
      <c r="S36" s="46">
        <v>0</v>
      </c>
      <c r="T36" s="46">
        <v>0</v>
      </c>
      <c r="U36" s="46">
        <f t="shared" si="2"/>
        <v>9.8000000000000007</v>
      </c>
      <c r="V36" s="231"/>
      <c r="W36" s="233">
        <v>9.8000000000000007</v>
      </c>
      <c r="X36" s="231"/>
      <c r="Y36" s="46">
        <v>9.8000000000000007</v>
      </c>
      <c r="Z36" s="48">
        <f>_xll.qlSimpleQuoteSetValue(G36,Y36/10000,Trigger)</f>
        <v>0</v>
      </c>
      <c r="AA36" s="34"/>
    </row>
    <row r="37" spans="2:27" x14ac:dyDescent="0.2">
      <c r="B37" s="28"/>
      <c r="C37" s="215" t="s">
        <v>92</v>
      </c>
      <c r="D37" s="215" t="s">
        <v>187</v>
      </c>
      <c r="E37" s="215" t="s">
        <v>158</v>
      </c>
      <c r="F37" s="42" t="str">
        <f t="shared" si="0"/>
        <v>SEK1S3S39M_Quote</v>
      </c>
      <c r="G37" s="42" t="str">
        <f>_xll.qlSimpleQuote(F37,,RateTickValue,Permanent,Trigger,TRUE)</f>
        <v>SEK1S3S39M_Quote#0001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187</v>
      </c>
      <c r="N37" s="215" t="s">
        <v>158</v>
      </c>
      <c r="O37" s="228" t="str">
        <f t="shared" si="1"/>
        <v>SEK1S3S39M</v>
      </c>
      <c r="P37" s="228" t="str">
        <v>SEK1S3S39M=ICAP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187</v>
      </c>
      <c r="E38" s="215" t="s">
        <v>158</v>
      </c>
      <c r="F38" s="42" t="str">
        <f t="shared" si="0"/>
        <v>SEK1S3S42M_Quote</v>
      </c>
      <c r="G38" s="42" t="str">
        <f>_xll.qlSimpleQuote(F38,,RateTickValue,Permanent,Trigger,TRUE)</f>
        <v>SEK1S3S42M_Quote#0001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187</v>
      </c>
      <c r="N38" s="215" t="s">
        <v>158</v>
      </c>
      <c r="O38" s="228" t="str">
        <f t="shared" si="1"/>
        <v>SEK1S3S42M</v>
      </c>
      <c r="P38" s="228" t="str">
        <v>SEK1S3S42M=ICAP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187</v>
      </c>
      <c r="E39" s="215" t="s">
        <v>158</v>
      </c>
      <c r="F39" s="42" t="str">
        <f t="shared" si="0"/>
        <v>SEK1S3S45M_Quote</v>
      </c>
      <c r="G39" s="42" t="str">
        <f>_xll.qlSimpleQuote(F39,,RateTickValue,Permanent,Trigger,TRUE)</f>
        <v>SEK1S3S45M_Quote#0001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187</v>
      </c>
      <c r="N39" s="215" t="s">
        <v>158</v>
      </c>
      <c r="O39" s="228" t="str">
        <f t="shared" si="1"/>
        <v>SEK1S3S45M</v>
      </c>
      <c r="P39" s="228" t="str">
        <v>SEK1S3S45M=ICAP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187</v>
      </c>
      <c r="E40" s="215" t="s">
        <v>158</v>
      </c>
      <c r="F40" s="42" t="str">
        <f t="shared" si="0"/>
        <v>SEK1S3S4Y_Quote</v>
      </c>
      <c r="G40" s="42" t="str">
        <f>_xll.qlSimpleQuote(F40,,RateTickValue,Permanent,Trigger,TRUE)</f>
        <v>SEK1S3S4Y_Quote#0001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187</v>
      </c>
      <c r="N40" s="215" t="s">
        <v>158</v>
      </c>
      <c r="O40" s="228" t="str">
        <f t="shared" si="1"/>
        <v>SEK1S3S4Y</v>
      </c>
      <c r="P40" s="228" t="str">
        <v>SEK1S3S4Y=ICAP</v>
      </c>
      <c r="Q40" s="46">
        <v>10.050000000000001</v>
      </c>
      <c r="R40" s="46">
        <v>0</v>
      </c>
      <c r="S40" s="46">
        <v>0</v>
      </c>
      <c r="T40" s="46">
        <v>0</v>
      </c>
      <c r="U40" s="46">
        <f t="shared" si="2"/>
        <v>10.050000000000001</v>
      </c>
      <c r="V40" s="231"/>
      <c r="W40" s="233">
        <v>10.050000000000001</v>
      </c>
      <c r="X40" s="231"/>
      <c r="Y40" s="46">
        <v>10.050000000000001</v>
      </c>
      <c r="Z40" s="48">
        <f>_xll.qlSimpleQuoteSetValue(G40,Y40/10000,Trigger)</f>
        <v>-9.9999999999991589E-7</v>
      </c>
      <c r="AA40" s="34"/>
    </row>
    <row r="41" spans="2:27" x14ac:dyDescent="0.2">
      <c r="B41" s="28"/>
      <c r="C41" s="215" t="s">
        <v>89</v>
      </c>
      <c r="D41" s="215" t="s">
        <v>187</v>
      </c>
      <c r="E41" s="215" t="s">
        <v>158</v>
      </c>
      <c r="F41" s="42" t="str">
        <f t="shared" si="0"/>
        <v>SEK1S3S51M_Quote</v>
      </c>
      <c r="G41" s="42" t="str">
        <f>_xll.qlSimpleQuote(F41,,RateTickValue,Permanent,Trigger,TRUE)</f>
        <v>SEK1S3S51M_Quote#0001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187</v>
      </c>
      <c r="N41" s="215" t="s">
        <v>158</v>
      </c>
      <c r="O41" s="228" t="str">
        <f t="shared" si="1"/>
        <v>SEK1S3S51M</v>
      </c>
      <c r="P41" s="228" t="str">
        <v>SEK1S3S51M=ICAP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187</v>
      </c>
      <c r="E42" s="215" t="s">
        <v>158</v>
      </c>
      <c r="F42" s="42" t="str">
        <f t="shared" si="0"/>
        <v>SEK1S3S54M_Quote</v>
      </c>
      <c r="G42" s="42" t="str">
        <f>_xll.qlSimpleQuote(F42,,RateTickValue,Permanent,Trigger,TRUE)</f>
        <v>SEK1S3S54M_Quote#0001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187</v>
      </c>
      <c r="N42" s="215" t="s">
        <v>158</v>
      </c>
      <c r="O42" s="228" t="str">
        <f t="shared" si="1"/>
        <v>SEK1S3S54M</v>
      </c>
      <c r="P42" s="228" t="str">
        <v>SEK1S3S54M=ICAP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187</v>
      </c>
      <c r="E43" s="215" t="s">
        <v>158</v>
      </c>
      <c r="F43" s="42" t="str">
        <f t="shared" si="0"/>
        <v>SEK1S3S57M_Quote</v>
      </c>
      <c r="G43" s="42" t="str">
        <f>_xll.qlSimpleQuote(F43,,RateTickValue,Permanent,Trigger,TRUE)</f>
        <v>SEK1S3S57M_Quote#0001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187</v>
      </c>
      <c r="N43" s="215" t="s">
        <v>158</v>
      </c>
      <c r="O43" s="228" t="str">
        <f t="shared" si="1"/>
        <v>SEK1S3S57M</v>
      </c>
      <c r="P43" s="228" t="str">
        <v>SEK1S3S57M=ICAP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187</v>
      </c>
      <c r="E44" s="215" t="s">
        <v>158</v>
      </c>
      <c r="F44" s="42" t="str">
        <f t="shared" si="0"/>
        <v>SEK1S3S5Y_Quote</v>
      </c>
      <c r="G44" s="42" t="str">
        <f>_xll.qlSimpleQuote(F44,,RateTickValue,Permanent,Trigger,TRUE)</f>
        <v>SEK1S3S5Y_Quote#0001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187</v>
      </c>
      <c r="N44" s="215" t="s">
        <v>158</v>
      </c>
      <c r="O44" s="228" t="str">
        <f t="shared" si="1"/>
        <v>SEK1S3S5Y</v>
      </c>
      <c r="P44" s="228" t="str">
        <v>SEK1S3S5Y=ICAP</v>
      </c>
      <c r="Q44" s="46">
        <v>10.08</v>
      </c>
      <c r="R44" s="46">
        <v>0</v>
      </c>
      <c r="S44" s="46">
        <v>0</v>
      </c>
      <c r="T44" s="46">
        <v>0</v>
      </c>
      <c r="U44" s="46">
        <f t="shared" si="2"/>
        <v>10.08</v>
      </c>
      <c r="V44" s="231"/>
      <c r="W44" s="233">
        <v>10.08</v>
      </c>
      <c r="X44" s="231"/>
      <c r="Y44" s="46">
        <v>10.08</v>
      </c>
      <c r="Z44" s="48">
        <f>_xll.qlSimpleQuoteSetValue(G44,Y44/10000,Trigger)</f>
        <v>-2.0000000000000486E-6</v>
      </c>
      <c r="AA44" s="34"/>
    </row>
    <row r="45" spans="2:27" x14ac:dyDescent="0.2">
      <c r="B45" s="28"/>
      <c r="C45" s="215" t="s">
        <v>54</v>
      </c>
      <c r="D45" s="215" t="s">
        <v>187</v>
      </c>
      <c r="E45" s="215" t="s">
        <v>158</v>
      </c>
      <c r="F45" s="42" t="str">
        <f t="shared" si="0"/>
        <v>SEK1S3S6Y_Quote</v>
      </c>
      <c r="G45" s="42" t="str">
        <f>_xll.qlSimpleQuote(F45,,RateTickValue,Permanent,Trigger,TRUE)</f>
        <v>SEK1S3S6Y_Quote#0001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187</v>
      </c>
      <c r="N45" s="215" t="s">
        <v>158</v>
      </c>
      <c r="O45" s="228" t="str">
        <f t="shared" si="1"/>
        <v>SEK1S3S6Y</v>
      </c>
      <c r="P45" s="228" t="str">
        <v>SEK1S3S6Y=ICAP</v>
      </c>
      <c r="Q45" s="46">
        <v>10.08</v>
      </c>
      <c r="R45" s="46">
        <v>0</v>
      </c>
      <c r="S45" s="46">
        <v>0</v>
      </c>
      <c r="T45" s="46">
        <v>0</v>
      </c>
      <c r="U45" s="46">
        <f t="shared" si="2"/>
        <v>10.08</v>
      </c>
      <c r="V45" s="231"/>
      <c r="W45" s="233">
        <v>10.08</v>
      </c>
      <c r="X45" s="231"/>
      <c r="Y45" s="46">
        <v>10.08</v>
      </c>
      <c r="Z45" s="48">
        <f>_xll.qlSimpleQuoteSetValue(G45,Y45/10000,Trigger)</f>
        <v>-2.9999999999999645E-6</v>
      </c>
      <c r="AA45" s="34"/>
    </row>
    <row r="46" spans="2:27" x14ac:dyDescent="0.2">
      <c r="B46" s="28"/>
      <c r="C46" s="215" t="s">
        <v>53</v>
      </c>
      <c r="D46" s="215" t="s">
        <v>187</v>
      </c>
      <c r="E46" s="215" t="s">
        <v>158</v>
      </c>
      <c r="F46" s="42" t="str">
        <f t="shared" si="0"/>
        <v>SEK1S3S7Y_Quote</v>
      </c>
      <c r="G46" s="42" t="str">
        <f>_xll.qlSimpleQuote(F46,,RateTickValue,Permanent,Trigger,TRUE)</f>
        <v>SEK1S3S7Y_Quote#0001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187</v>
      </c>
      <c r="N46" s="215" t="s">
        <v>158</v>
      </c>
      <c r="O46" s="228" t="str">
        <f t="shared" si="1"/>
        <v>SEK1S3S7Y</v>
      </c>
      <c r="P46" s="228" t="str">
        <v>SEK1S3S7Y=ICAP</v>
      </c>
      <c r="Q46" s="46">
        <v>10.07</v>
      </c>
      <c r="R46" s="46">
        <v>0</v>
      </c>
      <c r="S46" s="46">
        <v>0</v>
      </c>
      <c r="T46" s="46">
        <v>0</v>
      </c>
      <c r="U46" s="46">
        <f t="shared" si="2"/>
        <v>10.07</v>
      </c>
      <c r="V46" s="231"/>
      <c r="W46" s="233">
        <v>10.07</v>
      </c>
      <c r="X46" s="231"/>
      <c r="Y46" s="46">
        <v>10.07</v>
      </c>
      <c r="Z46" s="48">
        <f>_xll.qlSimpleQuoteSetValue(G46,Y46/10000,Trigger)</f>
        <v>-2.9999999999999645E-6</v>
      </c>
      <c r="AA46" s="34"/>
    </row>
    <row r="47" spans="2:27" x14ac:dyDescent="0.2">
      <c r="B47" s="28"/>
      <c r="C47" s="215" t="s">
        <v>52</v>
      </c>
      <c r="D47" s="215" t="s">
        <v>187</v>
      </c>
      <c r="E47" s="215" t="s">
        <v>158</v>
      </c>
      <c r="F47" s="42" t="str">
        <f t="shared" si="0"/>
        <v>SEK1S3S8Y_Quote</v>
      </c>
      <c r="G47" s="42" t="str">
        <f>_xll.qlSimpleQuote(F47,,RateTickValue,Permanent,Trigger,TRUE)</f>
        <v>SEK1S3S8Y_Quote#0001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187</v>
      </c>
      <c r="N47" s="215" t="s">
        <v>158</v>
      </c>
      <c r="O47" s="228" t="str">
        <f t="shared" si="1"/>
        <v>SEK1S3S8Y</v>
      </c>
      <c r="P47" s="228" t="str">
        <v>SEK1S3S8Y=ICAP</v>
      </c>
      <c r="Q47" s="46">
        <v>10.06</v>
      </c>
      <c r="R47" s="46">
        <v>0</v>
      </c>
      <c r="S47" s="46">
        <v>0</v>
      </c>
      <c r="T47" s="46">
        <v>0</v>
      </c>
      <c r="U47" s="46">
        <f t="shared" si="2"/>
        <v>10.06</v>
      </c>
      <c r="V47" s="231"/>
      <c r="W47" s="233">
        <v>10.06</v>
      </c>
      <c r="X47" s="231"/>
      <c r="Y47" s="46">
        <v>10.06</v>
      </c>
      <c r="Z47" s="48">
        <f>_xll.qlSimpleQuoteSetValue(G47,Y47/10000,Trigger)</f>
        <v>-2.9999999999999645E-6</v>
      </c>
      <c r="AA47" s="34"/>
    </row>
    <row r="48" spans="2:27" x14ac:dyDescent="0.2">
      <c r="B48" s="28"/>
      <c r="C48" s="215" t="s">
        <v>51</v>
      </c>
      <c r="D48" s="215" t="s">
        <v>187</v>
      </c>
      <c r="E48" s="215" t="s">
        <v>158</v>
      </c>
      <c r="F48" s="42" t="str">
        <f t="shared" si="0"/>
        <v>SEK1S3S9Y_Quote</v>
      </c>
      <c r="G48" s="42" t="str">
        <f>_xll.qlSimpleQuote(F48,,RateTickValue,Permanent,Trigger,TRUE)</f>
        <v>SEK1S3S9Y_Quote#0001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187</v>
      </c>
      <c r="N48" s="215" t="s">
        <v>158</v>
      </c>
      <c r="O48" s="228" t="str">
        <f t="shared" si="1"/>
        <v>SEK1S3S9Y</v>
      </c>
      <c r="P48" s="228" t="str">
        <v>SEK1S3S9Y=ICAP</v>
      </c>
      <c r="Q48" s="46">
        <v>10.039999999999999</v>
      </c>
      <c r="R48" s="46">
        <v>0</v>
      </c>
      <c r="S48" s="46">
        <v>0</v>
      </c>
      <c r="T48" s="46">
        <v>0</v>
      </c>
      <c r="U48" s="46">
        <f t="shared" si="2"/>
        <v>10.039999999999999</v>
      </c>
      <c r="V48" s="231"/>
      <c r="W48" s="233">
        <v>10.039999999999999</v>
      </c>
      <c r="X48" s="231"/>
      <c r="Y48" s="46">
        <v>10.039999999999999</v>
      </c>
      <c r="Z48" s="48">
        <f>_xll.qlSimpleQuoteSetValue(G48,Y48/10000,Trigger)</f>
        <v>-4.0000000000000972E-6</v>
      </c>
      <c r="AA48" s="34"/>
    </row>
    <row r="49" spans="2:27" x14ac:dyDescent="0.2">
      <c r="B49" s="28"/>
      <c r="C49" s="215" t="s">
        <v>50</v>
      </c>
      <c r="D49" s="215" t="s">
        <v>187</v>
      </c>
      <c r="E49" s="215" t="s">
        <v>158</v>
      </c>
      <c r="F49" s="42" t="str">
        <f t="shared" si="0"/>
        <v>SEK1S3S10Y_Quote</v>
      </c>
      <c r="G49" s="42" t="str">
        <f>_xll.qlSimpleQuote(F49,,RateTickValue,Permanent,Trigger,TRUE)</f>
        <v>SEK1S3S10Y_Quote#0001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187</v>
      </c>
      <c r="N49" s="215" t="s">
        <v>158</v>
      </c>
      <c r="O49" s="228" t="str">
        <f t="shared" si="1"/>
        <v>SEK1S3S10Y</v>
      </c>
      <c r="P49" s="228" t="str">
        <v>SEK1S3S10Y=ICAP</v>
      </c>
      <c r="Q49" s="46">
        <v>10.029999999999999</v>
      </c>
      <c r="R49" s="46">
        <v>0</v>
      </c>
      <c r="S49" s="46">
        <v>0</v>
      </c>
      <c r="T49" s="46">
        <v>0</v>
      </c>
      <c r="U49" s="46">
        <f t="shared" si="2"/>
        <v>10.029999999999999</v>
      </c>
      <c r="V49" s="231"/>
      <c r="W49" s="233">
        <v>10.029999999999999</v>
      </c>
      <c r="X49" s="231"/>
      <c r="Y49" s="46">
        <v>10.029999999999999</v>
      </c>
      <c r="Z49" s="48">
        <f>_xll.qlSimpleQuoteSetValue(G49,Y49/10000,Trigger)</f>
        <v>-4.0000000000000972E-6</v>
      </c>
      <c r="AA49" s="34"/>
    </row>
    <row r="50" spans="2:27" x14ac:dyDescent="0.2">
      <c r="B50" s="28"/>
      <c r="C50" s="215" t="s">
        <v>48</v>
      </c>
      <c r="D50" s="215" t="s">
        <v>187</v>
      </c>
      <c r="E50" s="215" t="s">
        <v>158</v>
      </c>
      <c r="F50" s="42" t="str">
        <f t="shared" si="0"/>
        <v>SEK1S3S12Y_Quote</v>
      </c>
      <c r="G50" s="42" t="str">
        <f>_xll.qlSimpleQuote(F50,,RateTickValue,Permanent,Trigger,TRUE)</f>
        <v>SEK1S3S12Y_Quote#0001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187</v>
      </c>
      <c r="N50" s="215" t="s">
        <v>158</v>
      </c>
      <c r="O50" s="228" t="str">
        <f t="shared" si="1"/>
        <v>SEK1S3S12Y</v>
      </c>
      <c r="P50" s="228" t="str">
        <v>SEK1S3S12Y=ICAP</v>
      </c>
      <c r="Q50" s="46">
        <v>10</v>
      </c>
      <c r="R50" s="46">
        <v>0</v>
      </c>
      <c r="S50" s="46">
        <v>0</v>
      </c>
      <c r="T50" s="46">
        <v>0</v>
      </c>
      <c r="U50" s="46">
        <f t="shared" si="2"/>
        <v>10</v>
      </c>
      <c r="V50" s="231"/>
      <c r="W50" s="233">
        <v>10</v>
      </c>
      <c r="X50" s="231"/>
      <c r="Y50" s="46">
        <v>10</v>
      </c>
      <c r="Z50" s="48">
        <f>_xll.qlSimpleQuoteSetValue(G50,Y50/10000,Trigger)</f>
        <v>-5.999999999999929E-6</v>
      </c>
      <c r="AA50" s="34"/>
    </row>
    <row r="51" spans="2:27" x14ac:dyDescent="0.2">
      <c r="B51" s="28"/>
      <c r="C51" s="215" t="s">
        <v>45</v>
      </c>
      <c r="D51" s="215" t="s">
        <v>187</v>
      </c>
      <c r="E51" s="215" t="s">
        <v>158</v>
      </c>
      <c r="F51" s="42" t="str">
        <f t="shared" si="0"/>
        <v>SEK1S3S15Y_Quote</v>
      </c>
      <c r="G51" s="42" t="str">
        <f>_xll.qlSimpleQuote(F51,,RateTickValue,Permanent,Trigger,TRUE)</f>
        <v>SEK1S3S15Y_Quote#0001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187</v>
      </c>
      <c r="N51" s="215" t="s">
        <v>158</v>
      </c>
      <c r="O51" s="228" t="str">
        <f t="shared" si="1"/>
        <v>SEK1S3S15Y</v>
      </c>
      <c r="P51" s="228" t="str">
        <v>SEK1S3S15Y=ICAP</v>
      </c>
      <c r="Q51" s="46">
        <v>9.8000000000000007</v>
      </c>
      <c r="R51" s="46">
        <v>0</v>
      </c>
      <c r="S51" s="46">
        <v>0</v>
      </c>
      <c r="T51" s="46">
        <v>0</v>
      </c>
      <c r="U51" s="46">
        <f t="shared" si="2"/>
        <v>9.8000000000000007</v>
      </c>
      <c r="V51" s="231"/>
      <c r="W51" s="233">
        <v>9.8000000000000007</v>
      </c>
      <c r="X51" s="231"/>
      <c r="Y51" s="46">
        <v>9.8000000000000007</v>
      </c>
      <c r="Z51" s="48">
        <f>_xll.qlSimpleQuoteSetValue(G51,Y51/10000,Trigger)</f>
        <v>-5.0000000000000131E-6</v>
      </c>
      <c r="AA51" s="34"/>
    </row>
    <row r="52" spans="2:27" x14ac:dyDescent="0.2">
      <c r="B52" s="28"/>
      <c r="C52" s="215" t="s">
        <v>40</v>
      </c>
      <c r="D52" s="215" t="s">
        <v>187</v>
      </c>
      <c r="E52" s="215" t="s">
        <v>158</v>
      </c>
      <c r="F52" s="42" t="str">
        <f t="shared" si="0"/>
        <v>SEK1S3S20Y_Quote</v>
      </c>
      <c r="G52" s="42" t="str">
        <f>_xll.qlSimpleQuote(F52,,RateTickValue,Permanent,Trigger,TRUE)</f>
        <v>SEK1S3S20Y_Quote#0001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187</v>
      </c>
      <c r="N52" s="215" t="s">
        <v>158</v>
      </c>
      <c r="O52" s="228" t="str">
        <f t="shared" si="1"/>
        <v>SEK1S3S20Y</v>
      </c>
      <c r="P52" s="228" t="str">
        <v>SEK1S3S20Y=ICAP</v>
      </c>
      <c r="Q52" s="46">
        <v>9.31</v>
      </c>
      <c r="R52" s="46">
        <v>0</v>
      </c>
      <c r="S52" s="46">
        <v>0</v>
      </c>
      <c r="T52" s="46">
        <v>0</v>
      </c>
      <c r="U52" s="46">
        <f t="shared" si="2"/>
        <v>9.31</v>
      </c>
      <c r="V52" s="231"/>
      <c r="W52" s="233">
        <v>9.31</v>
      </c>
      <c r="X52" s="231"/>
      <c r="Y52" s="46">
        <v>9.31</v>
      </c>
      <c r="Z52" s="48">
        <f>_xll.qlSimpleQuoteSetValue(G52,Y52/10000,Trigger)</f>
        <v>-3.9999999999998804E-6</v>
      </c>
      <c r="AA52" s="34"/>
    </row>
    <row r="53" spans="2:27" x14ac:dyDescent="0.2">
      <c r="B53" s="28"/>
      <c r="C53" s="215" t="s">
        <v>35</v>
      </c>
      <c r="D53" s="215" t="s">
        <v>187</v>
      </c>
      <c r="E53" s="215" t="s">
        <v>158</v>
      </c>
      <c r="F53" s="42" t="str">
        <f t="shared" si="0"/>
        <v>SEK1S3S25Y_Quote</v>
      </c>
      <c r="G53" s="42" t="str">
        <f>_xll.qlSimpleQuote(F53,,RateTickValue,Permanent,Trigger,TRUE)</f>
        <v>SEK1S3S25Y_Quote#0001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187</v>
      </c>
      <c r="N53" s="215" t="s">
        <v>158</v>
      </c>
      <c r="O53" s="228" t="str">
        <f t="shared" si="1"/>
        <v>SEK1S3S25Y</v>
      </c>
      <c r="P53" s="228" t="str">
        <v>SEK1S3S25Y=ICAP</v>
      </c>
      <c r="Q53" s="46">
        <v>8.91</v>
      </c>
      <c r="R53" s="46">
        <v>0</v>
      </c>
      <c r="S53" s="46">
        <v>0</v>
      </c>
      <c r="T53" s="46">
        <v>0</v>
      </c>
      <c r="U53" s="46">
        <f t="shared" si="2"/>
        <v>8.91</v>
      </c>
      <c r="V53" s="231"/>
      <c r="W53" s="233">
        <v>8.91</v>
      </c>
      <c r="X53" s="231"/>
      <c r="Y53" s="46">
        <v>8.91</v>
      </c>
      <c r="Z53" s="48">
        <f>_xll.qlSimpleQuoteSetValue(G53,Y53/10000,Trigger)</f>
        <v>-2.0000000000000486E-6</v>
      </c>
      <c r="AA53" s="34"/>
    </row>
    <row r="54" spans="2:27" x14ac:dyDescent="0.2">
      <c r="B54" s="28"/>
      <c r="C54" s="215" t="s">
        <v>33</v>
      </c>
      <c r="D54" s="215" t="s">
        <v>187</v>
      </c>
      <c r="E54" s="215" t="s">
        <v>158</v>
      </c>
      <c r="F54" s="42" t="str">
        <f t="shared" si="0"/>
        <v>SEK1S3S27Y_Quote</v>
      </c>
      <c r="G54" s="42" t="str">
        <f>_xll.qlSimpleQuote(F54,,RateTickValue,Permanent,Trigger,TRUE)</f>
        <v>SEK1S3S27Y_Quote#0001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187</v>
      </c>
      <c r="N54" s="215" t="s">
        <v>158</v>
      </c>
      <c r="O54" s="228" t="str">
        <f t="shared" si="1"/>
        <v>SEK1S3S27Y</v>
      </c>
      <c r="P54" s="228" t="str">
        <v>SEK1S3S27Y=ICAP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187</v>
      </c>
      <c r="E55" s="215" t="s">
        <v>158</v>
      </c>
      <c r="F55" s="42" t="str">
        <f t="shared" si="0"/>
        <v>SEK1S3S30Y_Quote</v>
      </c>
      <c r="G55" s="42" t="str">
        <f>_xll.qlSimpleQuote(F55,,RateTickValue,Permanent,Trigger,TRUE)</f>
        <v>SEK1S3S30Y_Quote#0001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187</v>
      </c>
      <c r="N55" s="215" t="s">
        <v>158</v>
      </c>
      <c r="O55" s="228" t="str">
        <f t="shared" si="1"/>
        <v>SEK1S3S30Y</v>
      </c>
      <c r="P55" s="228" t="str">
        <v>SEK1S3S30Y=ICAP</v>
      </c>
      <c r="Q55" s="46">
        <v>8.65</v>
      </c>
      <c r="R55" s="46">
        <v>0</v>
      </c>
      <c r="S55" s="46">
        <v>0</v>
      </c>
      <c r="T55" s="46">
        <v>0</v>
      </c>
      <c r="U55" s="46">
        <f t="shared" si="2"/>
        <v>8.65</v>
      </c>
      <c r="V55" s="231"/>
      <c r="W55" s="233">
        <v>8.65</v>
      </c>
      <c r="X55" s="231"/>
      <c r="Y55" s="46">
        <v>8.65</v>
      </c>
      <c r="Z55" s="48">
        <f>_xll.qlSimpleQuoteSetValue(G55,Y55/10000,Trigger)</f>
        <v>-1.0000000000000243E-6</v>
      </c>
      <c r="AA55" s="34"/>
    </row>
    <row r="56" spans="2:27" x14ac:dyDescent="0.2">
      <c r="B56" s="28"/>
      <c r="C56" s="215" t="s">
        <v>29</v>
      </c>
      <c r="D56" s="215" t="s">
        <v>187</v>
      </c>
      <c r="E56" s="215" t="s">
        <v>158</v>
      </c>
      <c r="F56" s="42" t="str">
        <f t="shared" si="0"/>
        <v>SEK1S3S35Y_Quote</v>
      </c>
      <c r="G56" s="42" t="str">
        <f>_xll.qlSimpleQuote(F56,,RateTickValue,Permanent,Trigger,TRUE)</f>
        <v>SEK1S3S35Y_Quote#0001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187</v>
      </c>
      <c r="N56" s="215" t="s">
        <v>158</v>
      </c>
      <c r="O56" s="228" t="str">
        <f t="shared" si="1"/>
        <v>SEK1S3S35Y</v>
      </c>
      <c r="P56" s="228" t="str">
        <v>SEK1S3S35Y=ICAP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187</v>
      </c>
      <c r="E57" s="215" t="s">
        <v>158</v>
      </c>
      <c r="F57" s="42" t="str">
        <f t="shared" si="0"/>
        <v>SEK1S3S40Y_Quote</v>
      </c>
      <c r="G57" s="42" t="str">
        <f>_xll.qlSimpleQuote(F57,,RateTickValue,Permanent,Trigger,TRUE)</f>
        <v>SEK1S3S40Y_Quote#0001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187</v>
      </c>
      <c r="N57" s="215" t="s">
        <v>158</v>
      </c>
      <c r="O57" s="228" t="str">
        <f t="shared" si="1"/>
        <v>SEK1S3S40Y</v>
      </c>
      <c r="P57" s="228" t="str">
        <v>SEK1S3S40Y=ICAP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187</v>
      </c>
      <c r="E58" s="215" t="s">
        <v>158</v>
      </c>
      <c r="F58" s="42" t="str">
        <f t="shared" si="0"/>
        <v>SEK1S3S45Y_Quote</v>
      </c>
      <c r="G58" s="42" t="str">
        <f>_xll.qlSimpleQuote(F58,,RateTickValue,Permanent,Trigger,TRUE)</f>
        <v>SEK1S3S45Y_Quote#0001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187</v>
      </c>
      <c r="N58" s="215" t="s">
        <v>158</v>
      </c>
      <c r="O58" s="228" t="str">
        <f t="shared" si="1"/>
        <v>SEK1S3S45Y</v>
      </c>
      <c r="P58" s="228" t="str">
        <v>SEK1S3S45Y=ICAP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187</v>
      </c>
      <c r="E59" s="217" t="s">
        <v>158</v>
      </c>
      <c r="F59" s="49" t="str">
        <f t="shared" si="0"/>
        <v>SEK1S3S50Y_Quote</v>
      </c>
      <c r="G59" s="49" t="str">
        <f>_xll.qlSimpleQuote(F59,,RateTickValue,Permanent,Trigger,TRUE)</f>
        <v>SEK1S3S50Y_Quote#0001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187</v>
      </c>
      <c r="N59" s="217" t="s">
        <v>158</v>
      </c>
      <c r="O59" s="229" t="str">
        <f t="shared" si="1"/>
        <v>SEK1S3S50Y</v>
      </c>
      <c r="P59" s="229" t="str">
        <v>SEK1S3S50Y=ICAP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55</vt:i4>
      </vt:variant>
    </vt:vector>
  </HeadingPairs>
  <TitlesOfParts>
    <vt:vector size="64" baseType="lpstr">
      <vt:lpstr>General Settings</vt:lpstr>
      <vt:lpstr>Stibor</vt:lpstr>
      <vt:lpstr>StiborSwapForBasisCalc</vt:lpstr>
      <vt:lpstr>Deposits</vt:lpstr>
      <vt:lpstr>FRA3M</vt:lpstr>
      <vt:lpstr>OIS</vt:lpstr>
      <vt:lpstr>Swaps3M</vt:lpstr>
      <vt:lpstr>BasisSwap3M6M</vt:lpstr>
      <vt:lpstr>BasisSwap1M3M</vt:lpstr>
      <vt:lpstr>Calendar</vt:lpstr>
      <vt:lpstr>BasisSwap1M3M!Contributor</vt:lpstr>
      <vt:lpstr>BasisSwap3M6M!Contributor</vt:lpstr>
      <vt:lpstr>Deposits!Contributor</vt:lpstr>
      <vt:lpstr>Swaps3M!Contributor</vt:lpstr>
      <vt:lpstr>OIS!Contributor1</vt:lpstr>
      <vt:lpstr>OIS!Contributor2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BasisSwap1M3M!Instruments</vt:lpstr>
      <vt:lpstr>BasisSwap3M6M!Instruments</vt:lpstr>
      <vt:lpstr>FRA3M!Instruments</vt:lpstr>
      <vt:lpstr>Swaps3M!Instruments</vt:lpstr>
      <vt:lpstr>OIS!Instruments1</vt:lpstr>
      <vt:lpstr>OIS!Instruments2</vt:lpstr>
      <vt:lpstr>InterpolationType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FRA3M!Quote</vt:lpstr>
      <vt:lpstr>OIS!Quote</vt:lpstr>
      <vt:lpstr>Swaps3M!Quote</vt:lpstr>
      <vt:lpstr>BasisSwap1M3M!QuoteLive</vt:lpstr>
      <vt:lpstr>BasisSwap3M6M!QuoteLive</vt:lpstr>
      <vt:lpstr>Deposits!QuoteLive</vt:lpstr>
      <vt:lpstr>FRA3M!QuoteLive</vt:lpstr>
      <vt:lpstr>OIS!QuoteLive</vt:lpstr>
      <vt:lpstr>Swaps3M!QuoteLive</vt:lpstr>
      <vt:lpstr>BasisSwap1M3M!QuoteStatic</vt:lpstr>
      <vt:lpstr>BasisSwap3M6M!QuoteStatic</vt:lpstr>
      <vt:lpstr>Deposits!QuoteStatic</vt:lpstr>
      <vt:lpstr>FRA3M!QuoteStatic</vt:lpstr>
      <vt:lpstr>OIS!QuoteStatic</vt:lpstr>
      <vt:lpstr>Swaps3M!QuoteStatic</vt:lpstr>
      <vt:lpstr>QuoteSuffix</vt:lpstr>
      <vt:lpstr>RateTickValue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2015-06-25T13:22:24Z</dcterms:modified>
</cp:coreProperties>
</file>