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600" yWindow="-15" windowWidth="18645" windowHeight="11790" activeTab="2"/>
  </bookViews>
  <sheets>
    <sheet name="General Settings" sheetId="6" r:id="rId1"/>
    <sheet name="RateHelpers" sheetId="4" r:id="rId2"/>
    <sheet name="Selected" sheetId="5" r:id="rId3"/>
    <sheet name="Deposits" sheetId="7" r:id="rId4"/>
    <sheet name="Futures" sheetId="9" r:id="rId5"/>
    <sheet name="Swaps" sheetId="11" r:id="rId6"/>
    <sheet name="MxDeposits" sheetId="12" r:id="rId7"/>
  </sheets>
  <externalReferences>
    <externalReference r:id="rId8"/>
  </externalReferences>
  <definedNames>
    <definedName name="Accuracy">'General Settings'!$D$19</definedName>
    <definedName name="BondBasisDayCounter">'General Settings'!$I$13</definedName>
    <definedName name="Calendar">'General Settings'!$D$18</definedName>
    <definedName name="Conventions" localSheetId="5">Swaps!$P$5:$R$9</definedName>
    <definedName name="Currency">'General Settings'!$D$4</definedName>
    <definedName name="DepoInclusionCriteria">Selected!$B$5</definedName>
    <definedName name="Discounting">'General Settings'!$I$15</definedName>
    <definedName name="Discounting2">'General Settings'!$I$16</definedName>
    <definedName name="DiscountingCurve" localSheetId="5">Swaps!#REF!</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Settings'!$I$14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MxDeposits!$Q$3:$Q$21</definedName>
    <definedName name="QuoteLive" localSheetId="6">MxDeposits!$M$3:$M$21</definedName>
    <definedName name="QuoteLive" localSheetId="1">RateHelpers!$U$7:$U$48</definedName>
    <definedName name="QuoteStatic" localSheetId="6">MxDeposits!$O$3:$O$21</definedName>
    <definedName name="QuoteSuffix">'General Settings'!$I$12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9" i="6" l="1"/>
  <c r="D16" i="6"/>
  <c r="C26" i="6"/>
  <c r="Q3" i="12" l="1" a="1"/>
  <c r="D3" i="7"/>
  <c r="D4" i="7"/>
  <c r="D5" i="7"/>
  <c r="D6" i="7"/>
  <c r="D7" i="7"/>
  <c r="D8" i="7"/>
  <c r="D9" i="7"/>
  <c r="D10" i="7"/>
  <c r="D11" i="7"/>
  <c r="D12" i="7"/>
  <c r="D13" i="7"/>
  <c r="D14" i="7"/>
  <c r="D15" i="7"/>
  <c r="D16" i="7"/>
  <c r="D17" i="7"/>
  <c r="D18" i="7"/>
  <c r="D19" i="7"/>
  <c r="D20" i="7"/>
  <c r="M21" i="12"/>
  <c r="Q21" i="12" s="1"/>
  <c r="M20" i="12"/>
  <c r="Q20" i="12" s="1"/>
  <c r="M19" i="12"/>
  <c r="Q19" i="12" s="1"/>
  <c r="M18" i="12"/>
  <c r="Q18" i="12" s="1"/>
  <c r="M17" i="12"/>
  <c r="Q17" i="12" s="1"/>
  <c r="M16" i="12"/>
  <c r="Q16" i="12" s="1"/>
  <c r="M15" i="12"/>
  <c r="Q15" i="12" s="1"/>
  <c r="M14" i="12"/>
  <c r="Q14" i="12" s="1"/>
  <c r="M13" i="12"/>
  <c r="Q13" i="12" s="1"/>
  <c r="M12" i="12"/>
  <c r="Q12" i="12" s="1"/>
  <c r="M11" i="12"/>
  <c r="Q11" i="12" s="1"/>
  <c r="M10" i="12"/>
  <c r="Q10" i="12" s="1"/>
  <c r="M9" i="12"/>
  <c r="Q9" i="12" s="1"/>
  <c r="M8" i="12"/>
  <c r="Q8" i="12" s="1"/>
  <c r="M7" i="12"/>
  <c r="Q7" i="12" s="1"/>
  <c r="M6" i="12"/>
  <c r="Q6" i="12" s="1"/>
  <c r="M5" i="12"/>
  <c r="Q5" i="12" s="1"/>
  <c r="M4" i="12"/>
  <c r="Q4" i="12" s="1"/>
  <c r="M3" i="12"/>
  <c r="Q3" i="12" s="1"/>
  <c r="J20" i="12"/>
  <c r="J19" i="12"/>
  <c r="J18" i="12"/>
  <c r="J17" i="12"/>
  <c r="J16" i="12"/>
  <c r="J15" i="12"/>
  <c r="J14" i="12"/>
  <c r="J13" i="12"/>
  <c r="J12" i="12"/>
  <c r="J11" i="12"/>
  <c r="J10" i="12"/>
  <c r="J9" i="12"/>
  <c r="J8" i="12"/>
  <c r="J7" i="12"/>
  <c r="J6" i="12"/>
  <c r="J5" i="12"/>
  <c r="J4" i="12"/>
  <c r="J3" i="12"/>
  <c r="C21" i="12"/>
  <c r="C20" i="12"/>
  <c r="C19" i="12"/>
  <c r="C18" i="12"/>
  <c r="C17" i="12"/>
  <c r="C16" i="12"/>
  <c r="C15" i="12"/>
  <c r="C14" i="12"/>
  <c r="C13" i="12"/>
  <c r="C12" i="12"/>
  <c r="C11" i="12"/>
  <c r="C10" i="12"/>
  <c r="C9" i="12"/>
  <c r="C8" i="12"/>
  <c r="C7" i="12"/>
  <c r="C6" i="12"/>
  <c r="C5" i="12"/>
  <c r="C4" i="12"/>
  <c r="C3" i="12"/>
  <c r="D20" i="12"/>
  <c r="D9" i="12"/>
  <c r="D12" i="12"/>
  <c r="D16" i="12"/>
  <c r="D4" i="12"/>
  <c r="D8" i="12"/>
  <c r="D19" i="12"/>
  <c r="D15" i="12"/>
  <c r="E20" i="12"/>
  <c r="E9" i="12"/>
  <c r="D7" i="12"/>
  <c r="E12" i="12"/>
  <c r="R9" i="12"/>
  <c r="D18" i="12"/>
  <c r="D14" i="12"/>
  <c r="E8" i="12"/>
  <c r="R12" i="12"/>
  <c r="D13" i="12"/>
  <c r="D6" i="12"/>
  <c r="R8" i="12"/>
  <c r="D5" i="12"/>
  <c r="D3" i="12"/>
  <c r="E7" i="12"/>
  <c r="R6" i="12"/>
  <c r="D11" i="12"/>
  <c r="E16" i="12"/>
  <c r="R20" i="12"/>
  <c r="D21" i="12"/>
  <c r="E4" i="12"/>
  <c r="R16" i="12"/>
  <c r="D10" i="12"/>
  <c r="E19" i="12"/>
  <c r="E15" i="12"/>
  <c r="R4" i="12"/>
  <c r="D17" i="12"/>
  <c r="E11" i="12"/>
  <c r="R19" i="12"/>
  <c r="R15" i="12"/>
  <c r="R7" i="12"/>
  <c r="R18" i="12"/>
  <c r="E18" i="12"/>
  <c r="R14" i="12"/>
  <c r="E14" i="12"/>
  <c r="R13" i="12"/>
  <c r="E13" i="12"/>
  <c r="E6" i="12"/>
  <c r="R5" i="12"/>
  <c r="E5" i="12"/>
  <c r="R3" i="12"/>
  <c r="E3" i="12"/>
  <c r="R11" i="12"/>
  <c r="R21" i="12"/>
  <c r="E21" i="12"/>
  <c r="R10" i="12"/>
  <c r="E10" i="12"/>
  <c r="R17" i="12"/>
  <c r="E17" i="12"/>
  <c r="I17" i="7" l="1"/>
  <c r="I10" i="7"/>
  <c r="I11" i="7"/>
  <c r="I3" i="7"/>
  <c r="I5" i="7"/>
  <c r="I6" i="7"/>
  <c r="I13" i="7"/>
  <c r="I14" i="7"/>
  <c r="I18" i="7"/>
  <c r="I7" i="7"/>
  <c r="I15" i="7"/>
  <c r="I19" i="7"/>
  <c r="I8" i="7"/>
  <c r="I4" i="7"/>
  <c r="I16" i="7"/>
  <c r="I12" i="7"/>
  <c r="I9" i="7"/>
  <c r="I20" i="7"/>
  <c r="N3" i="9"/>
  <c r="H5" i="7" l="1"/>
  <c r="H19" i="7"/>
  <c r="H13" i="7"/>
  <c r="H10" i="7"/>
  <c r="H9" i="7"/>
  <c r="H8" i="7"/>
  <c r="N4" i="9"/>
  <c r="H14" i="7"/>
  <c r="H18" i="7"/>
  <c r="J13" i="7"/>
  <c r="H17" i="7"/>
  <c r="J10" i="7"/>
  <c r="J5" i="7"/>
  <c r="H4" i="7"/>
  <c r="J3" i="7"/>
  <c r="H6" i="7"/>
  <c r="J9" i="7"/>
  <c r="H16" i="7"/>
  <c r="J19" i="7"/>
  <c r="H15" i="7"/>
  <c r="J8" i="7"/>
  <c r="H12" i="7"/>
  <c r="H11" i="7"/>
  <c r="H7" i="7"/>
  <c r="B4" i="4" l="1"/>
  <c r="B7" i="4"/>
  <c r="B9" i="4"/>
  <c r="B8" i="4"/>
  <c r="B12" i="4"/>
  <c r="B18" i="4"/>
  <c r="I12" i="4"/>
  <c r="I4" i="4"/>
  <c r="J12" i="4"/>
  <c r="J8" i="4"/>
  <c r="D4" i="4"/>
  <c r="C9" i="4"/>
  <c r="I7" i="4"/>
  <c r="D8" i="4"/>
  <c r="D7" i="4"/>
  <c r="J4" i="4"/>
  <c r="J9" i="4"/>
  <c r="I9" i="4"/>
  <c r="J7" i="4"/>
  <c r="I8" i="4"/>
  <c r="C4" i="4"/>
  <c r="D9" i="4"/>
  <c r="D18" i="4"/>
  <c r="C8" i="4"/>
  <c r="C18" i="4"/>
  <c r="D12" i="4"/>
  <c r="J18" i="4"/>
  <c r="C7" i="4"/>
  <c r="O3" i="9"/>
  <c r="V21" i="12" s="1"/>
  <c r="I18" i="4"/>
  <c r="C12" i="4"/>
  <c r="K5" i="7"/>
  <c r="J21" i="12" l="1"/>
  <c r="C24" i="7"/>
  <c r="J2" i="12"/>
  <c r="J16" i="7"/>
  <c r="K9" i="7"/>
  <c r="J14" i="7"/>
  <c r="J18" i="7"/>
  <c r="J7" i="7"/>
  <c r="D24" i="7"/>
  <c r="K10" i="7"/>
  <c r="K8" i="7"/>
  <c r="J4" i="7"/>
  <c r="J11" i="7"/>
  <c r="J15" i="7"/>
  <c r="K19" i="7"/>
  <c r="J17" i="7"/>
  <c r="J12" i="7"/>
  <c r="K13" i="7"/>
  <c r="O4" i="9"/>
  <c r="J6" i="7"/>
  <c r="B5" i="4" l="1"/>
  <c r="B3" i="4"/>
  <c r="B10" i="4"/>
  <c r="B17" i="4"/>
  <c r="B16" i="4"/>
  <c r="B15" i="4"/>
  <c r="B14" i="4"/>
  <c r="B6" i="4"/>
  <c r="B13" i="4"/>
  <c r="B11" i="4"/>
  <c r="J6" i="4"/>
  <c r="C13" i="4"/>
  <c r="D16" i="4"/>
  <c r="J13" i="4"/>
  <c r="K16" i="7"/>
  <c r="I11" i="4"/>
  <c r="D3" i="4"/>
  <c r="D13" i="4"/>
  <c r="K15" i="7"/>
  <c r="C3" i="4"/>
  <c r="J11" i="4"/>
  <c r="D14" i="4"/>
  <c r="I5" i="4"/>
  <c r="I6" i="4"/>
  <c r="C14" i="4"/>
  <c r="C17" i="4"/>
  <c r="D17" i="4"/>
  <c r="I15" i="4"/>
  <c r="K17" i="7"/>
  <c r="C5" i="4"/>
  <c r="C11" i="4"/>
  <c r="D6" i="4"/>
  <c r="K18" i="7"/>
  <c r="D10" i="4"/>
  <c r="C15" i="4"/>
  <c r="C6" i="4"/>
  <c r="K11" i="7"/>
  <c r="K14" i="7"/>
  <c r="I14" i="4"/>
  <c r="O5" i="9"/>
  <c r="J14" i="4"/>
  <c r="J3" i="4"/>
  <c r="I16" i="4"/>
  <c r="B20" i="7"/>
  <c r="I13" i="4"/>
  <c r="D15" i="4"/>
  <c r="C10" i="4"/>
  <c r="D11" i="4"/>
  <c r="J17" i="4"/>
  <c r="I10" i="4"/>
  <c r="D5" i="4"/>
  <c r="K12" i="7"/>
  <c r="J16" i="4"/>
  <c r="C16" i="4"/>
  <c r="J5" i="4"/>
  <c r="I17" i="4"/>
  <c r="J15" i="4"/>
  <c r="J10" i="4"/>
  <c r="I3" i="4"/>
  <c r="F3" i="4" l="1"/>
  <c r="F11" i="4"/>
  <c r="F15" i="4"/>
  <c r="F14" i="4"/>
  <c r="F5" i="4"/>
  <c r="F16" i="4"/>
  <c r="F10" i="4"/>
  <c r="F13" i="4"/>
  <c r="F17" i="4"/>
  <c r="I16" i="6"/>
  <c r="I15" i="6"/>
  <c r="O6" i="9"/>
  <c r="J20" i="7"/>
  <c r="O7" i="9"/>
  <c r="L3" i="11"/>
  <c r="K1" i="11" l="1"/>
  <c r="L1" i="11" s="1"/>
  <c r="E5" i="11" a="1"/>
  <c r="E5" i="11" s="1"/>
  <c r="F5" i="11" a="1"/>
  <c r="F9" i="11" s="1"/>
  <c r="I1" i="9"/>
  <c r="J1" i="9" s="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I1" i="7"/>
  <c r="J1" i="7" s="1"/>
  <c r="E3" i="9" a="1"/>
  <c r="O8" i="9"/>
  <c r="B2" i="4" l="1"/>
  <c r="E3" i="9"/>
  <c r="E37" i="9"/>
  <c r="E17" i="9"/>
  <c r="E19" i="9"/>
  <c r="E14" i="9"/>
  <c r="E33" i="9"/>
  <c r="E22" i="9"/>
  <c r="E41" i="9"/>
  <c r="E30" i="9"/>
  <c r="E9" i="9"/>
  <c r="E43" i="9"/>
  <c r="E10" i="9"/>
  <c r="E7" i="9"/>
  <c r="E12" i="9"/>
  <c r="E26" i="9"/>
  <c r="E20" i="9"/>
  <c r="E28" i="9"/>
  <c r="E42" i="9"/>
  <c r="E36" i="9"/>
  <c r="E16" i="9"/>
  <c r="E32" i="9"/>
  <c r="E40" i="9"/>
  <c r="E11" i="9"/>
  <c r="E6" i="9"/>
  <c r="E25" i="9"/>
  <c r="E27" i="9"/>
  <c r="E35" i="9"/>
  <c r="E38" i="9"/>
  <c r="E4" i="9"/>
  <c r="E18" i="9"/>
  <c r="E15" i="9"/>
  <c r="E23" i="9"/>
  <c r="E34" i="9"/>
  <c r="E31" i="9"/>
  <c r="E39" i="9"/>
  <c r="E44" i="9"/>
  <c r="E21" i="9"/>
  <c r="E29" i="9"/>
  <c r="E13" i="9"/>
  <c r="E5" i="9"/>
  <c r="E24" i="9"/>
  <c r="E8" i="9"/>
  <c r="F27" i="11"/>
  <c r="F32" i="11"/>
  <c r="F19" i="11"/>
  <c r="F8" i="11"/>
  <c r="F5" i="11"/>
  <c r="K5" i="11" s="1"/>
  <c r="E16" i="11"/>
  <c r="E27" i="11"/>
  <c r="I27" i="11" s="1"/>
  <c r="E11" i="11"/>
  <c r="I11" i="11" s="1"/>
  <c r="E24" i="11"/>
  <c r="E35" i="11"/>
  <c r="I35" i="11" s="1"/>
  <c r="E8" i="11"/>
  <c r="E22" i="11"/>
  <c r="I22" i="11" s="1"/>
  <c r="E32" i="11"/>
  <c r="I32" i="11" s="1"/>
  <c r="E19" i="11"/>
  <c r="I19" i="11" s="1"/>
  <c r="E6" i="11"/>
  <c r="I6" i="11" s="1"/>
  <c r="E14" i="11"/>
  <c r="I14" i="11" s="1"/>
  <c r="E30" i="11"/>
  <c r="I30" i="11" s="1"/>
  <c r="F35" i="11"/>
  <c r="F24" i="11"/>
  <c r="F11" i="11"/>
  <c r="F41" i="11"/>
  <c r="F16" i="11"/>
  <c r="F40" i="11"/>
  <c r="F39" i="11"/>
  <c r="F34" i="11"/>
  <c r="F18" i="11"/>
  <c r="F10" i="11"/>
  <c r="E33" i="11"/>
  <c r="F30" i="11"/>
  <c r="E25" i="11"/>
  <c r="F22" i="11"/>
  <c r="E17" i="11"/>
  <c r="F14" i="11"/>
  <c r="E9" i="11"/>
  <c r="K9" i="11" s="1"/>
  <c r="F6" i="11"/>
  <c r="F38" i="11"/>
  <c r="E34" i="11"/>
  <c r="F31" i="11"/>
  <c r="E26" i="11"/>
  <c r="F23" i="11"/>
  <c r="E18" i="11"/>
  <c r="F15" i="11"/>
  <c r="E10" i="11"/>
  <c r="F7" i="11"/>
  <c r="E29" i="11"/>
  <c r="F26" i="11"/>
  <c r="E21" i="11"/>
  <c r="E13" i="11"/>
  <c r="F37" i="11"/>
  <c r="E31" i="11"/>
  <c r="F28" i="11"/>
  <c r="E23" i="11"/>
  <c r="F20" i="11"/>
  <c r="E15" i="11"/>
  <c r="F12" i="11"/>
  <c r="E7" i="11"/>
  <c r="F29" i="11"/>
  <c r="F21" i="11"/>
  <c r="F13" i="11"/>
  <c r="F36" i="11"/>
  <c r="F33" i="11"/>
  <c r="E28" i="11"/>
  <c r="F25" i="11"/>
  <c r="E20" i="11"/>
  <c r="F17" i="11"/>
  <c r="E12" i="11"/>
  <c r="I5" i="11"/>
  <c r="G5" i="11"/>
  <c r="E41" i="11"/>
  <c r="E40" i="11"/>
  <c r="E39" i="11"/>
  <c r="E38" i="11"/>
  <c r="E37" i="11"/>
  <c r="E36" i="11"/>
  <c r="F14" i="9"/>
  <c r="F17" i="9"/>
  <c r="F16" i="9"/>
  <c r="F27" i="9"/>
  <c r="F10" i="9"/>
  <c r="L5" i="11"/>
  <c r="F18" i="9"/>
  <c r="F5" i="9"/>
  <c r="F3" i="9"/>
  <c r="F19" i="9"/>
  <c r="F21" i="9"/>
  <c r="C2" i="4"/>
  <c r="F9" i="9"/>
  <c r="F42" i="9"/>
  <c r="F4" i="9"/>
  <c r="F38" i="9"/>
  <c r="F29" i="9"/>
  <c r="F35" i="9"/>
  <c r="F22" i="9"/>
  <c r="F8" i="9"/>
  <c r="F6" i="9"/>
  <c r="F32" i="9"/>
  <c r="F7" i="9"/>
  <c r="F15" i="9"/>
  <c r="F34" i="9"/>
  <c r="F24" i="9"/>
  <c r="F23" i="9"/>
  <c r="F26" i="9"/>
  <c r="F39" i="9"/>
  <c r="F20" i="9"/>
  <c r="F13" i="9"/>
  <c r="F43" i="9"/>
  <c r="F37" i="9"/>
  <c r="F25" i="9"/>
  <c r="F11" i="9"/>
  <c r="F12" i="9"/>
  <c r="F28" i="9"/>
  <c r="F44" i="9"/>
  <c r="F36" i="9"/>
  <c r="F33" i="9"/>
  <c r="F41" i="9"/>
  <c r="F30" i="9"/>
  <c r="F31" i="9"/>
  <c r="F40" i="9"/>
  <c r="H13" i="9" l="1"/>
  <c r="H15" i="9"/>
  <c r="H11" i="9"/>
  <c r="H26" i="9"/>
  <c r="H22" i="9"/>
  <c r="H29" i="9"/>
  <c r="H18" i="9"/>
  <c r="H40" i="9"/>
  <c r="H12" i="9"/>
  <c r="H33" i="9"/>
  <c r="H21" i="9"/>
  <c r="H4" i="9"/>
  <c r="H32" i="9"/>
  <c r="H7" i="9"/>
  <c r="H14" i="9"/>
  <c r="H44" i="9"/>
  <c r="H38" i="9"/>
  <c r="H16" i="9"/>
  <c r="H10" i="9"/>
  <c r="H19" i="9"/>
  <c r="H39" i="9"/>
  <c r="H35" i="9"/>
  <c r="H36" i="9"/>
  <c r="H43" i="9"/>
  <c r="H17" i="9"/>
  <c r="H8" i="9"/>
  <c r="H31" i="9"/>
  <c r="H27" i="9"/>
  <c r="H42" i="9"/>
  <c r="H9" i="9"/>
  <c r="H37" i="9"/>
  <c r="H24" i="9"/>
  <c r="H34" i="9"/>
  <c r="H25" i="9"/>
  <c r="H28" i="9"/>
  <c r="H30" i="9"/>
  <c r="H3" i="9"/>
  <c r="H5" i="9"/>
  <c r="H23" i="9"/>
  <c r="H6" i="9"/>
  <c r="H20" i="9"/>
  <c r="H41" i="9"/>
  <c r="I13" i="9"/>
  <c r="I15" i="9"/>
  <c r="I11" i="9"/>
  <c r="I26" i="9"/>
  <c r="I22" i="9"/>
  <c r="I29" i="9"/>
  <c r="I18" i="9"/>
  <c r="I40" i="9"/>
  <c r="I12" i="9"/>
  <c r="I33" i="9"/>
  <c r="I21" i="9"/>
  <c r="I4" i="9"/>
  <c r="I32" i="9"/>
  <c r="I7" i="9"/>
  <c r="I14" i="9"/>
  <c r="I44" i="9"/>
  <c r="I38" i="9"/>
  <c r="I16" i="9"/>
  <c r="I10" i="9"/>
  <c r="I19" i="9"/>
  <c r="I39" i="9"/>
  <c r="I35" i="9"/>
  <c r="I36" i="9"/>
  <c r="I43" i="9"/>
  <c r="I17" i="9"/>
  <c r="I8" i="9"/>
  <c r="I31" i="9"/>
  <c r="I27" i="9"/>
  <c r="I42" i="9"/>
  <c r="I9" i="9"/>
  <c r="I37" i="9"/>
  <c r="I24" i="9"/>
  <c r="I34" i="9"/>
  <c r="I25" i="9"/>
  <c r="I28" i="9"/>
  <c r="I30" i="9"/>
  <c r="I3" i="9"/>
  <c r="I5" i="9"/>
  <c r="I23" i="9"/>
  <c r="I6" i="9"/>
  <c r="I20" i="9"/>
  <c r="I41" i="9"/>
  <c r="K27" i="11"/>
  <c r="G6" i="11"/>
  <c r="G14" i="11"/>
  <c r="G27" i="11"/>
  <c r="K32" i="11"/>
  <c r="K8" i="11"/>
  <c r="K12" i="11"/>
  <c r="G19" i="11"/>
  <c r="G32" i="11"/>
  <c r="K26" i="11"/>
  <c r="K16" i="11"/>
  <c r="K22" i="11"/>
  <c r="K34" i="11"/>
  <c r="K6" i="11"/>
  <c r="K19" i="11"/>
  <c r="K18" i="11"/>
  <c r="I24" i="11"/>
  <c r="G24" i="11"/>
  <c r="K10" i="11"/>
  <c r="K7" i="11"/>
  <c r="K14" i="11"/>
  <c r="G35" i="11"/>
  <c r="K11" i="11"/>
  <c r="K35" i="11"/>
  <c r="G30" i="11"/>
  <c r="K24" i="11"/>
  <c r="I8" i="11"/>
  <c r="G8" i="11"/>
  <c r="K20" i="11"/>
  <c r="K30" i="11"/>
  <c r="G22" i="11"/>
  <c r="K29" i="11"/>
  <c r="G11" i="11"/>
  <c r="K33" i="11"/>
  <c r="I16" i="11"/>
  <c r="G16" i="11"/>
  <c r="K28" i="11"/>
  <c r="K25" i="11"/>
  <c r="K17" i="11"/>
  <c r="K31" i="11"/>
  <c r="I28" i="11"/>
  <c r="G28" i="11"/>
  <c r="I15" i="11"/>
  <c r="G15" i="11"/>
  <c r="I12" i="11"/>
  <c r="G12" i="11"/>
  <c r="I29" i="11"/>
  <c r="G29" i="11"/>
  <c r="I34" i="11"/>
  <c r="G34" i="11"/>
  <c r="K23" i="11"/>
  <c r="I20" i="11"/>
  <c r="G20" i="11"/>
  <c r="I31" i="11"/>
  <c r="G31" i="11"/>
  <c r="I9" i="11"/>
  <c r="G9" i="11"/>
  <c r="I18" i="11"/>
  <c r="G18" i="11"/>
  <c r="I17" i="11"/>
  <c r="G17" i="11"/>
  <c r="I21" i="11"/>
  <c r="G21" i="11"/>
  <c r="I33" i="11"/>
  <c r="G33" i="11"/>
  <c r="I7" i="11"/>
  <c r="G7" i="11"/>
  <c r="I13" i="11"/>
  <c r="G13" i="11"/>
  <c r="I26" i="11"/>
  <c r="G26" i="11"/>
  <c r="K13" i="11"/>
  <c r="K21" i="11"/>
  <c r="K15" i="11"/>
  <c r="I23" i="11"/>
  <c r="G23" i="11"/>
  <c r="I25" i="11"/>
  <c r="G25" i="11"/>
  <c r="I10" i="11"/>
  <c r="G10" i="11"/>
  <c r="I39" i="11"/>
  <c r="G39" i="11"/>
  <c r="K39" i="11"/>
  <c r="I40" i="11"/>
  <c r="K40" i="11"/>
  <c r="G40" i="11"/>
  <c r="I41" i="11"/>
  <c r="G41" i="11"/>
  <c r="K41" i="11"/>
  <c r="I36" i="11"/>
  <c r="G36" i="11"/>
  <c r="K36" i="11"/>
  <c r="I37" i="11"/>
  <c r="K37" i="11"/>
  <c r="G37" i="11"/>
  <c r="I38" i="11"/>
  <c r="K38" i="11"/>
  <c r="G38" i="11"/>
  <c r="J2" i="9"/>
  <c r="J2" i="7"/>
  <c r="J13" i="9"/>
  <c r="L36" i="11"/>
  <c r="L34" i="11"/>
  <c r="L33" i="11"/>
  <c r="L6" i="11"/>
  <c r="L8" i="11"/>
  <c r="L11" i="11"/>
  <c r="J9" i="9"/>
  <c r="L18" i="11"/>
  <c r="J37" i="9"/>
  <c r="J35" i="9"/>
  <c r="J16" i="9"/>
  <c r="K6" i="7"/>
  <c r="J38" i="9"/>
  <c r="L20" i="11"/>
  <c r="L23" i="11"/>
  <c r="L21" i="11"/>
  <c r="L9" i="11"/>
  <c r="L17" i="11"/>
  <c r="L41" i="11"/>
  <c r="L35" i="11"/>
  <c r="L24" i="11"/>
  <c r="J28" i="9"/>
  <c r="J12" i="9"/>
  <c r="J25" i="9"/>
  <c r="L28" i="11"/>
  <c r="J17" i="9"/>
  <c r="L30" i="11"/>
  <c r="L37" i="11"/>
  <c r="L39" i="11"/>
  <c r="L38" i="11"/>
  <c r="K7" i="7"/>
  <c r="J29" i="9"/>
  <c r="J4" i="9"/>
  <c r="M3" i="11"/>
  <c r="J41" i="9"/>
  <c r="K4" i="7"/>
  <c r="J15" i="9"/>
  <c r="L7" i="11"/>
  <c r="J6" i="9"/>
  <c r="J5" i="9"/>
  <c r="J19" i="9"/>
  <c r="J20" i="9"/>
  <c r="J33" i="9"/>
  <c r="J44" i="9"/>
  <c r="J32" i="9"/>
  <c r="J18" i="9"/>
  <c r="J30" i="9"/>
  <c r="J39" i="9"/>
  <c r="L29" i="11"/>
  <c r="L12" i="11"/>
  <c r="L19" i="11"/>
  <c r="J22" i="9"/>
  <c r="L32" i="11"/>
  <c r="L26" i="11"/>
  <c r="L15" i="11"/>
  <c r="J23" i="9"/>
  <c r="J40" i="9"/>
  <c r="J24" i="9"/>
  <c r="J7" i="9"/>
  <c r="J43" i="9"/>
  <c r="L25" i="11"/>
  <c r="J27" i="9"/>
  <c r="J34" i="9"/>
  <c r="L16" i="11"/>
  <c r="L31" i="11"/>
  <c r="J42" i="9"/>
  <c r="J11" i="9"/>
  <c r="J10" i="9"/>
  <c r="L22" i="11"/>
  <c r="L14" i="11"/>
  <c r="L27" i="11"/>
  <c r="J21" i="9"/>
  <c r="J31" i="9"/>
  <c r="K3" i="7"/>
  <c r="J8" i="9"/>
  <c r="L40" i="11"/>
  <c r="J36" i="9"/>
  <c r="J3" i="9"/>
  <c r="L10" i="11"/>
  <c r="J14" i="9"/>
  <c r="L13" i="11"/>
  <c r="J26" i="9"/>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L2" i="11"/>
  <c r="D6" i="6"/>
  <c r="K3" i="9"/>
  <c r="B19" i="4" l="1"/>
  <c r="I41" i="4" l="1"/>
  <c r="I38" i="4"/>
  <c r="E58" i="4"/>
  <c r="J48" i="4"/>
  <c r="E85" i="4"/>
  <c r="J86" i="4"/>
  <c r="E38" i="4"/>
  <c r="E49" i="4"/>
  <c r="E69" i="4"/>
  <c r="I22" i="4"/>
  <c r="C60" i="4"/>
  <c r="I47" i="4"/>
  <c r="E61" i="4"/>
  <c r="J64" i="4"/>
  <c r="J78" i="4"/>
  <c r="K12" i="9"/>
  <c r="M18" i="11"/>
  <c r="D89" i="4"/>
  <c r="D37" i="4"/>
  <c r="M12" i="11"/>
  <c r="D98" i="4"/>
  <c r="C21" i="4"/>
  <c r="I48" i="4"/>
  <c r="I34" i="4"/>
  <c r="E53" i="4"/>
  <c r="D35" i="4"/>
  <c r="D93" i="4"/>
  <c r="C28" i="4"/>
  <c r="M16" i="11"/>
  <c r="K29" i="9"/>
  <c r="J44" i="4"/>
  <c r="I24" i="4"/>
  <c r="C36" i="4"/>
  <c r="E66" i="4"/>
  <c r="J98" i="4"/>
  <c r="E21" i="4"/>
  <c r="K38" i="9"/>
  <c r="K34" i="9"/>
  <c r="D47" i="4"/>
  <c r="E34" i="4"/>
  <c r="E79" i="4"/>
  <c r="I60" i="4"/>
  <c r="I46" i="4"/>
  <c r="K27" i="9"/>
  <c r="D94" i="4"/>
  <c r="C43" i="4"/>
  <c r="D22" i="4"/>
  <c r="J2" i="4"/>
  <c r="C75" i="4"/>
  <c r="J62" i="4"/>
  <c r="I55" i="4"/>
  <c r="E60" i="4"/>
  <c r="C72" i="4"/>
  <c r="C54" i="4"/>
  <c r="M17" i="11"/>
  <c r="E74" i="4"/>
  <c r="C51" i="4"/>
  <c r="I84" i="4"/>
  <c r="I31" i="4"/>
  <c r="M14" i="11"/>
  <c r="K10" i="9"/>
  <c r="K9" i="9"/>
  <c r="E64" i="4"/>
  <c r="C23" i="4"/>
  <c r="M37" i="11"/>
  <c r="E92" i="4"/>
  <c r="D84" i="4"/>
  <c r="J51" i="4"/>
  <c r="I71" i="4"/>
  <c r="I40" i="4"/>
  <c r="D46" i="4"/>
  <c r="C49" i="4"/>
  <c r="I83" i="4"/>
  <c r="C77" i="4"/>
  <c r="J47" i="4"/>
  <c r="E32" i="4"/>
  <c r="J61" i="4"/>
  <c r="K43" i="9"/>
  <c r="J41" i="4"/>
  <c r="J63" i="4"/>
  <c r="C33" i="4"/>
  <c r="M29" i="11"/>
  <c r="E59" i="4"/>
  <c r="C74" i="4"/>
  <c r="I52" i="4"/>
  <c r="I78" i="4"/>
  <c r="I42" i="4"/>
  <c r="I70" i="4"/>
  <c r="I77" i="4"/>
  <c r="J38" i="4"/>
  <c r="D54" i="4"/>
  <c r="J93" i="4"/>
  <c r="E67" i="4"/>
  <c r="E50" i="4"/>
  <c r="D65" i="4"/>
  <c r="C24" i="4"/>
  <c r="D60" i="4"/>
  <c r="M32" i="11"/>
  <c r="M6" i="11"/>
  <c r="K39" i="9"/>
  <c r="C50" i="4"/>
  <c r="I50" i="4"/>
  <c r="E70" i="4"/>
  <c r="J80" i="4"/>
  <c r="D27" i="4"/>
  <c r="C25" i="4"/>
  <c r="J57" i="4"/>
  <c r="I69" i="4"/>
  <c r="D83" i="4"/>
  <c r="D74" i="4"/>
  <c r="J79" i="4"/>
  <c r="D96" i="4"/>
  <c r="E62" i="4"/>
  <c r="C38" i="4"/>
  <c r="J54" i="4"/>
  <c r="M39" i="11"/>
  <c r="D33" i="4"/>
  <c r="J46" i="4"/>
  <c r="K21" i="9"/>
  <c r="K40" i="9"/>
  <c r="I20" i="4"/>
  <c r="J20" i="4"/>
  <c r="I66" i="4"/>
  <c r="I96" i="4"/>
  <c r="I97" i="4"/>
  <c r="C41" i="4"/>
  <c r="M41" i="11"/>
  <c r="B1" i="6"/>
  <c r="K18" i="9"/>
  <c r="E45" i="4"/>
  <c r="J97" i="4"/>
  <c r="E82" i="4"/>
  <c r="K33" i="9"/>
  <c r="J76" i="4"/>
  <c r="K7" i="9"/>
  <c r="J81" i="4"/>
  <c r="I82" i="4"/>
  <c r="C66" i="4"/>
  <c r="E35" i="4"/>
  <c r="K5" i="9"/>
  <c r="J85" i="4"/>
  <c r="I90" i="4"/>
  <c r="D30" i="4"/>
  <c r="M26" i="11"/>
  <c r="E31" i="4"/>
  <c r="I53" i="4"/>
  <c r="C47" i="4"/>
  <c r="I57" i="4"/>
  <c r="C22" i="4"/>
  <c r="M2" i="11"/>
  <c r="D68" i="4"/>
  <c r="J60" i="4"/>
  <c r="I25" i="4"/>
  <c r="I73" i="4"/>
  <c r="E44" i="4"/>
  <c r="C68" i="4"/>
  <c r="J59" i="4"/>
  <c r="C98" i="4"/>
  <c r="J50" i="4"/>
  <c r="D53" i="4"/>
  <c r="J35" i="4"/>
  <c r="J83" i="4"/>
  <c r="M36" i="11"/>
  <c r="D56" i="4"/>
  <c r="C55" i="4"/>
  <c r="D51" i="4"/>
  <c r="C48" i="4"/>
  <c r="I92" i="4"/>
  <c r="K14" i="9"/>
  <c r="E24" i="4"/>
  <c r="E75" i="4"/>
  <c r="M15" i="11"/>
  <c r="D95" i="4"/>
  <c r="K28" i="9"/>
  <c r="J82" i="4"/>
  <c r="J30" i="4"/>
  <c r="C40" i="4"/>
  <c r="E57" i="4"/>
  <c r="E86" i="4"/>
  <c r="E68" i="4"/>
  <c r="J91" i="4"/>
  <c r="E91" i="4"/>
  <c r="M33" i="11"/>
  <c r="D64" i="4"/>
  <c r="D45" i="4"/>
  <c r="J29" i="4"/>
  <c r="D78" i="4"/>
  <c r="D85" i="4"/>
  <c r="M38" i="11"/>
  <c r="M21" i="11"/>
  <c r="M24" i="11"/>
  <c r="E28" i="4"/>
  <c r="M22" i="11"/>
  <c r="J73" i="4"/>
  <c r="E42" i="4"/>
  <c r="D69" i="4"/>
  <c r="D62" i="4"/>
  <c r="K36" i="9"/>
  <c r="K2" i="9"/>
  <c r="I54" i="4"/>
  <c r="K6" i="9"/>
  <c r="I33" i="4"/>
  <c r="J65" i="4"/>
  <c r="E40" i="4"/>
  <c r="D21" i="4"/>
  <c r="E43" i="4"/>
  <c r="C89" i="4"/>
  <c r="E27" i="4"/>
  <c r="E55" i="4"/>
  <c r="I45" i="4"/>
  <c r="I43" i="4"/>
  <c r="J33" i="4"/>
  <c r="J49" i="4"/>
  <c r="J53" i="4"/>
  <c r="C26" i="4"/>
  <c r="K17" i="9"/>
  <c r="C86" i="4"/>
  <c r="C20" i="4"/>
  <c r="J67" i="4"/>
  <c r="K44" i="9"/>
  <c r="M35" i="11"/>
  <c r="M7" i="11"/>
  <c r="E81" i="4"/>
  <c r="C45" i="4"/>
  <c r="C82" i="4"/>
  <c r="E71" i="4"/>
  <c r="M30" i="11"/>
  <c r="C65" i="4"/>
  <c r="J43" i="4"/>
  <c r="J69" i="4"/>
  <c r="D31" i="4"/>
  <c r="I49" i="4"/>
  <c r="I36" i="4"/>
  <c r="D86" i="4"/>
  <c r="E89" i="4"/>
  <c r="C42" i="4"/>
  <c r="K4" i="9"/>
  <c r="C56" i="4"/>
  <c r="I21" i="4"/>
  <c r="C62" i="4"/>
  <c r="K30" i="9"/>
  <c r="C79" i="4"/>
  <c r="J72" i="4"/>
  <c r="K42" i="9"/>
  <c r="C37" i="4"/>
  <c r="J77" i="4"/>
  <c r="D39" i="4"/>
  <c r="I75" i="4"/>
  <c r="D2" i="4"/>
  <c r="K8" i="9"/>
  <c r="C67" i="4"/>
  <c r="E20" i="4"/>
  <c r="K22" i="9"/>
  <c r="D24" i="4"/>
  <c r="I19" i="4"/>
  <c r="J58" i="4"/>
  <c r="I44" i="4"/>
  <c r="D34" i="4"/>
  <c r="J25" i="4"/>
  <c r="E48" i="4"/>
  <c r="K15" i="9"/>
  <c r="J70" i="4"/>
  <c r="I63" i="4"/>
  <c r="K11" i="9"/>
  <c r="C46" i="4"/>
  <c r="E33" i="4"/>
  <c r="D42" i="4"/>
  <c r="D90" i="4"/>
  <c r="C95" i="4"/>
  <c r="D77" i="4"/>
  <c r="J55" i="4"/>
  <c r="D52" i="4"/>
  <c r="K20" i="9"/>
  <c r="J52" i="4"/>
  <c r="C61" i="4"/>
  <c r="I51" i="4"/>
  <c r="C97" i="4"/>
  <c r="E78" i="4"/>
  <c r="I28" i="4"/>
  <c r="C90" i="4"/>
  <c r="D28" i="4"/>
  <c r="D50" i="4"/>
  <c r="M11" i="11"/>
  <c r="E95" i="4"/>
  <c r="J21" i="4"/>
  <c r="D59" i="4"/>
  <c r="I95" i="4"/>
  <c r="J75" i="4"/>
  <c r="I62" i="4"/>
  <c r="C78" i="4"/>
  <c r="C81" i="4"/>
  <c r="I86" i="4"/>
  <c r="D67" i="4"/>
  <c r="I79" i="4"/>
  <c r="D63" i="4"/>
  <c r="D80" i="4"/>
  <c r="C30" i="4"/>
  <c r="J87" i="4"/>
  <c r="D38" i="4"/>
  <c r="K2" i="7"/>
  <c r="E73" i="4"/>
  <c r="J56" i="4"/>
  <c r="C76" i="4"/>
  <c r="C53" i="4"/>
  <c r="I64" i="4"/>
  <c r="D73" i="4"/>
  <c r="D81" i="4"/>
  <c r="C69" i="4"/>
  <c r="D23" i="4"/>
  <c r="D20" i="4"/>
  <c r="K25" i="9"/>
  <c r="K26" i="9"/>
  <c r="I81" i="4"/>
  <c r="D49" i="4"/>
  <c r="M5" i="11"/>
  <c r="I74" i="4"/>
  <c r="D40" i="4"/>
  <c r="I27" i="4"/>
  <c r="C59" i="4"/>
  <c r="E94" i="4"/>
  <c r="D71" i="4"/>
  <c r="I35" i="4"/>
  <c r="D58" i="4"/>
  <c r="M23" i="11"/>
  <c r="E56" i="4"/>
  <c r="K19" i="9"/>
  <c r="E90" i="4"/>
  <c r="D61" i="4"/>
  <c r="C71" i="4"/>
  <c r="E63" i="4"/>
  <c r="J32" i="4"/>
  <c r="I89" i="4"/>
  <c r="E87" i="4"/>
  <c r="J92" i="4"/>
  <c r="E23" i="4"/>
  <c r="M27" i="11"/>
  <c r="E25" i="4"/>
  <c r="I65" i="4"/>
  <c r="I30" i="4"/>
  <c r="M28" i="11"/>
  <c r="K16" i="9"/>
  <c r="D41" i="4"/>
  <c r="E47" i="4"/>
  <c r="C96" i="4"/>
  <c r="E46" i="4"/>
  <c r="D75" i="4"/>
  <c r="C34" i="4"/>
  <c r="I91" i="4"/>
  <c r="C39" i="4"/>
  <c r="I68" i="4"/>
  <c r="M19" i="11"/>
  <c r="I93" i="4"/>
  <c r="J34" i="4"/>
  <c r="M8" i="11"/>
  <c r="I87" i="4"/>
  <c r="E93" i="4"/>
  <c r="I94" i="4"/>
  <c r="J28" i="4"/>
  <c r="J95" i="4"/>
  <c r="K31" i="9"/>
  <c r="I72" i="4"/>
  <c r="I23" i="4"/>
  <c r="C31" i="4"/>
  <c r="C92" i="4"/>
  <c r="C29" i="4"/>
  <c r="M25" i="11"/>
  <c r="J88" i="4"/>
  <c r="E98" i="4"/>
  <c r="K32" i="9"/>
  <c r="J37" i="4"/>
  <c r="M31" i="11"/>
  <c r="J39" i="4"/>
  <c r="C52" i="4"/>
  <c r="I80" i="4"/>
  <c r="J36" i="4"/>
  <c r="I56" i="4"/>
  <c r="C35" i="4"/>
  <c r="C64" i="4"/>
  <c r="J66" i="4"/>
  <c r="E37" i="4"/>
  <c r="I39" i="4"/>
  <c r="E30" i="4"/>
  <c r="E80" i="4"/>
  <c r="D76" i="4"/>
  <c r="E77" i="4"/>
  <c r="M13" i="11"/>
  <c r="D57" i="4"/>
  <c r="J84" i="4"/>
  <c r="D70" i="4"/>
  <c r="E97" i="4"/>
  <c r="E24" i="7"/>
  <c r="D66" i="4"/>
  <c r="I61" i="4"/>
  <c r="I26" i="4"/>
  <c r="I76" i="4"/>
  <c r="J42" i="4"/>
  <c r="K35" i="9"/>
  <c r="D36" i="4"/>
  <c r="J71" i="4"/>
  <c r="E26" i="4"/>
  <c r="J89" i="4"/>
  <c r="E36" i="4"/>
  <c r="D92" i="4"/>
  <c r="C73" i="4"/>
  <c r="M34" i="11"/>
  <c r="D55" i="4"/>
  <c r="E52" i="4"/>
  <c r="E96" i="4"/>
  <c r="J23" i="4"/>
  <c r="E76" i="4"/>
  <c r="C58" i="4"/>
  <c r="C57" i="4"/>
  <c r="E41" i="4"/>
  <c r="J22" i="4"/>
  <c r="E83" i="4"/>
  <c r="I58" i="4"/>
  <c r="D82" i="4"/>
  <c r="J27" i="4"/>
  <c r="E88" i="4"/>
  <c r="D19" i="4"/>
  <c r="D26" i="4"/>
  <c r="K23" i="9"/>
  <c r="C94" i="4"/>
  <c r="J40" i="4"/>
  <c r="E29" i="4"/>
  <c r="D91" i="4"/>
  <c r="M10" i="11"/>
  <c r="D44" i="4"/>
  <c r="C88" i="4"/>
  <c r="J74" i="4"/>
  <c r="D43" i="4"/>
  <c r="C80" i="4"/>
  <c r="M20" i="11"/>
  <c r="E84" i="4"/>
  <c r="J96" i="4"/>
  <c r="C63" i="4"/>
  <c r="K24" i="9"/>
  <c r="I67" i="4"/>
  <c r="D88" i="4"/>
  <c r="C87" i="4"/>
  <c r="D79" i="4"/>
  <c r="I32" i="4"/>
  <c r="D32" i="4"/>
  <c r="J45" i="4"/>
  <c r="M9" i="11"/>
  <c r="I59" i="4"/>
  <c r="E65" i="4"/>
  <c r="J94" i="4"/>
  <c r="C93" i="4"/>
  <c r="D87" i="4"/>
  <c r="E54" i="4"/>
  <c r="J68" i="4"/>
  <c r="C19" i="4"/>
  <c r="C27" i="4"/>
  <c r="D25" i="4"/>
  <c r="I98" i="4"/>
  <c r="I2" i="4"/>
  <c r="I88" i="4"/>
  <c r="J31" i="4"/>
  <c r="K20" i="7"/>
  <c r="E51" i="4"/>
  <c r="J90" i="4"/>
  <c r="D72" i="4"/>
  <c r="K13" i="9"/>
  <c r="C44" i="4"/>
  <c r="J26" i="4"/>
  <c r="C91" i="4"/>
  <c r="J24" i="4"/>
  <c r="E72" i="4"/>
  <c r="K41" i="9"/>
  <c r="I85" i="4"/>
  <c r="C32" i="4"/>
  <c r="C70" i="4"/>
  <c r="D48" i="4"/>
  <c r="D29" i="4"/>
  <c r="I29" i="4"/>
  <c r="E22" i="4"/>
  <c r="C84" i="4"/>
  <c r="J19" i="4"/>
  <c r="K37" i="9"/>
  <c r="E39" i="4"/>
  <c r="M40" i="11"/>
  <c r="D97" i="4"/>
  <c r="C83" i="4"/>
  <c r="C85" i="4"/>
  <c r="I37" i="4"/>
  <c r="F19" i="4" l="1"/>
  <c r="D2" i="5" a="1"/>
  <c r="D107" i="5" l="1"/>
  <c r="D93" i="5"/>
  <c r="D51" i="5"/>
  <c r="D116" i="5"/>
  <c r="D48" i="5"/>
  <c r="D111" i="5"/>
  <c r="D5" i="5"/>
  <c r="D102" i="5"/>
  <c r="D49" i="5"/>
  <c r="D86" i="5"/>
  <c r="D104" i="5"/>
  <c r="D41" i="5"/>
  <c r="D33" i="5"/>
  <c r="D121" i="5"/>
  <c r="D43" i="5"/>
  <c r="D67" i="5"/>
  <c r="D63" i="5"/>
  <c r="D42" i="5"/>
  <c r="D112" i="5"/>
  <c r="D109" i="5"/>
  <c r="D123" i="5"/>
  <c r="D120" i="5"/>
  <c r="D119" i="5"/>
  <c r="D36" i="5"/>
  <c r="D3" i="5"/>
  <c r="D14" i="5"/>
  <c r="D98" i="5"/>
  <c r="D13" i="5"/>
  <c r="D58" i="5"/>
  <c r="D73" i="5"/>
  <c r="D26" i="5"/>
  <c r="D60" i="5"/>
  <c r="D50" i="5"/>
  <c r="D124" i="5"/>
  <c r="D95" i="5"/>
  <c r="D16" i="5"/>
  <c r="D108" i="5"/>
  <c r="D74" i="5"/>
  <c r="D46" i="5"/>
  <c r="D110" i="5"/>
  <c r="D24" i="5"/>
  <c r="D44" i="5"/>
  <c r="D97" i="5"/>
  <c r="D113" i="5"/>
  <c r="D10" i="5"/>
  <c r="D75" i="5"/>
  <c r="D7" i="5"/>
  <c r="D114" i="5"/>
  <c r="D83" i="5"/>
  <c r="D82" i="5"/>
  <c r="D35" i="5"/>
  <c r="D64" i="5"/>
  <c r="D66" i="5"/>
  <c r="D17" i="5"/>
  <c r="D71" i="5"/>
  <c r="D54" i="5"/>
  <c r="D21" i="5"/>
  <c r="D103" i="5"/>
  <c r="D125" i="5"/>
  <c r="D91" i="5"/>
  <c r="D92" i="5"/>
  <c r="D28" i="5"/>
  <c r="D99" i="5"/>
  <c r="D19" i="5"/>
  <c r="D38" i="5"/>
  <c r="D25" i="5"/>
  <c r="D85" i="5"/>
  <c r="D29" i="5"/>
  <c r="D88" i="5"/>
  <c r="D89" i="5"/>
  <c r="D101" i="5"/>
  <c r="D9" i="5"/>
  <c r="D61" i="5"/>
  <c r="D72" i="5"/>
  <c r="D11" i="5"/>
  <c r="D96" i="5"/>
  <c r="D122" i="5"/>
  <c r="D37" i="5"/>
  <c r="D94" i="5"/>
  <c r="D12" i="5"/>
  <c r="D45" i="5"/>
  <c r="D39" i="5"/>
  <c r="D31" i="5"/>
  <c r="D77" i="5"/>
  <c r="D81" i="5"/>
  <c r="D32" i="5"/>
  <c r="D4" i="5"/>
  <c r="D2" i="5"/>
  <c r="D20" i="5"/>
  <c r="D100" i="5"/>
  <c r="D34" i="5"/>
  <c r="D59" i="5"/>
  <c r="D118" i="5"/>
  <c r="D62" i="5"/>
  <c r="D69" i="5"/>
  <c r="D90" i="5"/>
  <c r="D15" i="5"/>
  <c r="D52" i="5"/>
  <c r="D30" i="5"/>
  <c r="D79" i="5"/>
  <c r="D117" i="5"/>
  <c r="D8" i="5"/>
  <c r="D70" i="5"/>
  <c r="D56" i="5"/>
  <c r="D22" i="5"/>
  <c r="D65" i="5"/>
  <c r="D80" i="5"/>
  <c r="D106" i="5"/>
  <c r="D6" i="5"/>
  <c r="D126" i="5"/>
  <c r="D55" i="5"/>
  <c r="D105" i="5"/>
  <c r="D87" i="5"/>
  <c r="D84" i="5"/>
  <c r="D78" i="5"/>
  <c r="D27" i="5"/>
  <c r="D68" i="5"/>
  <c r="D47" i="5"/>
  <c r="D76" i="5"/>
  <c r="D57" i="5"/>
  <c r="D18" i="5"/>
  <c r="D23" i="5"/>
  <c r="D53" i="5"/>
  <c r="D40" i="5"/>
  <c r="D115" i="5"/>
  <c r="H107" i="5"/>
  <c r="I107" i="5"/>
  <c r="E107" i="5"/>
  <c r="G107" i="5"/>
  <c r="F107" i="5"/>
  <c r="F49" i="5"/>
  <c r="I49" i="5"/>
  <c r="H49" i="5"/>
  <c r="G49" i="5"/>
  <c r="E49" i="5"/>
  <c r="H63" i="5"/>
  <c r="I63" i="5"/>
  <c r="E63" i="5"/>
  <c r="G63" i="5"/>
  <c r="F63" i="5"/>
  <c r="H3" i="5"/>
  <c r="I3" i="5"/>
  <c r="F3" i="5"/>
  <c r="E3" i="5"/>
  <c r="G3" i="5"/>
  <c r="H50" i="5"/>
  <c r="G50" i="5"/>
  <c r="I50" i="5"/>
  <c r="E50" i="5"/>
  <c r="F50" i="5"/>
  <c r="F24" i="5"/>
  <c r="E24" i="5"/>
  <c r="H24" i="5"/>
  <c r="G24" i="5"/>
  <c r="I24" i="5"/>
  <c r="F83" i="5"/>
  <c r="G83" i="5"/>
  <c r="H83" i="5"/>
  <c r="E83" i="5"/>
  <c r="I83" i="5"/>
  <c r="I21" i="5"/>
  <c r="G21" i="5"/>
  <c r="F21" i="5"/>
  <c r="E21" i="5"/>
  <c r="H21" i="5"/>
  <c r="F38" i="5"/>
  <c r="I38" i="5"/>
  <c r="H38" i="5"/>
  <c r="G38" i="5"/>
  <c r="E38" i="5"/>
  <c r="H61" i="5"/>
  <c r="F61" i="5"/>
  <c r="G61" i="5"/>
  <c r="E61" i="5"/>
  <c r="I61" i="5"/>
  <c r="E45" i="5"/>
  <c r="G45" i="5"/>
  <c r="F45" i="5"/>
  <c r="I45" i="5"/>
  <c r="H45" i="5"/>
  <c r="F20" i="5"/>
  <c r="I20" i="5"/>
  <c r="E20" i="5"/>
  <c r="G20" i="5"/>
  <c r="H20" i="5"/>
  <c r="H15" i="5"/>
  <c r="I15" i="5"/>
  <c r="G15" i="5"/>
  <c r="F15" i="5"/>
  <c r="E15" i="5"/>
  <c r="I22" i="5"/>
  <c r="E22" i="5"/>
  <c r="G22" i="5"/>
  <c r="F22" i="5"/>
  <c r="H22" i="5"/>
  <c r="F87" i="5"/>
  <c r="I87" i="5"/>
  <c r="H87" i="5"/>
  <c r="G87" i="5"/>
  <c r="E87" i="5"/>
  <c r="H18" i="5"/>
  <c r="F18" i="5"/>
  <c r="E18" i="5"/>
  <c r="G18" i="5"/>
  <c r="I18" i="5"/>
  <c r="H93" i="5"/>
  <c r="E93" i="5"/>
  <c r="I93" i="5"/>
  <c r="F93" i="5"/>
  <c r="G93" i="5"/>
  <c r="F86" i="5"/>
  <c r="I86" i="5"/>
  <c r="G86" i="5"/>
  <c r="E86" i="5"/>
  <c r="H86" i="5"/>
  <c r="F42" i="5"/>
  <c r="G42" i="5"/>
  <c r="I42" i="5"/>
  <c r="E42" i="5"/>
  <c r="H42" i="5"/>
  <c r="I14" i="5"/>
  <c r="E14" i="5"/>
  <c r="H14" i="5"/>
  <c r="G14" i="5"/>
  <c r="F14" i="5"/>
  <c r="I124" i="5"/>
  <c r="F124" i="5"/>
  <c r="E124" i="5"/>
  <c r="G124" i="5"/>
  <c r="H124" i="5"/>
  <c r="H44" i="5"/>
  <c r="E44" i="5"/>
  <c r="I44" i="5"/>
  <c r="G44" i="5"/>
  <c r="F44" i="5"/>
  <c r="G82" i="5"/>
  <c r="I82" i="5"/>
  <c r="E82" i="5"/>
  <c r="H82" i="5"/>
  <c r="F82" i="5"/>
  <c r="H103" i="5"/>
  <c r="I103" i="5"/>
  <c r="G103" i="5"/>
  <c r="E103" i="5"/>
  <c r="F103" i="5"/>
  <c r="I25" i="5"/>
  <c r="E25" i="5"/>
  <c r="H25" i="5"/>
  <c r="G25" i="5"/>
  <c r="F25" i="5"/>
  <c r="G72" i="5"/>
  <c r="I72" i="5"/>
  <c r="H72" i="5"/>
  <c r="F72" i="5"/>
  <c r="E72" i="5"/>
  <c r="G39" i="5"/>
  <c r="F39" i="5"/>
  <c r="H39" i="5"/>
  <c r="I39" i="5"/>
  <c r="E39" i="5"/>
  <c r="G100" i="5"/>
  <c r="I100" i="5"/>
  <c r="F100" i="5"/>
  <c r="H100" i="5"/>
  <c r="E100" i="5"/>
  <c r="I52" i="5"/>
  <c r="G52" i="5"/>
  <c r="F52" i="5"/>
  <c r="E52" i="5"/>
  <c r="H52" i="5"/>
  <c r="E65" i="5"/>
  <c r="I65" i="5"/>
  <c r="H65" i="5"/>
  <c r="G65" i="5"/>
  <c r="F65" i="5"/>
  <c r="F84" i="5"/>
  <c r="E84" i="5"/>
  <c r="G84" i="5"/>
  <c r="I84" i="5"/>
  <c r="H84" i="5"/>
  <c r="I23" i="5"/>
  <c r="E23" i="5"/>
  <c r="F23" i="5"/>
  <c r="G23" i="5"/>
  <c r="H23" i="5"/>
  <c r="F51" i="5"/>
  <c r="E51" i="5"/>
  <c r="G51" i="5"/>
  <c r="H51" i="5"/>
  <c r="I51" i="5"/>
  <c r="H104" i="5"/>
  <c r="F104" i="5"/>
  <c r="I104" i="5"/>
  <c r="E104" i="5"/>
  <c r="G104" i="5"/>
  <c r="E112" i="5"/>
  <c r="H112" i="5"/>
  <c r="F112" i="5"/>
  <c r="I112" i="5"/>
  <c r="G112" i="5"/>
  <c r="G98" i="5"/>
  <c r="F98" i="5"/>
  <c r="E98" i="5"/>
  <c r="H98" i="5"/>
  <c r="I98" i="5"/>
  <c r="H95" i="5"/>
  <c r="I95" i="5"/>
  <c r="F95" i="5"/>
  <c r="G95" i="5"/>
  <c r="E95" i="5"/>
  <c r="G97" i="5"/>
  <c r="F97" i="5"/>
  <c r="I97" i="5"/>
  <c r="E97" i="5"/>
  <c r="H97" i="5"/>
  <c r="E35" i="5"/>
  <c r="F35" i="5"/>
  <c r="G35" i="5"/>
  <c r="I35" i="5"/>
  <c r="H35" i="5"/>
  <c r="E125" i="5"/>
  <c r="H125" i="5"/>
  <c r="G125" i="5"/>
  <c r="F125" i="5"/>
  <c r="I125" i="5"/>
  <c r="E85" i="5"/>
  <c r="H85" i="5"/>
  <c r="I85" i="5"/>
  <c r="F85" i="5"/>
  <c r="G85" i="5"/>
  <c r="G11" i="5"/>
  <c r="F11" i="5"/>
  <c r="I11" i="5"/>
  <c r="H11" i="5"/>
  <c r="E11" i="5"/>
  <c r="G31" i="5"/>
  <c r="I31" i="5"/>
  <c r="H31" i="5"/>
  <c r="E31" i="5"/>
  <c r="F31" i="5"/>
  <c r="G34" i="5"/>
  <c r="I34" i="5"/>
  <c r="E34" i="5"/>
  <c r="H34" i="5"/>
  <c r="F34" i="5"/>
  <c r="H30" i="5"/>
  <c r="F30" i="5"/>
  <c r="E30" i="5"/>
  <c r="G30" i="5"/>
  <c r="I30" i="5"/>
  <c r="H80" i="5"/>
  <c r="G80" i="5"/>
  <c r="I80" i="5"/>
  <c r="F80" i="5"/>
  <c r="E80" i="5"/>
  <c r="H78" i="5"/>
  <c r="G78" i="5"/>
  <c r="I78" i="5"/>
  <c r="E78" i="5"/>
  <c r="F78" i="5"/>
  <c r="F53" i="5"/>
  <c r="I53" i="5"/>
  <c r="E53" i="5"/>
  <c r="H53" i="5"/>
  <c r="G53" i="5"/>
  <c r="G116" i="5"/>
  <c r="E116" i="5"/>
  <c r="H116" i="5"/>
  <c r="F116" i="5"/>
  <c r="I116" i="5"/>
  <c r="E41" i="5"/>
  <c r="I41" i="5"/>
  <c r="F41" i="5"/>
  <c r="H41" i="5"/>
  <c r="G41" i="5"/>
  <c r="H109" i="5"/>
  <c r="G109" i="5"/>
  <c r="F109" i="5"/>
  <c r="I109" i="5"/>
  <c r="E109" i="5"/>
  <c r="G13" i="5"/>
  <c r="F13" i="5"/>
  <c r="E13" i="5"/>
  <c r="I13" i="5"/>
  <c r="H13" i="5"/>
  <c r="G16" i="5"/>
  <c r="I16" i="5"/>
  <c r="F16" i="5"/>
  <c r="E16" i="5"/>
  <c r="H16" i="5"/>
  <c r="E113" i="5"/>
  <c r="F113" i="5"/>
  <c r="G113" i="5"/>
  <c r="H113" i="5"/>
  <c r="I113" i="5"/>
  <c r="H64" i="5"/>
  <c r="G64" i="5"/>
  <c r="E64" i="5"/>
  <c r="I64" i="5"/>
  <c r="F64" i="5"/>
  <c r="G91" i="5"/>
  <c r="E91" i="5"/>
  <c r="H91" i="5"/>
  <c r="F91" i="5"/>
  <c r="I91" i="5"/>
  <c r="E29" i="5"/>
  <c r="H29" i="5"/>
  <c r="I29" i="5"/>
  <c r="G29" i="5"/>
  <c r="F29" i="5"/>
  <c r="F96" i="5"/>
  <c r="H96" i="5"/>
  <c r="G96" i="5"/>
  <c r="I96" i="5"/>
  <c r="E96" i="5"/>
  <c r="F77" i="5"/>
  <c r="H77" i="5"/>
  <c r="G77" i="5"/>
  <c r="I77" i="5"/>
  <c r="E77" i="5"/>
  <c r="F59" i="5"/>
  <c r="H59" i="5"/>
  <c r="E59" i="5"/>
  <c r="I59" i="5"/>
  <c r="G59" i="5"/>
  <c r="G79" i="5"/>
  <c r="H79" i="5"/>
  <c r="E79" i="5"/>
  <c r="F79" i="5"/>
  <c r="I79" i="5"/>
  <c r="F106" i="5"/>
  <c r="G106" i="5"/>
  <c r="I106" i="5"/>
  <c r="E106" i="5"/>
  <c r="H106" i="5"/>
  <c r="H27" i="5"/>
  <c r="F27" i="5"/>
  <c r="I27" i="5"/>
  <c r="E27" i="5"/>
  <c r="G27" i="5"/>
  <c r="G40" i="5"/>
  <c r="F40" i="5"/>
  <c r="I40" i="5"/>
  <c r="H40" i="5"/>
  <c r="E40" i="5"/>
  <c r="G48" i="5"/>
  <c r="E48" i="5"/>
  <c r="H48" i="5"/>
  <c r="F48" i="5"/>
  <c r="I48" i="5"/>
  <c r="G33" i="5"/>
  <c r="E33" i="5"/>
  <c r="H33" i="5"/>
  <c r="I33" i="5"/>
  <c r="F33" i="5"/>
  <c r="I123" i="5"/>
  <c r="F123" i="5"/>
  <c r="H123" i="5"/>
  <c r="E123" i="5"/>
  <c r="G123" i="5"/>
  <c r="H58" i="5"/>
  <c r="I58" i="5"/>
  <c r="F58" i="5"/>
  <c r="E58" i="5"/>
  <c r="G58" i="5"/>
  <c r="I108" i="5"/>
  <c r="F108" i="5"/>
  <c r="H108" i="5"/>
  <c r="G108" i="5"/>
  <c r="E108" i="5"/>
  <c r="H10" i="5"/>
  <c r="E10" i="5"/>
  <c r="I10" i="5"/>
  <c r="F10" i="5"/>
  <c r="G10" i="5"/>
  <c r="I66" i="5"/>
  <c r="E66" i="5"/>
  <c r="F66" i="5"/>
  <c r="G66" i="5"/>
  <c r="H66" i="5"/>
  <c r="E92" i="5"/>
  <c r="H92" i="5"/>
  <c r="G92" i="5"/>
  <c r="I92" i="5"/>
  <c r="F92" i="5"/>
  <c r="E88" i="5"/>
  <c r="H88" i="5"/>
  <c r="F88" i="5"/>
  <c r="G88" i="5"/>
  <c r="I88" i="5"/>
  <c r="H122" i="5"/>
  <c r="E122" i="5"/>
  <c r="G122" i="5"/>
  <c r="I122" i="5"/>
  <c r="F122" i="5"/>
  <c r="I81" i="5"/>
  <c r="G81" i="5"/>
  <c r="H81" i="5"/>
  <c r="F81" i="5"/>
  <c r="E81" i="5"/>
  <c r="H118" i="5"/>
  <c r="I118" i="5"/>
  <c r="E118" i="5"/>
  <c r="F118" i="5"/>
  <c r="G118" i="5"/>
  <c r="G117" i="5"/>
  <c r="E117" i="5"/>
  <c r="I117" i="5"/>
  <c r="H117" i="5"/>
  <c r="F117" i="5"/>
  <c r="F6" i="5"/>
  <c r="E6" i="5"/>
  <c r="G6" i="5"/>
  <c r="I6" i="5"/>
  <c r="H6" i="5"/>
  <c r="F68" i="5"/>
  <c r="E68" i="5"/>
  <c r="H68" i="5"/>
  <c r="I68" i="5"/>
  <c r="G68" i="5"/>
  <c r="E115" i="5"/>
  <c r="F115" i="5"/>
  <c r="I115" i="5"/>
  <c r="H115" i="5"/>
  <c r="G115" i="5"/>
  <c r="F111" i="5"/>
  <c r="E111" i="5"/>
  <c r="G111" i="5"/>
  <c r="H111" i="5"/>
  <c r="I111" i="5"/>
  <c r="I121" i="5"/>
  <c r="E121" i="5"/>
  <c r="H121" i="5"/>
  <c r="F121" i="5"/>
  <c r="G121" i="5"/>
  <c r="F120" i="5"/>
  <c r="E120" i="5"/>
  <c r="I120" i="5"/>
  <c r="H120" i="5"/>
  <c r="G120" i="5"/>
  <c r="E73" i="5"/>
  <c r="G73" i="5"/>
  <c r="I73" i="5"/>
  <c r="F73" i="5"/>
  <c r="H73" i="5"/>
  <c r="I74" i="5"/>
  <c r="E74" i="5"/>
  <c r="H74" i="5"/>
  <c r="G74" i="5"/>
  <c r="F74" i="5"/>
  <c r="G75" i="5"/>
  <c r="F75" i="5"/>
  <c r="H75" i="5"/>
  <c r="I75" i="5"/>
  <c r="E75" i="5"/>
  <c r="H17" i="5"/>
  <c r="F17" i="5"/>
  <c r="G17" i="5"/>
  <c r="I17" i="5"/>
  <c r="E17" i="5"/>
  <c r="I28" i="5"/>
  <c r="H28" i="5"/>
  <c r="F28" i="5"/>
  <c r="G28" i="5"/>
  <c r="E28" i="5"/>
  <c r="G89" i="5"/>
  <c r="H89" i="5"/>
  <c r="F89" i="5"/>
  <c r="E89" i="5"/>
  <c r="I89" i="5"/>
  <c r="E37" i="5"/>
  <c r="H37" i="5"/>
  <c r="G37" i="5"/>
  <c r="I37" i="5"/>
  <c r="F37" i="5"/>
  <c r="I32" i="5"/>
  <c r="H32" i="5"/>
  <c r="F32" i="5"/>
  <c r="E32" i="5"/>
  <c r="G32" i="5"/>
  <c r="F62" i="5"/>
  <c r="H62" i="5"/>
  <c r="I62" i="5"/>
  <c r="G62" i="5"/>
  <c r="E62" i="5"/>
  <c r="G8" i="5"/>
  <c r="I8" i="5"/>
  <c r="H8" i="5"/>
  <c r="E8" i="5"/>
  <c r="F8" i="5"/>
  <c r="F126" i="5"/>
  <c r="E126" i="5"/>
  <c r="I126" i="5"/>
  <c r="H126" i="5"/>
  <c r="G126" i="5"/>
  <c r="E47" i="5"/>
  <c r="H47" i="5"/>
  <c r="G47" i="5"/>
  <c r="I47" i="5"/>
  <c r="F47" i="5"/>
  <c r="F5" i="5"/>
  <c r="H5" i="5"/>
  <c r="I5" i="5"/>
  <c r="E5" i="5"/>
  <c r="G5" i="5"/>
  <c r="F43" i="5"/>
  <c r="E43" i="5"/>
  <c r="G43" i="5"/>
  <c r="H43" i="5"/>
  <c r="I43" i="5"/>
  <c r="G119" i="5"/>
  <c r="H119" i="5"/>
  <c r="E119" i="5"/>
  <c r="I119" i="5"/>
  <c r="F119" i="5"/>
  <c r="G26" i="5"/>
  <c r="H26" i="5"/>
  <c r="E26" i="5"/>
  <c r="F26" i="5"/>
  <c r="I26" i="5"/>
  <c r="F46" i="5"/>
  <c r="I46" i="5"/>
  <c r="E46" i="5"/>
  <c r="G46" i="5"/>
  <c r="H46" i="5"/>
  <c r="G7" i="5"/>
  <c r="E7" i="5"/>
  <c r="H7" i="5"/>
  <c r="I7" i="5"/>
  <c r="F7" i="5"/>
  <c r="F71" i="5"/>
  <c r="G71" i="5"/>
  <c r="I71" i="5"/>
  <c r="H71" i="5"/>
  <c r="E71" i="5"/>
  <c r="I99" i="5"/>
  <c r="G99" i="5"/>
  <c r="H99" i="5"/>
  <c r="E99" i="5"/>
  <c r="F99" i="5"/>
  <c r="I101" i="5"/>
  <c r="F101" i="5"/>
  <c r="G101" i="5"/>
  <c r="H101" i="5"/>
  <c r="E101" i="5"/>
  <c r="G94" i="5"/>
  <c r="F94" i="5"/>
  <c r="H94" i="5"/>
  <c r="I94" i="5"/>
  <c r="E94" i="5"/>
  <c r="I4" i="5"/>
  <c r="G4" i="5"/>
  <c r="E4" i="5"/>
  <c r="H4" i="5"/>
  <c r="F4" i="5"/>
  <c r="G69" i="5"/>
  <c r="F69" i="5"/>
  <c r="I69" i="5"/>
  <c r="E69" i="5"/>
  <c r="H69" i="5"/>
  <c r="E70" i="5"/>
  <c r="H70" i="5"/>
  <c r="F70" i="5"/>
  <c r="I70" i="5"/>
  <c r="G70" i="5"/>
  <c r="F55" i="5"/>
  <c r="G55" i="5"/>
  <c r="I55" i="5"/>
  <c r="H55" i="5"/>
  <c r="E55" i="5"/>
  <c r="E76" i="5"/>
  <c r="H76" i="5"/>
  <c r="G76" i="5"/>
  <c r="I76" i="5"/>
  <c r="F76" i="5"/>
  <c r="G102" i="5"/>
  <c r="E102" i="5"/>
  <c r="F102" i="5"/>
  <c r="H102" i="5"/>
  <c r="I102" i="5"/>
  <c r="I67" i="5"/>
  <c r="E67" i="5"/>
  <c r="G67" i="5"/>
  <c r="F67" i="5"/>
  <c r="H67" i="5"/>
  <c r="H36" i="5"/>
  <c r="I36" i="5"/>
  <c r="F36" i="5"/>
  <c r="G36" i="5"/>
  <c r="E36" i="5"/>
  <c r="I60" i="5"/>
  <c r="G60" i="5"/>
  <c r="F60" i="5"/>
  <c r="H60" i="5"/>
  <c r="E60" i="5"/>
  <c r="I110" i="5"/>
  <c r="H110" i="5"/>
  <c r="G110" i="5"/>
  <c r="E110" i="5"/>
  <c r="F110" i="5"/>
  <c r="F114" i="5"/>
  <c r="H114" i="5"/>
  <c r="I114" i="5"/>
  <c r="G114" i="5"/>
  <c r="E114" i="5"/>
  <c r="H54" i="5"/>
  <c r="F54" i="5"/>
  <c r="E54" i="5"/>
  <c r="I54" i="5"/>
  <c r="G54" i="5"/>
  <c r="F19" i="5"/>
  <c r="E19" i="5"/>
  <c r="I19" i="5"/>
  <c r="G19" i="5"/>
  <c r="H19" i="5"/>
  <c r="H9" i="5"/>
  <c r="I9" i="5"/>
  <c r="E9" i="5"/>
  <c r="G9" i="5"/>
  <c r="F9" i="5"/>
  <c r="F12" i="5"/>
  <c r="H12" i="5"/>
  <c r="E12" i="5"/>
  <c r="G12" i="5"/>
  <c r="I12" i="5"/>
  <c r="B6" i="5"/>
  <c r="F2" i="5"/>
  <c r="H2" i="5"/>
  <c r="G2" i="5"/>
  <c r="I2" i="5"/>
  <c r="E2" i="5"/>
  <c r="F90" i="5"/>
  <c r="I90" i="5"/>
  <c r="G90" i="5"/>
  <c r="E90" i="5"/>
  <c r="H90" i="5"/>
  <c r="E56" i="5"/>
  <c r="G56" i="5"/>
  <c r="I56" i="5"/>
  <c r="F56" i="5"/>
  <c r="H56" i="5"/>
  <c r="H105" i="5"/>
  <c r="I105" i="5"/>
  <c r="F105" i="5"/>
  <c r="E105" i="5"/>
  <c r="G105" i="5"/>
  <c r="G57" i="5"/>
  <c r="H57" i="5"/>
  <c r="I57" i="5"/>
  <c r="F57" i="5"/>
  <c r="E57" i="5"/>
  <c r="C24" i="6" l="1"/>
  <c r="D14" i="6"/>
  <c r="D26" i="6"/>
  <c r="J1" i="5" a="1"/>
  <c r="J17" i="5"/>
  <c r="J97" i="5"/>
  <c r="J51" i="5"/>
  <c r="J125" i="5"/>
  <c r="J21" i="5"/>
  <c r="J92" i="5"/>
  <c r="J99" i="5"/>
  <c r="J34" i="5"/>
  <c r="J78" i="5"/>
  <c r="J70" i="5"/>
  <c r="J49" i="5"/>
  <c r="J107" i="5"/>
  <c r="J44" i="5"/>
  <c r="J23" i="5"/>
  <c r="J95" i="5"/>
  <c r="J35" i="5"/>
  <c r="J89" i="5"/>
  <c r="J29" i="5"/>
  <c r="J3" i="5"/>
  <c r="J11" i="5"/>
  <c r="J85" i="5"/>
  <c r="J40" i="5"/>
  <c r="J39" i="5"/>
  <c r="J120" i="5"/>
  <c r="J69" i="5"/>
  <c r="J10" i="5"/>
  <c r="J59" i="5"/>
  <c r="J12" i="5"/>
  <c r="J82" i="5"/>
  <c r="J76" i="5"/>
  <c r="J27" i="5"/>
  <c r="J52" i="5"/>
  <c r="J30" i="5"/>
  <c r="J118" i="5"/>
  <c r="J90" i="5"/>
  <c r="J4" i="5"/>
  <c r="J56" i="5"/>
  <c r="J22" i="5"/>
  <c r="J26" i="5"/>
  <c r="J81" i="5"/>
  <c r="J98" i="5"/>
  <c r="J111" i="5"/>
  <c r="J84" i="5"/>
  <c r="J91" i="5"/>
  <c r="J55" i="5"/>
  <c r="J68" i="5"/>
  <c r="J1" i="5"/>
  <c r="J2" i="5"/>
  <c r="J45" i="5"/>
  <c r="J63" i="5"/>
  <c r="J66" i="5"/>
  <c r="J96" i="5"/>
  <c r="J112" i="5"/>
  <c r="J65" i="5"/>
  <c r="J28" i="5"/>
  <c r="J13" i="5"/>
  <c r="J57" i="5"/>
  <c r="J93" i="5"/>
  <c r="J73" i="5"/>
  <c r="J72" i="5"/>
  <c r="J74" i="5"/>
  <c r="J102" i="5"/>
  <c r="J6" i="5"/>
  <c r="J43" i="5"/>
  <c r="J123" i="5"/>
  <c r="J103" i="5"/>
  <c r="J50" i="5"/>
  <c r="J5" i="5"/>
  <c r="J67" i="5"/>
  <c r="J24" i="5"/>
  <c r="J119" i="5"/>
  <c r="J121" i="5"/>
  <c r="J75" i="5"/>
  <c r="J88" i="5"/>
  <c r="J116" i="5"/>
  <c r="J31" i="5"/>
  <c r="J48" i="5"/>
  <c r="J113" i="5"/>
  <c r="J109" i="5"/>
  <c r="J15" i="5"/>
  <c r="J60" i="5"/>
  <c r="J33" i="5"/>
  <c r="J117" i="5"/>
  <c r="J36" i="5"/>
  <c r="J100" i="5"/>
  <c r="J53" i="5"/>
  <c r="J108" i="5"/>
  <c r="J38" i="5"/>
  <c r="J114" i="5"/>
  <c r="J8" i="5"/>
  <c r="J94" i="5"/>
  <c r="J101" i="5"/>
  <c r="J106" i="5"/>
  <c r="J46" i="5"/>
  <c r="J79" i="5"/>
  <c r="J18" i="5"/>
  <c r="J9" i="5"/>
  <c r="J20" i="5"/>
  <c r="J62" i="5"/>
  <c r="J87" i="5"/>
  <c r="J47" i="5"/>
  <c r="J54" i="5"/>
  <c r="J19" i="5"/>
  <c r="J126" i="5"/>
  <c r="J104" i="5"/>
  <c r="J41" i="5"/>
  <c r="J42" i="5"/>
  <c r="J14" i="5"/>
  <c r="J83" i="5"/>
  <c r="J71" i="5"/>
  <c r="J58" i="5"/>
  <c r="J80" i="5"/>
  <c r="J7" i="5"/>
  <c r="J77" i="5"/>
  <c r="J32" i="5"/>
  <c r="J122" i="5"/>
  <c r="J86" i="5"/>
  <c r="J25" i="5"/>
  <c r="J110" i="5"/>
  <c r="J115" i="5"/>
  <c r="J124" i="5"/>
  <c r="J64" i="5"/>
  <c r="J61" i="5"/>
  <c r="J37" i="5"/>
  <c r="J105" i="5"/>
  <c r="J16" i="5"/>
  <c r="C23" i="6"/>
  <c r="D27" i="6"/>
  <c r="D15" i="6"/>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<sst xmlns="http://schemas.openxmlformats.org/spreadsheetml/2006/main" count="363" uniqueCount="183">
  <si>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</si>
  <si>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</si>
  <si>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</si>
  <si>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</si>
  <si>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</si>
  <si>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</si>
  <si>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</si>
  <si>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</si>
  <si>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</si>
  <si>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</si>
  <si>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</si>
  <si>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</si>
  <si>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</si>
  <si>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</si>
  <si>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</si>
  <si>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</si>
  <si>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</si>
  <si>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</si>
  <si>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</si>
  <si>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</si>
  <si>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</si>
  <si>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</si>
  <si>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</si>
  <si>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</si>
  <si>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</si>
  <si>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</si>
  <si>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</si>
  <si>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</si>
  <si>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</si>
  <si>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</si>
  <si>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</si>
  <si>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</si>
  <si>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</si>
  <si>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</si>
  <si>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</si>
  <si>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</si>
  <si>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</si>
  <si>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</si>
  <si>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</si>
  <si>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</si>
  <si>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</si>
  <si>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</si>
  <si>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</si>
  <si>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</si>
  <si>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</si>
  <si>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</si>
  <si>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</si>
  <si>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</si>
  <si>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</si>
  <si>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</si>
  <si>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</si>
  <si>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</si>
  <si>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</si>
  <si>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</si>
  <si>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</si>
  <si>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</si>
  <si>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</si>
  <si>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</si>
  <si>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</si>
  <si>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</si>
  <si>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</si>
  <si>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</si>
  <si>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</si>
  <si>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</si>
  <si>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</si>
  <si>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</si>
  <si>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</si>
  <si>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</si>
  <si>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</si>
  <si>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</si>
  <si>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</si>
  <si>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</si>
  <si>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</si>
  <si>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</si>
  <si>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</si>
  <si>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</si>
  <si>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</si>
  <si>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</si>
  <si>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</si>
  <si>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</si>
  <si>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</si>
  <si>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</si>
  <si>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</si>
  <si>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</si>
  <si>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</si>
  <si>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</si>
  <si>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</si>
  <si>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</si>
  <si>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</si>
  <si>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</si>
  <si>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</si>
  <si>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</si>
  <si>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</si>
  <si>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</si>
  <si>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</si>
  <si>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</si>
  <si>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</si>
  <si>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</si>
  <si>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</si>
  <si>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</si>
  <si>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</si>
  <si>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</si>
  <si>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</si>
  <si>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</si>
  <si>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</si>
  <si>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</si>
  <si>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</si>
  <si>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</si>
  <si>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</si>
  <si>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</si>
  <si>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</si>
  <si>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</si>
  <si>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</si>
  <si>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</si>
  <si>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</si>
  <si>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</si>
  <si>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</si>
  <si>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</si>
  <si>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</si>
  <si>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</si>
  <si>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</si>
  <si>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</si>
  <si>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</si>
  <si>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</si>
  <si>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</si>
  <si>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</si>
  <si>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</si>
  <si>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</si>
  <si>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</si>
  <si>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</si>
  <si>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</si>
  <si>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</si>
  <si>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</si>
  <si>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</si>
  <si>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</si>
  <si>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</si>
  <si>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</si>
  <si>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</si>
  <si>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</si>
  <si>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</si>
  <si>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</si>
  <si>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</si>
  <si>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</si>
  <si>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</si>
  <si>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</si>
  <si>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</si>
  <si>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</si>
  <si>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</si>
  <si>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</si>
  <si>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</si>
  <si>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</si>
  <si>
    <t>Future Type</t>
  </si>
  <si>
    <t>Future Date</t>
  </si>
  <si>
    <t>IMM</t>
  </si>
  <si>
    <t>Settl Days</t>
  </si>
  <si>
    <t>OND</t>
  </si>
  <si>
    <t>TND</t>
  </si>
  <si>
    <t>SND</t>
  </si>
  <si>
    <t>SWD</t>
  </si>
  <si>
    <t>2WD</t>
  </si>
  <si>
    <t>3WD</t>
  </si>
  <si>
    <t>1MD</t>
  </si>
  <si>
    <t>2MD</t>
  </si>
  <si>
    <t>3MD</t>
  </si>
  <si>
    <t>4MD</t>
  </si>
  <si>
    <t>5MD</t>
  </si>
  <si>
    <t>6MD</t>
  </si>
  <si>
    <t>7MD</t>
  </si>
  <si>
    <t>8MD</t>
  </si>
  <si>
    <t>9MD</t>
  </si>
  <si>
    <t>10MD</t>
  </si>
  <si>
    <t>11MD</t>
  </si>
  <si>
    <t>1YD</t>
  </si>
  <si>
    <t>TN</t>
  </si>
  <si>
    <t>ASK</t>
  </si>
  <si>
    <t>BID</t>
  </si>
  <si>
    <t>MID</t>
  </si>
  <si>
    <t>Static</t>
  </si>
  <si>
    <t>Effective</t>
  </si>
  <si>
    <t>Change</t>
  </si>
  <si>
    <t>Stub</t>
  </si>
  <si>
    <t>Date</t>
  </si>
  <si>
    <t>RIC Not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</si>
</sst>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s>
  <fonts count="22"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9"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25">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0" fontId="3" fillId="3" borderId="20" xfId="1" applyFont="1" applyFill="1" applyBorder="1" applyAlignment="1">
      <alignment horizontal="center" vertical="center" wrapText="1"/>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5" xfId="1" applyFont="1" applyFill="1" applyBorder="1" applyAlignment="1">
      <alignment horizontal="right"/>
    </xf>
    <xf numFmtId="0" fontId="5" fillId="6" borderId="3" xfId="1" applyFont="1" applyFill="1" applyBorder="1" applyAlignment="1">
      <alignment horizontal="center"/>
    </xf>
    <xf numFmtId="0" fontId="8" fillId="5" borderId="26"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170" fontId="5" fillId="6" borderId="5" xfId="1" applyNumberFormat="1" applyFont="1" applyFill="1" applyBorder="1" applyAlignment="1">
      <alignment horizontal="center"/>
    </xf>
    <xf numFmtId="0" fontId="8" fillId="5" borderId="27"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5" xfId="1" applyFont="1" applyFill="1" applyBorder="1"/>
    <xf numFmtId="171" fontId="5" fillId="2" borderId="3" xfId="1" applyNumberFormat="1" applyFont="1" applyFill="1" applyBorder="1" applyAlignment="1">
      <alignment horizontal="center"/>
    </xf>
    <xf numFmtId="0" fontId="5" fillId="5" borderId="26" xfId="1" applyFont="1" applyFill="1" applyBorder="1"/>
    <xf numFmtId="0" fontId="5" fillId="5" borderId="26" xfId="3" applyFont="1" applyFill="1" applyBorder="1"/>
    <xf numFmtId="0" fontId="5" fillId="5" borderId="25" xfId="3" applyFont="1" applyFill="1" applyBorder="1"/>
    <xf numFmtId="0" fontId="5" fillId="7" borderId="5" xfId="1" applyFont="1" applyFill="1" applyBorder="1" applyAlignment="1">
      <alignment horizontal="center"/>
    </xf>
    <xf numFmtId="0" fontId="5" fillId="5"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0" borderId="0" xfId="1" applyFont="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172" fontId="6" fillId="4" borderId="9" xfId="1" applyNumberFormat="1" applyFont="1" applyFill="1" applyBorder="1" applyAlignment="1" applyProtection="1"/>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1"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171" fontId="17" fillId="4" borderId="9" xfId="1" quotePrefix="1" applyNumberFormat="1" applyFont="1" applyFill="1" applyBorder="1" applyAlignment="1" applyProtection="1">
      <alignment horizontal="center"/>
    </xf>
    <xf numFmtId="0" fontId="18" fillId="5" borderId="8" xfId="1" applyFont="1" applyFill="1" applyBorder="1"/>
    <xf numFmtId="0" fontId="16" fillId="2" borderId="15" xfId="1" applyFont="1" applyFill="1" applyBorder="1"/>
    <xf numFmtId="171" fontId="17" fillId="4" borderId="9" xfId="1" applyNumberFormat="1" applyFont="1" applyFill="1" applyBorder="1" applyAlignment="1" applyProtection="1">
      <alignment horizontal="center"/>
    </xf>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5" borderId="8" xfId="1" applyNumberFormat="1" applyFont="1" applyFill="1" applyBorder="1"/>
    <xf numFmtId="0" fontId="17" fillId="2" borderId="15" xfId="1" applyFont="1" applyFill="1" applyBorder="1"/>
    <xf numFmtId="171" fontId="17" fillId="4" borderId="9" xfId="1" quotePrefix="1" applyNumberFormat="1" applyFont="1" applyFill="1" applyBorder="1" applyAlignment="1" applyProtection="1">
      <alignment horizontal="left"/>
    </xf>
    <xf numFmtId="0" fontId="17" fillId="2" borderId="14" xfId="1" applyFont="1" applyFill="1" applyBorder="1"/>
    <xf numFmtId="0" fontId="17" fillId="2" borderId="0" xfId="1" applyFont="1" applyFill="1" applyBorder="1"/>
    <xf numFmtId="0" fontId="5" fillId="2" borderId="25" xfId="1" applyFont="1" applyFill="1" applyBorder="1" applyAlignment="1">
      <alignment horizontal="center"/>
    </xf>
    <xf numFmtId="0" fontId="5" fillId="10" borderId="0" xfId="3" applyFont="1" applyFill="1"/>
    <xf numFmtId="0" fontId="15" fillId="10"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5"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4" borderId="8" xfId="1" applyNumberFormat="1" applyFont="1" applyFill="1" applyBorder="1" applyAlignment="1" applyProtection="1">
      <alignment horizontal="left" vertical="center"/>
    </xf>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29" xfId="1" applyFont="1" applyBorder="1"/>
    <xf numFmtId="0" fontId="2" fillId="0" borderId="30" xfId="1" applyFont="1" applyBorder="1" applyAlignment="1">
      <alignment horizontal="center"/>
    </xf>
    <xf numFmtId="0" fontId="2" fillId="0" borderId="28" xfId="1" applyFont="1" applyBorder="1" applyAlignment="1">
      <alignment horizontal="center"/>
    </xf>
    <xf numFmtId="0" fontId="2" fillId="2" borderId="25"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16" fontId="2" fillId="0" borderId="0" xfId="1" applyNumberFormat="1" applyFont="1"/>
    <xf numFmtId="177" fontId="2" fillId="0" borderId="0" xfId="1" applyNumberFormat="1" applyFont="1"/>
    <xf numFmtId="166" fontId="2" fillId="0" borderId="0" xfId="1" applyNumberFormat="1" applyFont="1"/>
    <xf numFmtId="0" fontId="11" fillId="2" borderId="32" xfId="1" applyFont="1" applyFill="1" applyBorder="1" applyAlignment="1">
      <alignment horizontal="center" vertical="center"/>
    </xf>
    <xf numFmtId="0" fontId="2" fillId="0" borderId="12" xfId="1" applyFont="1" applyBorder="1"/>
    <xf numFmtId="0" fontId="3" fillId="5" borderId="33" xfId="1" applyFont="1" applyFill="1" applyBorder="1" applyAlignment="1">
      <alignment horizontal="right"/>
    </xf>
    <xf numFmtId="3" fontId="2" fillId="6" borderId="34" xfId="1" applyNumberFormat="1" applyFont="1" applyFill="1" applyBorder="1" applyAlignment="1">
      <alignment horizontal="center"/>
    </xf>
    <xf numFmtId="0" fontId="3" fillId="5" borderId="17" xfId="1" applyFont="1" applyFill="1" applyBorder="1" applyAlignment="1">
      <alignment horizontal="right"/>
    </xf>
    <xf numFmtId="167" fontId="2" fillId="0" borderId="0" xfId="1" applyNumberFormat="1" applyFont="1"/>
    <xf numFmtId="178" fontId="2" fillId="0" borderId="0" xfId="1" applyNumberFormat="1" applyFont="1"/>
    <xf numFmtId="167" fontId="2" fillId="0" borderId="8" xfId="1" applyNumberFormat="1" applyFont="1" applyBorder="1" applyAlignment="1">
      <alignment horizontal="center"/>
    </xf>
    <xf numFmtId="0" fontId="2" fillId="2" borderId="8" xfId="1" applyFont="1" applyFill="1" applyBorder="1" applyAlignment="1">
      <alignment horizontal="center" vertical="center" wrapText="1"/>
    </xf>
    <xf numFmtId="0" fontId="2" fillId="2" borderId="2" xfId="1" applyFont="1" applyFill="1" applyBorder="1" applyAlignment="1">
      <alignment horizontal="right"/>
    </xf>
    <xf numFmtId="0" fontId="2" fillId="2" borderId="10" xfId="1" applyFont="1" applyFill="1" applyBorder="1" applyAlignment="1">
      <alignment horizontal="right"/>
    </xf>
    <xf numFmtId="0" fontId="2" fillId="3" borderId="8" xfId="1" applyFont="1" applyFill="1" applyBorder="1" applyAlignment="1">
      <alignment horizontal="center" vertical="center" wrapText="1"/>
    </xf>
    <xf numFmtId="180" fontId="2" fillId="2" borderId="25" xfId="1" quotePrefix="1" applyNumberFormat="1" applyFont="1" applyFill="1" applyBorder="1" applyAlignment="1">
      <alignment horizontal="center"/>
    </xf>
    <xf numFmtId="165" fontId="2" fillId="2" borderId="2" xfId="2" applyNumberFormat="1" applyFont="1" applyFill="1" applyBorder="1" applyAlignment="1">
      <alignment horizontal="center"/>
    </xf>
    <xf numFmtId="0" fontId="2" fillId="0" borderId="26" xfId="1" applyFont="1" applyBorder="1" applyAlignment="1">
      <alignment horizontal="center" vertical="center"/>
    </xf>
    <xf numFmtId="179" fontId="2" fillId="11" borderId="26" xfId="1" applyNumberFormat="1" applyFont="1" applyFill="1" applyBorder="1" applyAlignment="1">
      <alignment horizontal="center" vertical="center"/>
    </xf>
    <xf numFmtId="179" fontId="2" fillId="0" borderId="0" xfId="1" applyNumberFormat="1" applyFont="1"/>
    <xf numFmtId="0" fontId="2" fillId="0" borderId="25" xfId="1" applyFont="1" applyBorder="1" applyAlignment="1">
      <alignment horizontal="center" vertical="center"/>
    </xf>
    <xf numFmtId="179" fontId="2" fillId="11" borderId="25" xfId="1" applyNumberFormat="1" applyFont="1" applyFill="1" applyBorder="1" applyAlignment="1">
      <alignment horizontal="center" vertical="center"/>
    </xf>
    <xf numFmtId="0" fontId="2" fillId="0" borderId="0" xfId="1" quotePrefix="1" applyFont="1"/>
    <xf numFmtId="0" fontId="21" fillId="0" borderId="0" xfId="0" applyFont="1"/>
    <xf numFmtId="0" fontId="2" fillId="2" borderId="7" xfId="1" applyFont="1" applyFill="1" applyBorder="1"/>
    <xf numFmtId="0" fontId="2" fillId="2" borderId="6" xfId="1" applyFont="1" applyFill="1" applyBorder="1"/>
    <xf numFmtId="0" fontId="2" fillId="2" borderId="5" xfId="1" applyFont="1" applyFill="1" applyBorder="1"/>
    <xf numFmtId="0" fontId="2" fillId="0" borderId="0" xfId="1" applyFont="1" applyFill="1" applyBorder="1" applyAlignment="1">
      <alignment horizontal="center"/>
    </xf>
    <xf numFmtId="0" fontId="2" fillId="2" borderId="14" xfId="1" applyFont="1" applyFill="1" applyBorder="1" applyAlignment="1">
      <alignment horizontal="center"/>
    </xf>
    <xf numFmtId="0" fontId="2" fillId="2" borderId="4" xfId="1" applyFont="1" applyFill="1" applyBorder="1" applyAlignment="1">
      <alignment horizontal="center"/>
    </xf>
    <xf numFmtId="0" fontId="2" fillId="2" borderId="8" xfId="1" applyFont="1" applyFill="1" applyBorder="1" applyAlignment="1">
      <alignment vertical="center"/>
    </xf>
    <xf numFmtId="0" fontId="11" fillId="2" borderId="8" xfId="1" applyFont="1" applyFill="1" applyBorder="1" applyAlignment="1">
      <alignment vertical="center"/>
    </xf>
    <xf numFmtId="0" fontId="2" fillId="2" borderId="3" xfId="1" applyFont="1" applyFill="1" applyBorder="1" applyAlignment="1">
      <alignment horizontal="center"/>
    </xf>
    <xf numFmtId="0" fontId="3" fillId="2" borderId="8" xfId="1" applyFont="1" applyFill="1" applyBorder="1" applyAlignment="1"/>
    <xf numFmtId="166" fontId="2" fillId="0" borderId="5" xfId="2" applyNumberFormat="1" applyFont="1" applyFill="1" applyBorder="1" applyAlignment="1">
      <alignment horizontal="center"/>
    </xf>
    <xf numFmtId="166" fontId="2" fillId="0" borderId="27" xfId="2" applyNumberFormat="1" applyFont="1" applyBorder="1"/>
    <xf numFmtId="166" fontId="2" fillId="0" borderId="3" xfId="2" applyNumberFormat="1" applyFont="1" applyFill="1" applyBorder="1" applyAlignment="1">
      <alignment horizontal="center"/>
    </xf>
    <xf numFmtId="166" fontId="2" fillId="0" borderId="26" xfId="2" applyNumberFormat="1" applyFont="1" applyBorder="1"/>
    <xf numFmtId="166" fontId="2" fillId="0" borderId="1" xfId="2" applyNumberFormat="1" applyFont="1" applyFill="1" applyBorder="1" applyAlignment="1">
      <alignment horizontal="center"/>
    </xf>
    <xf numFmtId="166" fontId="2" fillId="0" borderId="25" xfId="2" applyNumberFormat="1" applyFont="1" applyBorder="1"/>
    <xf numFmtId="0" fontId="2" fillId="2" borderId="2" xfId="1" applyFont="1" applyFill="1" applyBorder="1"/>
    <xf numFmtId="0" fontId="2" fillId="2" borderId="35" xfId="1" applyFont="1" applyFill="1" applyBorder="1"/>
    <xf numFmtId="0" fontId="2" fillId="2" borderId="1" xfId="1" applyFont="1" applyFill="1" applyBorder="1"/>
    <xf numFmtId="166" fontId="2" fillId="0" borderId="9" xfId="2" applyNumberFormat="1" applyFont="1" applyFill="1" applyBorder="1" applyAlignment="1">
      <alignment horizontal="center" vertical="center" wrapText="1"/>
    </xf>
    <xf numFmtId="166" fontId="2" fillId="0" borderId="8" xfId="2" applyNumberFormat="1" applyFont="1" applyFill="1" applyBorder="1" applyAlignment="1">
      <alignment horizontal="center" vertical="center" wrapText="1"/>
    </xf>
    <xf numFmtId="165" fontId="2" fillId="0" borderId="8" xfId="2" applyNumberFormat="1" applyFont="1" applyFill="1" applyBorder="1" applyAlignment="1">
      <alignment horizontal="center" vertical="center" wrapText="1"/>
    </xf>
    <xf numFmtId="0" fontId="2" fillId="0" borderId="8" xfId="1" applyFont="1" applyBorder="1" applyAlignment="1">
      <alignment horizontal="center" vertical="center" wrapText="1"/>
    </xf>
    <xf numFmtId="0" fontId="2" fillId="0" borderId="27" xfId="2" applyNumberFormat="1" applyFont="1" applyFill="1" applyBorder="1" applyAlignment="1"/>
    <xf numFmtId="165" fontId="2" fillId="0" borderId="26" xfId="2" applyNumberFormat="1" applyFont="1" applyFill="1" applyBorder="1" applyAlignment="1"/>
    <xf numFmtId="166" fontId="2" fillId="0" borderId="27" xfId="2" applyNumberFormat="1" applyFont="1" applyFill="1" applyBorder="1" applyAlignment="1">
      <alignment horizontal="center"/>
    </xf>
    <xf numFmtId="0" fontId="2" fillId="0" borderId="26" xfId="2" applyNumberFormat="1" applyFont="1" applyFill="1" applyBorder="1" applyAlignment="1"/>
    <xf numFmtId="166" fontId="2" fillId="0" borderId="26" xfId="2" applyNumberFormat="1" applyFont="1" applyFill="1" applyBorder="1" applyAlignment="1">
      <alignment horizontal="center"/>
    </xf>
    <xf numFmtId="0" fontId="2" fillId="0" borderId="25" xfId="2" applyNumberFormat="1" applyFont="1" applyFill="1" applyBorder="1" applyAlignment="1"/>
    <xf numFmtId="165" fontId="2" fillId="0" borderId="25" xfId="2" applyNumberFormat="1" applyFont="1" applyFill="1" applyBorder="1" applyAlignment="1"/>
    <xf numFmtId="166" fontId="2" fillId="0" borderId="25" xfId="2" applyNumberFormat="1" applyFont="1" applyFill="1" applyBorder="1" applyAlignment="1">
      <alignment horizontal="center"/>
    </xf>
    <xf numFmtId="165" fontId="2" fillId="0" borderId="27" xfId="2" applyNumberFormat="1" applyFont="1" applyFill="1" applyBorder="1" applyAlignment="1">
      <alignment horizontal="center"/>
    </xf>
    <xf numFmtId="165" fontId="2" fillId="0" borderId="26" xfId="2" applyNumberFormat="1" applyFont="1" applyFill="1" applyBorder="1" applyAlignment="1">
      <alignment horizontal="center"/>
    </xf>
    <xf numFmtId="165" fontId="2" fillId="0" borderId="25" xfId="2" applyNumberFormat="1" applyFont="1" applyFill="1" applyBorder="1" applyAlignment="1">
      <alignment horizontal="center"/>
    </xf>
    <xf numFmtId="0" fontId="21" fillId="0" borderId="8" xfId="0" applyFont="1" applyBorder="1"/>
    <xf numFmtId="167" fontId="21" fillId="0" borderId="8" xfId="0" applyNumberFormat="1" applyFont="1" applyBorder="1"/>
    <xf numFmtId="0" fontId="2" fillId="12" borderId="2" xfId="1" applyFont="1" applyFill="1" applyBorder="1" applyAlignment="1">
      <alignment horizontal="right"/>
    </xf>
    <xf numFmtId="173" fontId="2" fillId="12" borderId="25" xfId="1" applyNumberFormat="1" applyFont="1" applyFill="1" applyBorder="1" applyAlignment="1">
      <alignment horizontal="right"/>
    </xf>
    <xf numFmtId="0" fontId="2" fillId="12" borderId="1" xfId="1" applyNumberFormat="1" applyFont="1" applyFill="1" applyBorder="1" applyAlignment="1"/>
    <xf numFmtId="0" fontId="10" fillId="8" borderId="24" xfId="3" applyFont="1" applyFill="1" applyBorder="1" applyAlignment="1">
      <alignment horizontal="center"/>
    </xf>
    <xf numFmtId="0" fontId="10" fillId="8" borderId="31" xfId="3" applyFont="1" applyFill="1" applyBorder="1" applyAlignment="1">
      <alignment horizontal="center"/>
    </xf>
    <xf numFmtId="0" fontId="10" fillId="0" borderId="23" xfId="1" applyFont="1" applyBorder="1" applyAlignment="1"/>
    <xf numFmtId="0" fontId="10" fillId="8" borderId="23" xfId="3" applyFont="1" applyFill="1" applyBorder="1" applyAlignment="1">
      <alignment horizontal="center"/>
    </xf>
    <xf numFmtId="0" fontId="3" fillId="3" borderId="24" xfId="1" applyFont="1" applyFill="1" applyBorder="1" applyAlignment="1">
      <alignment horizontal="center" vertical="center" wrapText="1"/>
    </xf>
    <xf numFmtId="0" fontId="3" fillId="3" borderId="23"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2">
    <dxf>
      <font>
        <condense val="0"/>
        <extend val="0"/>
        <color indexed="10"/>
      </font>
    </dxf>
    <dxf>
      <font>
        <condense val="0"/>
        <extend val="0"/>
        <color indexed="1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16:33:34</v>
        <stp/>
        <stp>{2891C765-FE71-4579-AA79-B625B33BA55B}</stp>
        <tr r="J2" s="12"/>
      </tp>
    </main>
  </volType>
</volTypes>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LiborSwapIsda"/>
      <sheetName val="BasisSwap1MxM"/>
      <sheetName val="BasisSwap3M6M"/>
      <sheetName val="BasisSwapxM12M"/>
      <sheetName val="Deposits"/>
      <sheetName val="FRA"/>
      <sheetName val="Futures1M"/>
      <sheetName val="Futures3M"/>
      <sheetName val="ImmFra6M "/>
      <sheetName val="FuturesHWConvAdj"/>
      <sheetName val="OIS"/>
      <sheetName val="Swaps1M"/>
      <sheetName val="SwapsIMMDated"/>
      <sheetName val="Swap3MSemiAnnual"/>
      <sheetName val="Swap3MAnnual"/>
      <sheetName val="Swap6M"/>
      <sheetName val="1M (2)"/>
      <sheetName val="3M (2)"/>
      <sheetName val="6M (2)"/>
      <sheetName val="IBOR"/>
      <sheetName val="IB365"/>
      <sheetName val="SFIX2"/>
      <sheetName val="SFIX3"/>
      <sheetName val="MPCOIS"/>
      <sheetName val="FwdOIS"/>
    </sheetNames>
    <sheetDataSet>
      <sheetData sheetId="0"/>
      <sheetData sheetId="1">
        <row r="14">
          <cell r="D14" t="str">
            <v>GBPSTD#0000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workbookViewId="0">
      <selection activeCell="D11" sqref="D11"/>
    </sheetView>
  </sheetViews>
  <sheetFormatPr defaultColWidth="8" defaultRowHeight="11.25" x14ac:dyDescent="0.2"/>
  <cols>
    <col min="1" max="2" width="2.7109375" style="100" customWidth="1"/>
    <col min="3" max="3" width="18" style="100" bestFit="1" customWidth="1"/>
    <col min="4" max="4" width="23.85546875" style="100" bestFit="1" customWidth="1"/>
    <col min="5" max="7" width="2.7109375" style="100" customWidth="1"/>
    <col min="8" max="8" width="18.5703125" style="100" bestFit="1" customWidth="1"/>
    <col min="9" max="9" width="35.140625" style="100" customWidth="1"/>
    <col min="10" max="10" width="2.7109375" style="100" customWidth="1"/>
    <col min="11" max="16384" width="8" style="100"/>
  </cols>
  <sheetData>
    <row r="1" spans="2:10" ht="12" thickBot="1" x14ac:dyDescent="0.25">
      <c r="B1" s="100" t="str">
        <f>_xll.qlxlVersion(TRUE,Trigger)</f>
        <v>QuantLibXL 1.6.0 - MS VC++ (version unknown) - Multithreaded Dynamic Runtime library - Release Configuration - May  8 2015 13:08:40</v>
      </c>
    </row>
    <row r="2" spans="2:10" ht="18.75" thickBot="1" x14ac:dyDescent="0.3">
      <c r="B2" s="219" t="s">
        <v>89</v>
      </c>
      <c r="C2" s="220"/>
      <c r="D2" s="220"/>
      <c r="E2" s="221"/>
      <c r="G2" s="219" t="s">
        <v>108</v>
      </c>
      <c r="H2" s="220"/>
      <c r="I2" s="220"/>
      <c r="J2" s="222"/>
    </row>
    <row r="3" spans="2:10" x14ac:dyDescent="0.2">
      <c r="B3" s="39"/>
      <c r="C3" s="64"/>
      <c r="D3" s="37"/>
      <c r="E3" s="36"/>
      <c r="G3" s="95"/>
      <c r="H3" s="98"/>
      <c r="I3" s="98"/>
      <c r="J3" s="97"/>
    </row>
    <row r="4" spans="2:10" x14ac:dyDescent="0.2">
      <c r="B4" s="39"/>
      <c r="C4" s="62" t="s">
        <v>88</v>
      </c>
      <c r="D4" s="63" t="s">
        <v>82</v>
      </c>
      <c r="E4" s="36"/>
      <c r="G4" s="95"/>
      <c r="H4" s="94" t="s">
        <v>107</v>
      </c>
      <c r="I4" s="88" t="b">
        <v>0</v>
      </c>
      <c r="J4" s="93"/>
    </row>
    <row r="5" spans="2:10" x14ac:dyDescent="0.2">
      <c r="B5" s="39"/>
      <c r="C5" s="59" t="s">
        <v>86</v>
      </c>
      <c r="D5" s="40">
        <v>3</v>
      </c>
      <c r="E5" s="36"/>
      <c r="G5" s="95"/>
      <c r="H5" s="94" t="s">
        <v>106</v>
      </c>
      <c r="I5" s="96"/>
      <c r="J5" s="93"/>
    </row>
    <row r="6" spans="2:10" x14ac:dyDescent="0.2">
      <c r="B6" s="39"/>
      <c r="C6" s="59" t="s">
        <v>83</v>
      </c>
      <c r="D6" s="40" t="str">
        <f>_xll.qlPeriodEquivalent(D5&amp;"M")</f>
        <v>3M</v>
      </c>
      <c r="E6" s="36"/>
      <c r="G6" s="95"/>
      <c r="H6" s="94" t="s">
        <v>105</v>
      </c>
      <c r="I6" s="85" t="b">
        <v>1</v>
      </c>
      <c r="J6" s="93"/>
    </row>
    <row r="7" spans="2:10" ht="12" thickBot="1" x14ac:dyDescent="0.25">
      <c r="B7" s="39"/>
      <c r="C7" s="62" t="s">
        <v>80</v>
      </c>
      <c r="D7" s="61" t="s">
        <v>79</v>
      </c>
      <c r="E7" s="36"/>
      <c r="G7" s="92"/>
      <c r="H7" s="91"/>
      <c r="I7" s="91"/>
      <c r="J7" s="90"/>
    </row>
    <row r="8" spans="2:10" ht="12" thickBot="1" x14ac:dyDescent="0.25">
      <c r="B8" s="39"/>
      <c r="C8" s="60" t="s">
        <v>77</v>
      </c>
      <c r="D8" s="55" t="s">
        <v>81</v>
      </c>
      <c r="E8" s="36"/>
      <c r="G8" s="101"/>
      <c r="H8" s="101"/>
      <c r="I8" s="101"/>
      <c r="J8" s="101"/>
    </row>
    <row r="9" spans="2:10" ht="18.75" thickBot="1" x14ac:dyDescent="0.3">
      <c r="B9" s="39"/>
      <c r="C9" s="59" t="s">
        <v>74</v>
      </c>
      <c r="D9" s="40" t="str">
        <f>Currency&amp;"_"&amp;"YCSTD"&amp;"RH"</f>
        <v>GBP_YCSTDRH</v>
      </c>
      <c r="E9" s="36"/>
      <c r="G9" s="219" t="s">
        <v>104</v>
      </c>
      <c r="H9" s="220"/>
      <c r="I9" s="220"/>
      <c r="J9" s="222"/>
    </row>
    <row r="10" spans="2:10" ht="12.75" x14ac:dyDescent="0.2">
      <c r="B10" s="39"/>
      <c r="C10" s="58" t="s">
        <v>73</v>
      </c>
      <c r="D10" s="40" t="b">
        <v>1</v>
      </c>
      <c r="E10" s="36"/>
      <c r="G10" s="87"/>
      <c r="H10" s="89"/>
      <c r="I10" s="89"/>
      <c r="J10" s="84"/>
    </row>
    <row r="11" spans="2:10" ht="12.75" x14ac:dyDescent="0.2">
      <c r="B11" s="39"/>
      <c r="C11" s="58" t="s">
        <v>72</v>
      </c>
      <c r="D11" s="57"/>
      <c r="E11" s="36"/>
      <c r="G11" s="87"/>
      <c r="H11" s="86" t="s">
        <v>103</v>
      </c>
      <c r="I11" s="88" t="s">
        <v>102</v>
      </c>
      <c r="J11" s="84"/>
    </row>
    <row r="12" spans="2:10" ht="12.75" x14ac:dyDescent="0.2">
      <c r="B12" s="39"/>
      <c r="C12" s="56" t="s">
        <v>71</v>
      </c>
      <c r="D12" s="55" t="b">
        <v>0</v>
      </c>
      <c r="E12" s="36"/>
      <c r="G12" s="87"/>
      <c r="H12" s="86" t="s">
        <v>101</v>
      </c>
      <c r="I12" s="85" t="s">
        <v>100</v>
      </c>
      <c r="J12" s="84"/>
    </row>
    <row r="13" spans="2:10" ht="12.75" x14ac:dyDescent="0.2">
      <c r="B13" s="39"/>
      <c r="C13" s="43"/>
      <c r="D13" s="43"/>
      <c r="E13" s="36"/>
      <c r="G13" s="87"/>
      <c r="H13" s="86" t="s">
        <v>125</v>
      </c>
      <c r="I13" s="88" t="s">
        <v>123</v>
      </c>
      <c r="J13" s="84"/>
    </row>
    <row r="14" spans="2:10" ht="12.75" x14ac:dyDescent="0.2">
      <c r="B14" s="39"/>
      <c r="C14" s="52" t="s">
        <v>70</v>
      </c>
      <c r="D14" s="54" t="str">
        <f>_xll.qlPiecewiseYieldCurve(D16,NDays,Calendar,_xll.ohPack(Selected!D2:D126),,,,Accuracy,TraitsID,InterpolatorID,Permanent,,ObjectOverwrite)</f>
        <v>_GBPYCSTD#0004</v>
      </c>
      <c r="E14" s="36"/>
      <c r="G14" s="87"/>
      <c r="H14" s="86" t="s">
        <v>124</v>
      </c>
      <c r="I14" s="88" t="s">
        <v>123</v>
      </c>
      <c r="J14" s="84"/>
    </row>
    <row r="15" spans="2:10" ht="12.75" x14ac:dyDescent="0.2">
      <c r="B15" s="39"/>
      <c r="C15" s="45" t="s">
        <v>52</v>
      </c>
      <c r="D15" s="53" t="str">
        <f>_xll.ohRangeRetrieveError(YieldCurve)</f>
        <v/>
      </c>
      <c r="E15" s="36"/>
      <c r="G15" s="87"/>
      <c r="H15" s="86" t="s">
        <v>122</v>
      </c>
      <c r="I15" s="88" t="str">
        <f>PROPER(Currency)&amp;"ON"</f>
        <v>GbpON</v>
      </c>
      <c r="J15" s="84"/>
    </row>
    <row r="16" spans="2:10" ht="12.75" x14ac:dyDescent="0.2">
      <c r="B16" s="39"/>
      <c r="C16" s="52" t="s">
        <v>69</v>
      </c>
      <c r="D16" s="51" t="str">
        <f>"_"&amp;Currency&amp;"YCSTD"</f>
        <v>_GBPYCSTD</v>
      </c>
      <c r="E16" s="36"/>
      <c r="G16" s="87"/>
      <c r="H16" s="86" t="s">
        <v>121</v>
      </c>
      <c r="I16" s="88" t="str">
        <f>PROPER(Currency)&amp;"STD"</f>
        <v>GbpSTD</v>
      </c>
      <c r="J16" s="84"/>
    </row>
    <row r="17" spans="2:10" ht="13.5" thickBot="1" x14ac:dyDescent="0.25">
      <c r="B17" s="39"/>
      <c r="C17" s="47" t="s">
        <v>68</v>
      </c>
      <c r="D17" s="50">
        <v>0</v>
      </c>
      <c r="E17" s="36"/>
      <c r="G17" s="83"/>
      <c r="H17" s="82"/>
      <c r="I17" s="82"/>
      <c r="J17" s="81"/>
    </row>
    <row r="18" spans="2:10" x14ac:dyDescent="0.2">
      <c r="B18" s="39"/>
      <c r="C18" s="47" t="s">
        <v>67</v>
      </c>
      <c r="D18" s="49" t="s">
        <v>66</v>
      </c>
      <c r="E18" s="36"/>
    </row>
    <row r="19" spans="2:10" x14ac:dyDescent="0.2">
      <c r="B19" s="39"/>
      <c r="C19" s="47" t="s">
        <v>65</v>
      </c>
      <c r="D19" s="48"/>
      <c r="E19" s="36"/>
    </row>
    <row r="20" spans="2:10" x14ac:dyDescent="0.2">
      <c r="B20" s="39"/>
      <c r="C20" s="47" t="s">
        <v>64</v>
      </c>
      <c r="D20" s="46" t="s">
        <v>63</v>
      </c>
      <c r="E20" s="36"/>
    </row>
    <row r="21" spans="2:10" x14ac:dyDescent="0.2">
      <c r="B21" s="39"/>
      <c r="C21" s="45" t="s">
        <v>62</v>
      </c>
      <c r="D21" s="44" t="s">
        <v>61</v>
      </c>
      <c r="E21" s="36"/>
    </row>
    <row r="22" spans="2:10" x14ac:dyDescent="0.2">
      <c r="B22" s="39"/>
      <c r="C22" s="43"/>
      <c r="D22" s="43"/>
      <c r="E22" s="36"/>
    </row>
    <row r="23" spans="2:10" x14ac:dyDescent="0.2">
      <c r="B23" s="39"/>
      <c r="C23" s="42">
        <f>_xll.qlTermStructureReferenceDate(YieldCurve)</f>
        <v>42137</v>
      </c>
      <c r="D23" s="103">
        <f>MAX(_xll.ohPack(Selected!J1:J126))</f>
        <v>2.3497383661744597E-2</v>
      </c>
      <c r="E23" s="36"/>
    </row>
    <row r="24" spans="2:10" x14ac:dyDescent="0.2">
      <c r="B24" s="39"/>
      <c r="C24" s="41">
        <f>MAX(_xll.ohPack(Selected!I2:I126))</f>
        <v>64052</v>
      </c>
      <c r="D24" s="104">
        <f>MIN(_xll.ohPack(Selected!J1:J126))</f>
        <v>4.8124682740494111E-3</v>
      </c>
      <c r="E24" s="36"/>
    </row>
    <row r="25" spans="2:10" x14ac:dyDescent="0.2">
      <c r="B25" s="39"/>
      <c r="C25" s="102" t="s">
        <v>52</v>
      </c>
      <c r="D25" s="105" t="str">
        <f>_xll.ohRangeRetrieveError(Selected!J1)</f>
        <v/>
      </c>
      <c r="E25" s="36"/>
    </row>
    <row r="26" spans="2:10" ht="14.25" customHeight="1" x14ac:dyDescent="0.2">
      <c r="B26" s="39"/>
      <c r="C26" s="102" t="str">
        <f>[1]Libor!$D$14</f>
        <v>GBPSTD#0000</v>
      </c>
      <c r="D26" s="104" t="b">
        <f>_xll.qlRelinkableHandleLinkTo(C26,YieldCurve)</f>
        <v>1</v>
      </c>
      <c r="E26" s="36"/>
    </row>
    <row r="27" spans="2:10" x14ac:dyDescent="0.2">
      <c r="B27" s="39"/>
      <c r="C27" s="38" t="s">
        <v>126</v>
      </c>
      <c r="D27" s="99" t="b">
        <f>_xll.qlExtrapolatorEnableExtrapolation(YieldCurve,TRUE)</f>
        <v>1</v>
      </c>
      <c r="E27" s="36"/>
    </row>
    <row r="28" spans="2:10" ht="12" thickBot="1" x14ac:dyDescent="0.25">
      <c r="B28" s="35"/>
      <c r="C28" s="34"/>
      <c r="D28" s="34"/>
      <c r="E28" s="33"/>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3:I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127</v>
      </c>
      <c r="D1" s="17" t="s">
        <v>50</v>
      </c>
      <c r="E1" s="17" t="s">
        <v>49</v>
      </c>
      <c r="F1" s="17" t="s">
        <v>48</v>
      </c>
      <c r="G1" s="17" t="s">
        <v>47</v>
      </c>
      <c r="H1" s="17" t="s">
        <v>46</v>
      </c>
      <c r="I1" s="17" t="s">
        <v>45</v>
      </c>
      <c r="J1" s="17" t="s">
        <v>44</v>
      </c>
    </row>
    <row r="2" spans="2:18" ht="11.25" customHeight="1" x14ac:dyDescent="0.2">
      <c r="B2" s="131" t="str">
        <f>Deposits!J3</f>
        <v>obj_0036e#0003</v>
      </c>
      <c r="C2" s="7" t="str">
        <f>_xll.qlRateHelperQuoteName(B2)</f>
        <v>GBPOND_Mx_Quote</v>
      </c>
      <c r="D2" s="6">
        <f>_xll.qlRateHelperQuoteValue($B2,Trigger)</f>
        <v>4.8124999999999999E-3</v>
      </c>
      <c r="E2" s="6"/>
      <c r="F2" s="5" t="b">
        <v>1</v>
      </c>
      <c r="G2" s="5">
        <v>10</v>
      </c>
      <c r="H2" s="5">
        <v>1</v>
      </c>
      <c r="I2" s="4">
        <f>_xll.qlRateHelperEarliestDate($B2,Trigger)</f>
        <v>42137</v>
      </c>
      <c r="J2" s="3">
        <f>_xll.qlRateHelperLatestDate($B2,Trigger)</f>
        <v>42138</v>
      </c>
      <c r="K2" s="1">
        <v>10</v>
      </c>
      <c r="L2" s="1" t="s">
        <v>43</v>
      </c>
      <c r="R2" s="67"/>
    </row>
    <row r="3" spans="2:18" x14ac:dyDescent="0.2">
      <c r="B3" s="131" t="str">
        <f>Deposits!J4</f>
        <v>obj_0037c#0003</v>
      </c>
      <c r="C3" s="7" t="str">
        <f>_xll.qlRateHelperQuoteName(B3)</f>
        <v>GBPTND_Mx_Quote</v>
      </c>
      <c r="D3" s="6" t="e">
        <f>_xll.qlRateHelperQuoteValue($B3,Trigger)</f>
        <v>#NUM!</v>
      </c>
      <c r="E3" s="6"/>
      <c r="F3" s="68" t="b">
        <f>IF(ISERROR(D3),FALSE,TRUE)</f>
        <v>0</v>
      </c>
      <c r="G3" s="68">
        <v>10</v>
      </c>
      <c r="H3" s="68">
        <v>1</v>
      </c>
      <c r="I3" s="4">
        <f>_xll.qlRateHelperEarliestDate($B3,Trigger)</f>
        <v>42138</v>
      </c>
      <c r="J3" s="3">
        <f>_xll.qlRateHelperLatestDate($B3,Trigger)</f>
        <v>42139</v>
      </c>
      <c r="K3" s="1">
        <v>20</v>
      </c>
      <c r="L3" s="1" t="s">
        <v>42</v>
      </c>
      <c r="R3" s="67"/>
    </row>
    <row r="4" spans="2:18" s="67" customFormat="1" x14ac:dyDescent="0.2">
      <c r="B4" s="131" t="str">
        <f>Deposits!J5</f>
        <v>obj_0036c#0003</v>
      </c>
      <c r="C4" s="7" t="str">
        <f>_xll.qlRateHelperQuoteName(B4)</f>
        <v>GBPSND_Mx_Quote</v>
      </c>
      <c r="D4" s="6">
        <f>_xll.qlRateHelperQuoteValue($B4,Trigger)</f>
        <v>4.8550000000000008E-3</v>
      </c>
      <c r="E4" s="6"/>
      <c r="F4" s="68" t="b">
        <v>1</v>
      </c>
      <c r="G4" s="68">
        <v>10</v>
      </c>
      <c r="H4" s="68">
        <v>1</v>
      </c>
      <c r="I4" s="4">
        <f>_xll.qlRateHelperEarliestDate($B4,Trigger)</f>
        <v>42137</v>
      </c>
      <c r="J4" s="3">
        <f>_xll.qlRateHelperLatestDate($B4,Trigger)</f>
        <v>42144</v>
      </c>
    </row>
    <row r="5" spans="2:18" s="67" customFormat="1" x14ac:dyDescent="0.2">
      <c r="B5" s="131" t="str">
        <f>Deposits!J6</f>
        <v>obj_00381#0003</v>
      </c>
      <c r="C5" s="7" t="str">
        <f>_xll.qlRateHelperQuoteName(B5)</f>
        <v>GBPSWD_Mx_Quote</v>
      </c>
      <c r="D5" s="6">
        <f>_xll.qlRateHelperQuoteValue($B5,Trigger)</f>
        <v>4.8550000000000008E-3</v>
      </c>
      <c r="E5" s="6"/>
      <c r="F5" s="68" t="b">
        <f t="shared" ref="F5" si="0">IF(ISERROR(D5),FALSE,TRUE)</f>
        <v>1</v>
      </c>
      <c r="G5" s="68">
        <v>10</v>
      </c>
      <c r="H5" s="68">
        <v>1</v>
      </c>
      <c r="I5" s="4">
        <f>_xll.qlRateHelperEarliestDate($B5,Trigger)</f>
        <v>42137</v>
      </c>
      <c r="J5" s="3">
        <f>_xll.qlRateHelperLatestDate($B5,Trigger)</f>
        <v>42151</v>
      </c>
    </row>
    <row r="6" spans="2:18" s="67" customFormat="1" x14ac:dyDescent="0.2">
      <c r="B6" s="131" t="str">
        <f>Deposits!J7</f>
        <v>obj_0037b#0003</v>
      </c>
      <c r="C6" s="7" t="str">
        <f>_xll.qlRateHelperQuoteName(B6)</f>
        <v>GBP2WD_Mx_Quote</v>
      </c>
      <c r="D6" s="6">
        <f>_xll.qlRateHelperQuoteValue($B6,Trigger)</f>
        <v>4.9093375000000003E-3</v>
      </c>
      <c r="E6" s="6"/>
      <c r="F6" s="68" t="b">
        <v>0</v>
      </c>
      <c r="G6" s="68">
        <v>10</v>
      </c>
      <c r="H6" s="68">
        <v>1</v>
      </c>
      <c r="I6" s="4">
        <f>_xll.qlRateHelperEarliestDate($B6,Trigger)</f>
        <v>42137</v>
      </c>
      <c r="J6" s="3">
        <f>_xll.qlRateHelperLatestDate($B6,Trigger)</f>
        <v>42158</v>
      </c>
    </row>
    <row r="7" spans="2:18" s="67" customFormat="1" x14ac:dyDescent="0.2">
      <c r="B7" s="131" t="str">
        <f>Deposits!J8</f>
        <v>obj_00374#0003</v>
      </c>
      <c r="C7" s="7" t="str">
        <f>_xll.qlRateHelperQuoteName(B7)</f>
        <v>GBP3WD_Mx_Quote</v>
      </c>
      <c r="D7" s="6">
        <f>_xll.qlRateHelperQuoteValue($B7,Trigger)</f>
        <v>4.9636749999999999E-3</v>
      </c>
      <c r="E7" s="6"/>
      <c r="F7" s="68" t="b">
        <v>1</v>
      </c>
      <c r="G7" s="68">
        <v>10</v>
      </c>
      <c r="H7" s="68">
        <v>1</v>
      </c>
      <c r="I7" s="4">
        <f>_xll.qlRateHelperEarliestDate($B7,Trigger)</f>
        <v>42137</v>
      </c>
      <c r="J7" s="3">
        <f>_xll.qlRateHelperLatestDate($B7,Trigger)</f>
        <v>42170</v>
      </c>
    </row>
    <row r="8" spans="2:18" s="67" customFormat="1" x14ac:dyDescent="0.2">
      <c r="B8" s="131" t="str">
        <f>Deposits!J9</f>
        <v>obj_00370#0003</v>
      </c>
      <c r="C8" s="7" t="str">
        <f>_xll.qlRateHelperQuoteName(B8)</f>
        <v>GBP1MD_Mx_Quote</v>
      </c>
      <c r="D8" s="6">
        <f>_xll.qlRateHelperQuoteValue($B8,Trigger)</f>
        <v>5.0412999999999994E-3</v>
      </c>
      <c r="E8" s="6"/>
      <c r="F8" s="68" t="b">
        <v>1</v>
      </c>
      <c r="G8" s="68">
        <v>10</v>
      </c>
      <c r="H8" s="68">
        <v>1</v>
      </c>
      <c r="I8" s="4">
        <f>_xll.qlRateHelperEarliestDate($B8,Trigger)</f>
        <v>42137</v>
      </c>
      <c r="J8" s="3">
        <f>_xll.qlRateHelperLatestDate($B8,Trigger)</f>
        <v>42198</v>
      </c>
    </row>
    <row r="9" spans="2:18" s="67" customFormat="1" x14ac:dyDescent="0.2">
      <c r="B9" s="131" t="str">
        <f>Deposits!J10</f>
        <v>obj_0036b#0003</v>
      </c>
      <c r="C9" s="7" t="str">
        <f>_xll.qlRateHelperQuoteName(B9)</f>
        <v>GBP2MD_Mx_Quote</v>
      </c>
      <c r="D9" s="6">
        <f>_xll.qlRateHelperQuoteValue($B9,Trigger)</f>
        <v>5.3537999999999997E-3</v>
      </c>
      <c r="E9" s="6"/>
      <c r="F9" s="68" t="b">
        <v>1</v>
      </c>
      <c r="G9" s="68">
        <v>10</v>
      </c>
      <c r="H9" s="68">
        <v>1</v>
      </c>
      <c r="I9" s="4">
        <f>_xll.qlRateHelperEarliestDate($B9,Trigger)</f>
        <v>42137</v>
      </c>
      <c r="J9" s="3">
        <f>_xll.qlRateHelperLatestDate($B9,Trigger)</f>
        <v>42229</v>
      </c>
    </row>
    <row r="10" spans="2:18" s="67" customFormat="1" x14ac:dyDescent="0.2">
      <c r="B10" s="131" t="str">
        <f>Deposits!J11</f>
        <v>obj_0037d#0003</v>
      </c>
      <c r="C10" s="7" t="str">
        <f>_xll.qlRateHelperQuoteName(B10)</f>
        <v>GBP3MD_Mx_Quote</v>
      </c>
      <c r="D10" s="6">
        <f>_xll.qlRateHelperQuoteValue($B10,Trigger)</f>
        <v>5.6750000000000004E-3</v>
      </c>
      <c r="E10" s="6"/>
      <c r="F10" s="68" t="b">
        <f t="shared" ref="F10:F19" si="1">IF(ISERROR(D10),FALSE,TRUE)</f>
        <v>1</v>
      </c>
      <c r="G10" s="68">
        <v>10</v>
      </c>
      <c r="H10" s="68">
        <v>1</v>
      </c>
      <c r="I10" s="4">
        <f>_xll.qlRateHelperEarliestDate($B10,Trigger)</f>
        <v>42137</v>
      </c>
      <c r="J10" s="3">
        <f>_xll.qlRateHelperLatestDate($B10,Trigger)</f>
        <v>42261</v>
      </c>
    </row>
    <row r="11" spans="2:18" x14ac:dyDescent="0.2">
      <c r="B11" s="131" t="str">
        <f>Deposits!J12</f>
        <v>obj_00380#0003</v>
      </c>
      <c r="C11" s="7" t="str">
        <f>_xll.qlRateHelperQuoteName(B11)</f>
        <v>GBP4MD_Mx_Quote</v>
      </c>
      <c r="D11" s="6">
        <f>_xll.qlRateHelperQuoteValue($B11,Trigger)</f>
        <v>6.1068131900000001E-3</v>
      </c>
      <c r="E11" s="6"/>
      <c r="F11" s="68" t="b">
        <f t="shared" si="1"/>
        <v>1</v>
      </c>
      <c r="G11" s="68">
        <v>10</v>
      </c>
      <c r="H11" s="68">
        <v>1</v>
      </c>
      <c r="I11" s="4">
        <f>_xll.qlRateHelperEarliestDate($B11,Trigger)</f>
        <v>42137</v>
      </c>
      <c r="J11" s="3">
        <f>_xll.qlRateHelperLatestDate($B11,Trigger)</f>
        <v>42290</v>
      </c>
      <c r="K11" s="1">
        <v>30</v>
      </c>
      <c r="L11" s="1" t="s">
        <v>41</v>
      </c>
      <c r="R11" s="67"/>
    </row>
    <row r="12" spans="2:18" x14ac:dyDescent="0.2">
      <c r="B12" s="131" t="str">
        <f>Deposits!J13</f>
        <v>obj_00369#0003</v>
      </c>
      <c r="C12" s="7" t="str">
        <f>_xll.qlRateHelperQuoteName(B12)</f>
        <v>GBP5MD_Mx_Quote</v>
      </c>
      <c r="D12" s="6">
        <f>_xll.qlRateHelperQuoteValue($B12,Trigger)</f>
        <v>6.5535164800000004E-3</v>
      </c>
      <c r="E12" s="6"/>
      <c r="F12" s="68" t="b">
        <v>1</v>
      </c>
      <c r="G12" s="68">
        <v>10</v>
      </c>
      <c r="H12" s="68">
        <v>1</v>
      </c>
      <c r="I12" s="4">
        <f>_xll.qlRateHelperEarliestDate($B12,Trigger)</f>
        <v>42137</v>
      </c>
      <c r="J12" s="3">
        <f>_xll.qlRateHelperLatestDate($B12,Trigger)</f>
        <v>42321</v>
      </c>
      <c r="K12" s="1">
        <v>40</v>
      </c>
      <c r="L12" s="1" t="s">
        <v>40</v>
      </c>
      <c r="R12" s="67"/>
    </row>
    <row r="13" spans="2:18" x14ac:dyDescent="0.2">
      <c r="B13" s="131" t="str">
        <f>Deposits!J14</f>
        <v>obj_00379#0003</v>
      </c>
      <c r="C13" s="7" t="str">
        <f>_xll.qlRateHelperQuoteName(B13)</f>
        <v>GBP6MD_Mx_Quote</v>
      </c>
      <c r="D13" s="6">
        <f>_xll.qlRateHelperQuoteValue($B13,Trigger)</f>
        <v>7.0300000000000007E-3</v>
      </c>
      <c r="E13" s="6"/>
      <c r="F13" s="68" t="b">
        <f t="shared" si="1"/>
        <v>1</v>
      </c>
      <c r="G13" s="68">
        <v>10</v>
      </c>
      <c r="H13" s="68">
        <v>1</v>
      </c>
      <c r="I13" s="4">
        <f>_xll.qlRateHelperEarliestDate($B13,Trigger)</f>
        <v>42137</v>
      </c>
      <c r="J13" s="3">
        <f>_xll.qlRateHelperLatestDate($B13,Trigger)</f>
        <v>42352</v>
      </c>
      <c r="K13" s="1">
        <v>50</v>
      </c>
      <c r="L13" s="1" t="s">
        <v>39</v>
      </c>
      <c r="R13" s="67"/>
    </row>
    <row r="14" spans="2:18" x14ac:dyDescent="0.2">
      <c r="B14" s="131" t="str">
        <f>Deposits!J15</f>
        <v>obj_0037e#0003</v>
      </c>
      <c r="C14" s="7" t="str">
        <f>_xll.qlRateHelperQuoteName(B14)</f>
        <v>GBP7MD_Mx_Quote</v>
      </c>
      <c r="D14" s="6">
        <f>_xll.qlRateHelperQuoteValue($B14,Trigger)</f>
        <v>7.5031461499999999E-3</v>
      </c>
      <c r="E14" s="6"/>
      <c r="F14" s="68" t="b">
        <f t="shared" si="1"/>
        <v>1</v>
      </c>
      <c r="G14" s="68">
        <v>10</v>
      </c>
      <c r="H14" s="68">
        <v>1</v>
      </c>
      <c r="I14" s="4">
        <f>_xll.qlRateHelperEarliestDate($B14,Trigger)</f>
        <v>42137</v>
      </c>
      <c r="J14" s="3">
        <f>_xll.qlRateHelperLatestDate($B14,Trigger)</f>
        <v>42382</v>
      </c>
      <c r="K14" s="1">
        <v>60</v>
      </c>
      <c r="L14" s="1" t="s">
        <v>38</v>
      </c>
      <c r="R14" s="67"/>
    </row>
    <row r="15" spans="2:18" s="67" customFormat="1" x14ac:dyDescent="0.2">
      <c r="B15" s="131" t="str">
        <f>Deposits!J16</f>
        <v>obj_00378#0003</v>
      </c>
      <c r="C15" s="7" t="str">
        <f>_xll.qlRateHelperQuoteName(B15)</f>
        <v>GBP8MD_Mx_Quote</v>
      </c>
      <c r="D15" s="6">
        <f>_xll.qlRateHelperQuoteValue($B15,Trigger)</f>
        <v>8.0089230800000008E-3</v>
      </c>
      <c r="E15" s="6"/>
      <c r="F15" s="68" t="b">
        <f t="shared" si="1"/>
        <v>1</v>
      </c>
      <c r="G15" s="68">
        <v>10</v>
      </c>
      <c r="H15" s="68">
        <v>1</v>
      </c>
      <c r="I15" s="4">
        <f>_xll.qlRateHelperEarliestDate($B15,Trigger)</f>
        <v>42137</v>
      </c>
      <c r="J15" s="3">
        <f>_xll.qlRateHelperLatestDate($B15,Trigger)</f>
        <v>42415</v>
      </c>
    </row>
    <row r="16" spans="2:18" s="67" customFormat="1" x14ac:dyDescent="0.2">
      <c r="B16" s="131" t="str">
        <f>Deposits!J17</f>
        <v>obj_0037f#0003</v>
      </c>
      <c r="C16" s="7" t="str">
        <f>_xll.qlRateHelperQuoteName(B16)</f>
        <v>GBP9MD_Mx_Quote</v>
      </c>
      <c r="D16" s="6">
        <f>_xll.qlRateHelperQuoteValue($B16,Trigger)</f>
        <v>8.5147E-3</v>
      </c>
      <c r="E16" s="6"/>
      <c r="F16" s="68" t="b">
        <f t="shared" si="1"/>
        <v>1</v>
      </c>
      <c r="G16" s="68">
        <v>10</v>
      </c>
      <c r="H16" s="68">
        <v>1</v>
      </c>
      <c r="I16" s="4">
        <f>_xll.qlRateHelperEarliestDate($B16,Trigger)</f>
        <v>42137</v>
      </c>
      <c r="J16" s="3">
        <f>_xll.qlRateHelperLatestDate($B16,Trigger)</f>
        <v>42443</v>
      </c>
    </row>
    <row r="17" spans="1:18" s="67" customFormat="1" x14ac:dyDescent="0.2">
      <c r="B17" s="131" t="str">
        <f>Deposits!J18</f>
        <v>obj_0037a#0003</v>
      </c>
      <c r="C17" s="7" t="str">
        <f>_xll.qlRateHelperQuoteName(B17)</f>
        <v>GBP10MD_Mx_Quote</v>
      </c>
      <c r="D17" s="6">
        <f>_xll.qlRateHelperQuoteValue($B17,Trigger)</f>
        <v>8.9878461499999993E-3</v>
      </c>
      <c r="E17" s="6"/>
      <c r="F17" s="68" t="b">
        <f t="shared" si="1"/>
        <v>1</v>
      </c>
      <c r="G17" s="68">
        <v>10</v>
      </c>
      <c r="H17" s="68">
        <v>1</v>
      </c>
      <c r="I17" s="4">
        <f>_xll.qlRateHelperEarliestDate($B17,Trigger)</f>
        <v>42137</v>
      </c>
      <c r="J17" s="3">
        <f>_xll.qlRateHelperLatestDate($B17,Trigger)</f>
        <v>42473</v>
      </c>
    </row>
    <row r="18" spans="1:18" x14ac:dyDescent="0.2">
      <c r="B18" s="131" t="str">
        <f>Deposits!J19</f>
        <v>obj_00372#0003</v>
      </c>
      <c r="C18" s="7" t="str">
        <f>_xll.qlRateHelperQuoteName(B18)</f>
        <v>GBP11MD_Mx_Quote</v>
      </c>
      <c r="D18" s="6">
        <f>_xll.qlRateHelperQuoteValue($B18,Trigger)</f>
        <v>9.4936230800000011E-3</v>
      </c>
      <c r="E18" s="6"/>
      <c r="F18" s="68" t="b">
        <v>1</v>
      </c>
      <c r="G18" s="68">
        <v>10</v>
      </c>
      <c r="H18" s="68">
        <v>1</v>
      </c>
      <c r="I18" s="4">
        <f>_xll.qlRateHelperEarliestDate($B18,Trigger)</f>
        <v>42137</v>
      </c>
      <c r="J18" s="3">
        <f>_xll.qlRateHelperLatestDate($B18,Trigger)</f>
        <v>42503</v>
      </c>
      <c r="K18" s="1">
        <v>70</v>
      </c>
      <c r="L18" s="1" t="s">
        <v>37</v>
      </c>
      <c r="R18" s="67"/>
    </row>
    <row r="19" spans="1:18" s="67" customFormat="1" x14ac:dyDescent="0.2">
      <c r="B19" s="131" t="str">
        <f>Deposits!J20</f>
        <v>obj_00382#0003</v>
      </c>
      <c r="C19" s="7" t="str">
        <f>_xll.qlRateHelperQuoteName(B19)</f>
        <v>GBP1YD_Mx_Quote</v>
      </c>
      <c r="D19" s="6">
        <f>_xll.qlRateHelperQuoteValue($B19,Trigger)</f>
        <v>9.9993999999999986E-3</v>
      </c>
      <c r="E19" s="6"/>
      <c r="F19" s="68" t="b">
        <f t="shared" si="1"/>
        <v>1</v>
      </c>
      <c r="G19" s="68">
        <v>10</v>
      </c>
      <c r="H19" s="68">
        <v>1</v>
      </c>
      <c r="I19" s="4">
        <f>_xll.qlRateHelperEarliestDate($B19,Trigger)</f>
        <v>42137</v>
      </c>
      <c r="J19" s="3">
        <f>_xll.qlRateHelperLatestDate($B19,Trigger)</f>
        <v>42354</v>
      </c>
    </row>
    <row r="20" spans="1:18" x14ac:dyDescent="0.2">
      <c r="A20" s="15" t="b">
        <v>0</v>
      </c>
      <c r="B20" s="132" t="str">
        <f>Futures!J3</f>
        <v>obj_003ce#0003</v>
      </c>
      <c r="C20" s="14" t="str">
        <f>_xll.qlRateHelperQuoteName(B20)</f>
        <v>GBPFUT3MK5_Quote</v>
      </c>
      <c r="D20" s="129" t="e">
        <f>_xll.qlRateHelperQuoteValue($B20,Trigger)</f>
        <v>#NUM!</v>
      </c>
      <c r="E20" s="13">
        <f>_xll.qlFuturesRateHelperConvexityAdjustment($B20,Trigger)</f>
        <v>0</v>
      </c>
      <c r="F20" s="12" t="b">
        <v>0</v>
      </c>
      <c r="G20" s="12">
        <v>60</v>
      </c>
      <c r="H20" s="12">
        <v>1</v>
      </c>
      <c r="I20" s="11">
        <f>_xll.qlRateHelperEarliestDate($B20,Trigger)</f>
        <v>42144</v>
      </c>
      <c r="J20" s="10">
        <f>_xll.qlRateHelperLatestDate($B20,Trigger)</f>
        <v>42236</v>
      </c>
      <c r="M20" s="158"/>
    </row>
    <row r="21" spans="1:18" x14ac:dyDescent="0.2">
      <c r="A21" s="8" t="b">
        <v>0</v>
      </c>
      <c r="B21" s="131" t="str">
        <f>Futures!J4</f>
        <v>obj_003a4#0003</v>
      </c>
      <c r="C21" s="7" t="str">
        <f>_xll.qlRateHelperQuoteName(B21)</f>
        <v>GBPFUT3MM5_Quote</v>
      </c>
      <c r="D21" s="16">
        <f>_xll.qlRateHelperQuoteValue($B21,Trigger)</f>
        <v>99.414999999999992</v>
      </c>
      <c r="E21" s="6">
        <f>_xll.qlFuturesRateHelperConvexityAdjustment($B21,Trigger)</f>
        <v>0</v>
      </c>
      <c r="F21" s="68" t="b">
        <v>0</v>
      </c>
      <c r="G21" s="5">
        <v>60</v>
      </c>
      <c r="H21" s="5">
        <v>1</v>
      </c>
      <c r="I21" s="4">
        <f>_xll.qlRateHelperEarliestDate($B21,Trigger)</f>
        <v>42172</v>
      </c>
      <c r="J21" s="3">
        <f>_xll.qlRateHelperLatestDate($B21,Trigger)</f>
        <v>42264</v>
      </c>
      <c r="M21" s="158"/>
    </row>
    <row r="22" spans="1:18" x14ac:dyDescent="0.2">
      <c r="A22" s="8" t="b">
        <v>0</v>
      </c>
      <c r="B22" s="131" t="str">
        <f>Futures!J5</f>
        <v>obj_003a9#0003</v>
      </c>
      <c r="C22" s="7" t="str">
        <f>_xll.qlRateHelperQuoteName(B22)</f>
        <v>GBPFUT3MN5_Quote</v>
      </c>
      <c r="D22" s="16" t="e">
        <f>_xll.qlRateHelperQuoteValue($B22,Trigger)</f>
        <v>#NUM!</v>
      </c>
      <c r="E22" s="6">
        <f>_xll.qlFuturesRateHelperConvexityAdjustment($B22,Trigger)</f>
        <v>0</v>
      </c>
      <c r="F22" s="68" t="b">
        <v>0</v>
      </c>
      <c r="G22" s="5">
        <v>60</v>
      </c>
      <c r="H22" s="5">
        <v>1</v>
      </c>
      <c r="I22" s="4">
        <f>_xll.qlRateHelperEarliestDate($B22,Trigger)</f>
        <v>42200</v>
      </c>
      <c r="J22" s="3">
        <f>_xll.qlRateHelperLatestDate($B22,Trigger)</f>
        <v>42292</v>
      </c>
      <c r="M22" s="158"/>
    </row>
    <row r="23" spans="1:18" x14ac:dyDescent="0.2">
      <c r="A23" s="8" t="b">
        <v>0</v>
      </c>
      <c r="B23" s="131" t="str">
        <f>Futures!J6</f>
        <v>obj_003a8#0003</v>
      </c>
      <c r="C23" s="7" t="str">
        <f>_xll.qlRateHelperQuoteName(B23)</f>
        <v>GBPFUT3MQ5_Quote</v>
      </c>
      <c r="D23" s="16" t="e">
        <f>_xll.qlRateHelperQuoteValue($B23,Trigger)</f>
        <v>#NUM!</v>
      </c>
      <c r="E23" s="6">
        <f>_xll.qlFuturesRateHelperConvexityAdjustment($B23,Trigger)</f>
        <v>0</v>
      </c>
      <c r="F23" s="68" t="b">
        <v>0</v>
      </c>
      <c r="G23" s="5">
        <v>60</v>
      </c>
      <c r="H23" s="5">
        <v>1</v>
      </c>
      <c r="I23" s="4">
        <f>_xll.qlRateHelperEarliestDate($B23,Trigger)</f>
        <v>42235</v>
      </c>
      <c r="J23" s="3">
        <f>_xll.qlRateHelperLatestDate($B23,Trigger)</f>
        <v>42327</v>
      </c>
      <c r="M23" s="158"/>
    </row>
    <row r="24" spans="1:18" x14ac:dyDescent="0.2">
      <c r="A24" s="8" t="b">
        <v>0</v>
      </c>
      <c r="B24" s="131" t="str">
        <f>Futures!J7</f>
        <v>obj_003bc#0003</v>
      </c>
      <c r="C24" s="7" t="str">
        <f>_xll.qlRateHelperQuoteName(B24)</f>
        <v>GBPFUT3MU5_Quote</v>
      </c>
      <c r="D24" s="16">
        <f>_xll.qlRateHelperQuoteValue($B24,Trigger)</f>
        <v>99.365000000000009</v>
      </c>
      <c r="E24" s="6">
        <f>_xll.qlFuturesRateHelperConvexityAdjustment($B24,Trigger)</f>
        <v>0</v>
      </c>
      <c r="F24" s="68" t="b">
        <v>0</v>
      </c>
      <c r="G24" s="5">
        <v>60</v>
      </c>
      <c r="H24" s="5">
        <v>1</v>
      </c>
      <c r="I24" s="4">
        <f>_xll.qlRateHelperEarliestDate($B24,Trigger)</f>
        <v>42263</v>
      </c>
      <c r="J24" s="3">
        <f>_xll.qlRateHelperLatestDate($B24,Trigger)</f>
        <v>42354</v>
      </c>
      <c r="M24" s="158"/>
    </row>
    <row r="25" spans="1:18" x14ac:dyDescent="0.2">
      <c r="A25" s="8" t="b">
        <v>0</v>
      </c>
      <c r="B25" s="131" t="str">
        <f>Futures!J8</f>
        <v>obj_003cb#0003</v>
      </c>
      <c r="C25" s="7" t="str">
        <f>_xll.qlRateHelperQuoteName(B25)</f>
        <v>GBPFUT3MV5_Quote</v>
      </c>
      <c r="D25" s="16" t="e">
        <f>_xll.qlRateHelperQuoteValue($B25,Trigger)</f>
        <v>#NUM!</v>
      </c>
      <c r="E25" s="6">
        <f>_xll.qlFuturesRateHelperConvexityAdjustment($B25,Trigger)</f>
        <v>0</v>
      </c>
      <c r="F25" s="68" t="b">
        <v>0</v>
      </c>
      <c r="G25" s="5">
        <v>60</v>
      </c>
      <c r="H25" s="5">
        <v>1</v>
      </c>
      <c r="I25" s="4">
        <f>_xll.qlRateHelperEarliestDate($B25,Trigger)</f>
        <v>42298</v>
      </c>
      <c r="J25" s="3">
        <f>_xll.qlRateHelperLatestDate($B25,Trigger)</f>
        <v>42390</v>
      </c>
      <c r="M25" s="158"/>
    </row>
    <row r="26" spans="1:18" x14ac:dyDescent="0.2">
      <c r="A26" s="8" t="b">
        <v>0</v>
      </c>
      <c r="B26" s="131" t="str">
        <f>Futures!J9</f>
        <v>obj_0038c#0003</v>
      </c>
      <c r="C26" s="7" t="str">
        <f>_xll.qlRateHelperQuoteName(B26)</f>
        <v>GBPFUT3MX5_Quote</v>
      </c>
      <c r="D26" s="16" t="e">
        <f>_xll.qlRateHelperQuoteValue($B26,Trigger)</f>
        <v>#NUM!</v>
      </c>
      <c r="E26" s="6">
        <f>_xll.qlFuturesRateHelperConvexityAdjustment($B26,Trigger)</f>
        <v>0</v>
      </c>
      <c r="F26" s="68" t="b">
        <v>1</v>
      </c>
      <c r="G26" s="5">
        <v>60</v>
      </c>
      <c r="H26" s="5">
        <v>1</v>
      </c>
      <c r="I26" s="4">
        <f>_xll.qlRateHelperEarliestDate($B26,Trigger)</f>
        <v>42326</v>
      </c>
      <c r="J26" s="3">
        <f>_xll.qlRateHelperLatestDate($B26,Trigger)</f>
        <v>42418</v>
      </c>
      <c r="M26" s="158"/>
    </row>
    <row r="27" spans="1:18" x14ac:dyDescent="0.2">
      <c r="A27" s="8" t="b">
        <v>0</v>
      </c>
      <c r="B27" s="131" t="str">
        <f>Futures!J10</f>
        <v>obj_003c5#0003</v>
      </c>
      <c r="C27" s="7" t="str">
        <f>_xll.qlRateHelperQuoteName(B27)</f>
        <v>GBPFUT3MZ5_Quote</v>
      </c>
      <c r="D27" s="16">
        <f>_xll.qlRateHelperQuoteValue($B27,Trigger)</f>
        <v>99.275000000000006</v>
      </c>
      <c r="E27" s="6">
        <f>_xll.qlFuturesRateHelperConvexityAdjustment($B27,Trigger)</f>
        <v>4.1E-5</v>
      </c>
      <c r="F27" s="68" t="b">
        <v>1</v>
      </c>
      <c r="G27" s="5">
        <v>60</v>
      </c>
      <c r="H27" s="5">
        <v>1</v>
      </c>
      <c r="I27" s="4">
        <f>_xll.qlRateHelperEarliestDate($B27,Trigger)</f>
        <v>42354</v>
      </c>
      <c r="J27" s="3">
        <f>_xll.qlRateHelperLatestDate($B27,Trigger)</f>
        <v>42445</v>
      </c>
      <c r="M27" s="158"/>
    </row>
    <row r="28" spans="1:18" x14ac:dyDescent="0.2">
      <c r="A28" s="8" t="b">
        <v>0</v>
      </c>
      <c r="B28" s="131" t="str">
        <f>Futures!J11</f>
        <v>obj_003c4#0003</v>
      </c>
      <c r="C28" s="7" t="str">
        <f>_xll.qlRateHelperQuoteName(B28)</f>
        <v>GBPFUT3MF6_Quote</v>
      </c>
      <c r="D28" s="16" t="e">
        <f>_xll.qlRateHelperQuoteValue($B28,Trigger)</f>
        <v>#NUM!</v>
      </c>
      <c r="E28" s="6">
        <f>_xll.qlFuturesRateHelperConvexityAdjustment($B28,Trigger)</f>
        <v>0</v>
      </c>
      <c r="F28" s="68" t="b">
        <v>1</v>
      </c>
      <c r="G28" s="5">
        <v>60</v>
      </c>
      <c r="H28" s="5">
        <v>1</v>
      </c>
      <c r="I28" s="4">
        <f>_xll.qlRateHelperEarliestDate($B28,Trigger)</f>
        <v>42389</v>
      </c>
      <c r="J28" s="3">
        <f>_xll.qlRateHelperLatestDate($B28,Trigger)</f>
        <v>42480</v>
      </c>
      <c r="L28" s="67"/>
      <c r="M28" s="158"/>
    </row>
    <row r="29" spans="1:18" ht="11.25" customHeight="1" x14ac:dyDescent="0.2">
      <c r="A29" s="8" t="b">
        <v>0</v>
      </c>
      <c r="B29" s="131" t="str">
        <f>Futures!J12</f>
        <v>obj_0039b#0003</v>
      </c>
      <c r="C29" s="7" t="str">
        <f>_xll.qlRateHelperQuoteName(B29)</f>
        <v>GBPFUT3MG6_Quote</v>
      </c>
      <c r="D29" s="16" t="e">
        <f>_xll.qlRateHelperQuoteValue($B29,Trigger)</f>
        <v>#NUM!</v>
      </c>
      <c r="E29" s="6">
        <f>_xll.qlFuturesRateHelperConvexityAdjustment($B29,Trigger)</f>
        <v>0</v>
      </c>
      <c r="F29" s="68" t="b">
        <v>1</v>
      </c>
      <c r="G29" s="5">
        <v>60</v>
      </c>
      <c r="H29" s="5">
        <v>1</v>
      </c>
      <c r="I29" s="4">
        <f>_xll.qlRateHelperEarliestDate($B29,Trigger)</f>
        <v>42417</v>
      </c>
      <c r="J29" s="3">
        <f>_xll.qlRateHelperLatestDate($B29,Trigger)</f>
        <v>42507</v>
      </c>
      <c r="L29" s="67"/>
      <c r="M29" s="158"/>
    </row>
    <row r="30" spans="1:18" x14ac:dyDescent="0.2">
      <c r="A30" s="8" t="b">
        <v>0</v>
      </c>
      <c r="B30" s="131" t="str">
        <f>Futures!J13</f>
        <v>obj_00385#0003</v>
      </c>
      <c r="C30" s="7" t="str">
        <f>_xll.qlRateHelperQuoteName(B30)</f>
        <v>GBPFUT3MH6_Quote</v>
      </c>
      <c r="D30" s="16">
        <f>_xll.qlRateHelperQuoteValue($B30,Trigger)</f>
        <v>99.14500000000001</v>
      </c>
      <c r="E30" s="6">
        <f>_xll.qlFuturesRateHelperConvexityAdjustment($B30,Trigger)</f>
        <v>7.0000000000000007E-5</v>
      </c>
      <c r="F30" s="68" t="b">
        <v>1</v>
      </c>
      <c r="G30" s="5">
        <v>60</v>
      </c>
      <c r="H30" s="5">
        <v>1</v>
      </c>
      <c r="I30" s="4">
        <f>_xll.qlRateHelperEarliestDate($B30,Trigger)</f>
        <v>42445</v>
      </c>
      <c r="J30" s="3">
        <f>_xll.qlRateHelperLatestDate($B30,Trigger)</f>
        <v>42537</v>
      </c>
      <c r="L30" s="67"/>
      <c r="M30" s="158"/>
    </row>
    <row r="31" spans="1:18" x14ac:dyDescent="0.2">
      <c r="A31" s="8" t="b">
        <v>0</v>
      </c>
      <c r="B31" s="131" t="str">
        <f>Futures!J14</f>
        <v>obj_003d0#0003</v>
      </c>
      <c r="C31" s="7" t="str">
        <f>_xll.qlRateHelperQuoteName(B31)</f>
        <v>GBPFUT3MJ6_Quote</v>
      </c>
      <c r="D31" s="16" t="e">
        <f>_xll.qlRateHelperQuoteValue($B31,Trigger)</f>
        <v>#NUM!</v>
      </c>
      <c r="E31" s="6">
        <f>_xll.qlFuturesRateHelperConvexityAdjustment($B31,Trigger)</f>
        <v>0</v>
      </c>
      <c r="F31" s="68" t="b">
        <v>1</v>
      </c>
      <c r="G31" s="5">
        <v>60</v>
      </c>
      <c r="H31" s="5">
        <v>1</v>
      </c>
      <c r="I31" s="4">
        <f>_xll.qlRateHelperEarliestDate($B31,Trigger)</f>
        <v>42480</v>
      </c>
      <c r="J31" s="3">
        <f>_xll.qlRateHelperLatestDate($B31,Trigger)</f>
        <v>42571</v>
      </c>
      <c r="L31" s="67"/>
      <c r="M31" s="158"/>
    </row>
    <row r="32" spans="1:18" x14ac:dyDescent="0.2">
      <c r="A32" s="8" t="b">
        <v>1</v>
      </c>
      <c r="B32" s="131" t="str">
        <f>Futures!J15</f>
        <v>obj_003a6#0003</v>
      </c>
      <c r="C32" s="7" t="str">
        <f>_xll.qlRateHelperQuoteName(B32)</f>
        <v>GBPFUT3MM6_Quote</v>
      </c>
      <c r="D32" s="16">
        <f>_xll.qlRateHelperQuoteValue($B32,Trigger)</f>
        <v>98.995000000000005</v>
      </c>
      <c r="E32" s="6">
        <f>_xll.qlFuturesRateHelperConvexityAdjustment($B32,Trigger)</f>
        <v>1.06E-4</v>
      </c>
      <c r="F32" s="68" t="b">
        <v>1</v>
      </c>
      <c r="G32" s="5">
        <v>60</v>
      </c>
      <c r="H32" s="5">
        <v>1</v>
      </c>
      <c r="I32" s="4">
        <f>_xll.qlRateHelperEarliestDate($B32,Trigger)</f>
        <v>42536</v>
      </c>
      <c r="J32" s="3">
        <f>_xll.qlRateHelperLatestDate($B32,Trigger)</f>
        <v>42628</v>
      </c>
      <c r="L32" s="67"/>
      <c r="M32" s="158"/>
      <c r="N32" s="67"/>
    </row>
    <row r="33" spans="1:14" x14ac:dyDescent="0.2">
      <c r="A33" s="8" t="b">
        <v>1</v>
      </c>
      <c r="B33" s="131" t="str">
        <f>Futures!J16</f>
        <v>obj_00390#0003</v>
      </c>
      <c r="C33" s="7" t="str">
        <f>_xll.qlRateHelperQuoteName(B33)</f>
        <v>GBPFUT3MU6_Quote</v>
      </c>
      <c r="D33" s="16">
        <f>_xll.qlRateHelperQuoteValue($B33,Trigger)</f>
        <v>98.835000000000008</v>
      </c>
      <c r="E33" s="6">
        <f>_xll.qlFuturesRateHelperConvexityAdjustment($B33,Trigger)</f>
        <v>1.5200000000000001E-4</v>
      </c>
      <c r="F33" s="68" t="b">
        <v>1</v>
      </c>
      <c r="G33" s="5">
        <v>60</v>
      </c>
      <c r="H33" s="5">
        <v>1</v>
      </c>
      <c r="I33" s="4">
        <f>_xll.qlRateHelperEarliestDate($B33,Trigger)</f>
        <v>42634</v>
      </c>
      <c r="J33" s="3">
        <f>_xll.qlRateHelperLatestDate($B33,Trigger)</f>
        <v>42725</v>
      </c>
      <c r="L33" s="67"/>
      <c r="M33" s="158"/>
      <c r="N33" s="67"/>
    </row>
    <row r="34" spans="1:14" x14ac:dyDescent="0.2">
      <c r="A34" s="8" t="b">
        <v>1</v>
      </c>
      <c r="B34" s="131" t="str">
        <f>Futures!J17</f>
        <v>obj_0039e#0003</v>
      </c>
      <c r="C34" s="7" t="str">
        <f>_xll.qlRateHelperQuoteName(B34)</f>
        <v>GBPFUT3MZ6_Quote</v>
      </c>
      <c r="D34" s="16">
        <f>_xll.qlRateHelperQuoteValue($B34,Trigger)</f>
        <v>98.675000000000011</v>
      </c>
      <c r="E34" s="6">
        <f>_xll.qlFuturesRateHelperConvexityAdjustment($B34,Trigger)</f>
        <v>2.0000000000000001E-4</v>
      </c>
      <c r="F34" s="68" t="b">
        <v>1</v>
      </c>
      <c r="G34" s="5">
        <v>60</v>
      </c>
      <c r="H34" s="5">
        <v>1</v>
      </c>
      <c r="I34" s="4">
        <f>_xll.qlRateHelperEarliestDate($B34,Trigger)</f>
        <v>42725</v>
      </c>
      <c r="J34" s="3">
        <f>_xll.qlRateHelperLatestDate($B34,Trigger)</f>
        <v>42815</v>
      </c>
      <c r="L34" s="67"/>
      <c r="M34" s="158"/>
      <c r="N34" s="67"/>
    </row>
    <row r="35" spans="1:14" x14ac:dyDescent="0.2">
      <c r="A35" s="8" t="b">
        <v>1</v>
      </c>
      <c r="B35" s="131" t="str">
        <f>Futures!J18</f>
        <v>obj_003af#0003</v>
      </c>
      <c r="C35" s="7" t="str">
        <f>_xll.qlRateHelperQuoteName(B35)</f>
        <v>GBPFUT3MH7_Quote</v>
      </c>
      <c r="D35" s="16">
        <f>_xll.qlRateHelperQuoteValue($B35,Trigger)</f>
        <v>98.545000000000002</v>
      </c>
      <c r="E35" s="6">
        <f>_xll.qlFuturesRateHelperConvexityAdjustment($B35,Trigger)</f>
        <v>2.52E-4</v>
      </c>
      <c r="F35" s="68" t="b">
        <v>1</v>
      </c>
      <c r="G35" s="5">
        <v>60</v>
      </c>
      <c r="H35" s="5">
        <v>1</v>
      </c>
      <c r="I35" s="4">
        <f>_xll.qlRateHelperEarliestDate($B35,Trigger)</f>
        <v>42809</v>
      </c>
      <c r="J35" s="3">
        <f>_xll.qlRateHelperLatestDate($B35,Trigger)</f>
        <v>42901</v>
      </c>
      <c r="L35" s="67"/>
      <c r="M35" s="158"/>
      <c r="N35" s="67"/>
    </row>
    <row r="36" spans="1:14" x14ac:dyDescent="0.2">
      <c r="A36" s="8" t="b">
        <v>1</v>
      </c>
      <c r="B36" s="131" t="str">
        <f>Futures!J19</f>
        <v>obj_003aa#0003</v>
      </c>
      <c r="C36" s="7" t="str">
        <f>_xll.qlRateHelperQuoteName(B36)</f>
        <v>GBPFUT3MM7_Quote</v>
      </c>
      <c r="D36" s="16">
        <f>_xll.qlRateHelperQuoteValue($B36,Trigger)</f>
        <v>98.414999999999992</v>
      </c>
      <c r="E36" s="6">
        <f>_xll.qlFuturesRateHelperConvexityAdjustment($B36,Trigger)</f>
        <v>0</v>
      </c>
      <c r="F36" s="68" t="b">
        <v>1</v>
      </c>
      <c r="G36" s="5">
        <v>60</v>
      </c>
      <c r="H36" s="5">
        <v>1</v>
      </c>
      <c r="I36" s="4">
        <f>_xll.qlRateHelperEarliestDate($B36,Trigger)</f>
        <v>42907</v>
      </c>
      <c r="J36" s="3">
        <f>_xll.qlRateHelperLatestDate($B36,Trigger)</f>
        <v>42999</v>
      </c>
      <c r="L36" s="67"/>
      <c r="M36" s="158"/>
      <c r="N36" s="67"/>
    </row>
    <row r="37" spans="1:14" x14ac:dyDescent="0.2">
      <c r="A37" s="8" t="b">
        <v>1</v>
      </c>
      <c r="B37" s="131" t="str">
        <f>Futures!J20</f>
        <v>obj_003ab#0003</v>
      </c>
      <c r="C37" s="7" t="str">
        <f>_xll.qlRateHelperQuoteName(B37)</f>
        <v>GBPFUT3MU7_Quote</v>
      </c>
      <c r="D37" s="16">
        <f>_xll.qlRateHelperQuoteValue($B37,Trigger)</f>
        <v>98.314999999999998</v>
      </c>
      <c r="E37" s="6">
        <f>_xll.qlFuturesRateHelperConvexityAdjustment($B37,Trigger)</f>
        <v>0</v>
      </c>
      <c r="F37" s="68" t="b">
        <v>1</v>
      </c>
      <c r="G37" s="5">
        <v>30</v>
      </c>
      <c r="H37" s="5">
        <v>1</v>
      </c>
      <c r="I37" s="4">
        <f>_xll.qlRateHelperEarliestDate($B37,Trigger)</f>
        <v>42998</v>
      </c>
      <c r="J37" s="3">
        <f>_xll.qlRateHelperLatestDate($B37,Trigger)</f>
        <v>43089</v>
      </c>
      <c r="L37" s="67"/>
      <c r="M37" s="158"/>
      <c r="N37" s="67"/>
    </row>
    <row r="38" spans="1:14" x14ac:dyDescent="0.2">
      <c r="A38" s="8" t="b">
        <v>1</v>
      </c>
      <c r="B38" s="131" t="str">
        <f>Futures!J21</f>
        <v>obj_003c9#0003</v>
      </c>
      <c r="C38" s="7" t="str">
        <f>_xll.qlRateHelperQuoteName(B38)</f>
        <v>GBPFUT3MZ7_Quote</v>
      </c>
      <c r="D38" s="16">
        <f>_xll.qlRateHelperQuoteValue($B38,Trigger)</f>
        <v>98.215000000000003</v>
      </c>
      <c r="E38" s="6">
        <f>_xll.qlFuturesRateHelperConvexityAdjustment($B38,Trigger)</f>
        <v>0</v>
      </c>
      <c r="F38" s="68" t="b">
        <v>1</v>
      </c>
      <c r="G38" s="5">
        <v>30</v>
      </c>
      <c r="H38" s="5">
        <v>1</v>
      </c>
      <c r="I38" s="4">
        <f>_xll.qlRateHelperEarliestDate($B38,Trigger)</f>
        <v>43089</v>
      </c>
      <c r="J38" s="3">
        <f>_xll.qlRateHelperLatestDate($B38,Trigger)</f>
        <v>43179</v>
      </c>
      <c r="L38" s="67"/>
      <c r="M38" s="158"/>
      <c r="N38" s="67"/>
    </row>
    <row r="39" spans="1:14" x14ac:dyDescent="0.2">
      <c r="A39" s="8" t="b">
        <v>1</v>
      </c>
      <c r="B39" s="131" t="str">
        <f>Futures!J22</f>
        <v>obj_003b5#0003</v>
      </c>
      <c r="C39" s="7" t="str">
        <f>_xll.qlRateHelperQuoteName(B39)</f>
        <v>GBPFUT3MH8_Quote</v>
      </c>
      <c r="D39" s="16">
        <f>_xll.qlRateHelperQuoteValue($B39,Trigger)</f>
        <v>98.134999999999991</v>
      </c>
      <c r="E39" s="6">
        <f>_xll.qlFuturesRateHelperConvexityAdjustment($B39,Trigger)</f>
        <v>0</v>
      </c>
      <c r="F39" s="68" t="b">
        <v>1</v>
      </c>
      <c r="G39" s="5">
        <v>30</v>
      </c>
      <c r="H39" s="5">
        <v>1</v>
      </c>
      <c r="I39" s="4">
        <f>_xll.qlRateHelperEarliestDate($B39,Trigger)</f>
        <v>43180</v>
      </c>
      <c r="J39" s="3">
        <f>_xll.qlRateHelperLatestDate($B39,Trigger)</f>
        <v>43272</v>
      </c>
      <c r="L39" s="67"/>
      <c r="M39" s="158"/>
      <c r="N39" s="67"/>
    </row>
    <row r="40" spans="1:14" x14ac:dyDescent="0.2">
      <c r="A40" s="8" t="b">
        <v>1</v>
      </c>
      <c r="B40" s="131" t="str">
        <f>Futures!J23</f>
        <v>obj_003b9#0003</v>
      </c>
      <c r="C40" s="7" t="str">
        <f>_xll.qlRateHelperQuoteName(B40)</f>
        <v>GBPFUT3MM8_Quote</v>
      </c>
      <c r="D40" s="16">
        <f>_xll.qlRateHelperQuoteValue($B40,Trigger)</f>
        <v>98.050000000000011</v>
      </c>
      <c r="E40" s="6">
        <f>_xll.qlFuturesRateHelperConvexityAdjustment($B40,Trigger)</f>
        <v>0</v>
      </c>
      <c r="F40" s="68" t="b">
        <v>1</v>
      </c>
      <c r="G40" s="5">
        <v>30</v>
      </c>
      <c r="H40" s="5">
        <v>1</v>
      </c>
      <c r="I40" s="4">
        <f>_xll.qlRateHelperEarliestDate($B40,Trigger)</f>
        <v>43271</v>
      </c>
      <c r="J40" s="3">
        <f>_xll.qlRateHelperLatestDate($B40,Trigger)</f>
        <v>43363</v>
      </c>
      <c r="L40" s="67"/>
      <c r="M40" s="158"/>
      <c r="N40" s="67"/>
    </row>
    <row r="41" spans="1:14" x14ac:dyDescent="0.2">
      <c r="A41" s="8" t="b">
        <v>1</v>
      </c>
      <c r="B41" s="131" t="str">
        <f>Futures!J24</f>
        <v>obj_003bb#0003</v>
      </c>
      <c r="C41" s="7" t="str">
        <f>_xll.qlRateHelperQuoteName(B41)</f>
        <v>GBPFUT3MU8_Quote</v>
      </c>
      <c r="D41" s="16">
        <f>_xll.qlRateHelperQuoteValue($B41,Trigger)</f>
        <v>97.974999999999994</v>
      </c>
      <c r="E41" s="6">
        <f>_xll.qlFuturesRateHelperConvexityAdjustment($B41,Trigger)</f>
        <v>0</v>
      </c>
      <c r="F41" s="68" t="b">
        <v>1</v>
      </c>
      <c r="G41" s="5">
        <v>30</v>
      </c>
      <c r="H41" s="5">
        <v>1</v>
      </c>
      <c r="I41" s="4">
        <f>_xll.qlRateHelperEarliestDate($B41,Trigger)</f>
        <v>43362</v>
      </c>
      <c r="J41" s="3">
        <f>_xll.qlRateHelperLatestDate($B41,Trigger)</f>
        <v>43453</v>
      </c>
      <c r="L41" s="67"/>
      <c r="M41" s="158"/>
      <c r="N41" s="67"/>
    </row>
    <row r="42" spans="1:14" x14ac:dyDescent="0.2">
      <c r="A42" s="8" t="b">
        <v>1</v>
      </c>
      <c r="B42" s="131" t="str">
        <f>Futures!J25</f>
        <v>obj_0039c#0003</v>
      </c>
      <c r="C42" s="7" t="str">
        <f>_xll.qlRateHelperQuoteName(B42)</f>
        <v>GBPFUT3MZ8_Quote</v>
      </c>
      <c r="D42" s="16">
        <f>_xll.qlRateHelperQuoteValue($B42,Trigger)</f>
        <v>97.9</v>
      </c>
      <c r="E42" s="6">
        <f>_xll.qlFuturesRateHelperConvexityAdjustment($B42,Trigger)</f>
        <v>0</v>
      </c>
      <c r="F42" s="68" t="b">
        <v>1</v>
      </c>
      <c r="G42" s="5">
        <v>30</v>
      </c>
      <c r="H42" s="5">
        <v>1</v>
      </c>
      <c r="I42" s="4">
        <f>_xll.qlRateHelperEarliestDate($B42,Trigger)</f>
        <v>43453</v>
      </c>
      <c r="J42" s="3">
        <f>_xll.qlRateHelperLatestDate($B42,Trigger)</f>
        <v>43543</v>
      </c>
      <c r="L42" s="67"/>
      <c r="M42" s="158"/>
      <c r="N42" s="67"/>
    </row>
    <row r="43" spans="1:14" x14ac:dyDescent="0.2">
      <c r="A43" s="8" t="b">
        <v>1</v>
      </c>
      <c r="B43" s="131" t="str">
        <f>Futures!J26</f>
        <v>obj_003d2#0003</v>
      </c>
      <c r="C43" s="7" t="str">
        <f>_xll.qlRateHelperQuoteName(B43)</f>
        <v>GBPFUT3MH9_Quote</v>
      </c>
      <c r="D43" s="16">
        <f>_xll.qlRateHelperQuoteValue($B43,Trigger)</f>
        <v>97.83</v>
      </c>
      <c r="E43" s="6">
        <f>_xll.qlFuturesRateHelperConvexityAdjustment($B43,Trigger)</f>
        <v>0</v>
      </c>
      <c r="F43" s="68" t="b">
        <v>1</v>
      </c>
      <c r="G43" s="5">
        <v>30</v>
      </c>
      <c r="H43" s="5">
        <v>1</v>
      </c>
      <c r="I43" s="4">
        <f>_xll.qlRateHelperEarliestDate($B43,Trigger)</f>
        <v>43544</v>
      </c>
      <c r="J43" s="3">
        <f>_xll.qlRateHelperLatestDate($B43,Trigger)</f>
        <v>43636</v>
      </c>
      <c r="L43" s="67"/>
      <c r="M43" s="158"/>
      <c r="N43" s="67"/>
    </row>
    <row r="44" spans="1:14" x14ac:dyDescent="0.2">
      <c r="A44" s="8" t="b">
        <v>1</v>
      </c>
      <c r="B44" s="131" t="str">
        <f>Futures!J27</f>
        <v>obj_003bf#0003</v>
      </c>
      <c r="C44" s="7" t="str">
        <f>_xll.qlRateHelperQuoteName(B44)</f>
        <v>GBPFUT3MM9_Quote</v>
      </c>
      <c r="D44" s="16">
        <f>_xll.qlRateHelperQuoteValue($B44,Trigger)</f>
        <v>97.765000000000001</v>
      </c>
      <c r="E44" s="6">
        <f>_xll.qlFuturesRateHelperConvexityAdjustment($B44,Trigger)</f>
        <v>0</v>
      </c>
      <c r="F44" s="68" t="b">
        <v>1</v>
      </c>
      <c r="G44" s="5">
        <v>30</v>
      </c>
      <c r="H44" s="5">
        <v>1</v>
      </c>
      <c r="I44" s="4">
        <f>_xll.qlRateHelperEarliestDate($B44,Trigger)</f>
        <v>43635</v>
      </c>
      <c r="J44" s="3">
        <f>_xll.qlRateHelperLatestDate($B44,Trigger)</f>
        <v>43727</v>
      </c>
      <c r="L44" s="67"/>
      <c r="M44" s="158"/>
      <c r="N44" s="67"/>
    </row>
    <row r="45" spans="1:14" x14ac:dyDescent="0.2">
      <c r="A45" s="8" t="b">
        <v>1</v>
      </c>
      <c r="B45" s="131" t="str">
        <f>Futures!J28</f>
        <v>obj_0039a#0003</v>
      </c>
      <c r="C45" s="7" t="str">
        <f>_xll.qlRateHelperQuoteName(B45)</f>
        <v>GBPFUT3MU9_Quote</v>
      </c>
      <c r="D45" s="16">
        <f>_xll.qlRateHelperQuoteValue($B45,Trigger)</f>
        <v>97.704999999999998</v>
      </c>
      <c r="E45" s="6">
        <f>_xll.qlFuturesRateHelperConvexityAdjustment($B45,Trigger)</f>
        <v>0</v>
      </c>
      <c r="F45" s="68" t="b">
        <v>1</v>
      </c>
      <c r="G45" s="5">
        <v>30</v>
      </c>
      <c r="H45" s="5">
        <v>1</v>
      </c>
      <c r="I45" s="4">
        <f>_xll.qlRateHelperEarliestDate($B45,Trigger)</f>
        <v>43726</v>
      </c>
      <c r="J45" s="3">
        <f>_xll.qlRateHelperLatestDate($B45,Trigger)</f>
        <v>43817</v>
      </c>
      <c r="L45" s="67"/>
      <c r="M45" s="158"/>
      <c r="N45" s="67"/>
    </row>
    <row r="46" spans="1:14" x14ac:dyDescent="0.2">
      <c r="A46" s="8" t="b">
        <v>1</v>
      </c>
      <c r="B46" s="131" t="str">
        <f>Futures!J29</f>
        <v>obj_003a3#0003</v>
      </c>
      <c r="C46" s="7" t="str">
        <f>_xll.qlRateHelperQuoteName(B46)</f>
        <v>GBPFUT3MZ9_Quote</v>
      </c>
      <c r="D46" s="16">
        <f>_xll.qlRateHelperQuoteValue($B46,Trigger)</f>
        <v>97.65</v>
      </c>
      <c r="E46" s="6">
        <f>_xll.qlFuturesRateHelperConvexityAdjustment($B46,Trigger)</f>
        <v>0</v>
      </c>
      <c r="F46" s="68" t="b">
        <v>1</v>
      </c>
      <c r="G46" s="5">
        <v>30</v>
      </c>
      <c r="H46" s="5">
        <v>1</v>
      </c>
      <c r="I46" s="4">
        <f>_xll.qlRateHelperEarliestDate($B46,Trigger)</f>
        <v>43817</v>
      </c>
      <c r="J46" s="3">
        <f>_xll.qlRateHelperLatestDate($B46,Trigger)</f>
        <v>43908</v>
      </c>
      <c r="L46" s="67"/>
      <c r="M46" s="158"/>
      <c r="N46" s="67"/>
    </row>
    <row r="47" spans="1:14" x14ac:dyDescent="0.2">
      <c r="A47" s="8" t="b">
        <v>1</v>
      </c>
      <c r="B47" s="131" t="str">
        <f>Futures!J30</f>
        <v>obj_003b0#0003</v>
      </c>
      <c r="C47" s="7" t="str">
        <f>_xll.qlRateHelperQuoteName(B47)</f>
        <v>GBPFUT3MH0_Quote</v>
      </c>
      <c r="D47" s="16">
        <f>_xll.qlRateHelperQuoteValue($B47,Trigger)</f>
        <v>97.60499999999999</v>
      </c>
      <c r="E47" s="6">
        <f>_xll.qlFuturesRateHelperConvexityAdjustment($B47,Trigger)</f>
        <v>0</v>
      </c>
      <c r="F47" s="68" t="b">
        <v>1</v>
      </c>
      <c r="G47" s="5">
        <v>30</v>
      </c>
      <c r="H47" s="5">
        <v>1</v>
      </c>
      <c r="I47" s="4">
        <f>_xll.qlRateHelperEarliestDate($B47,Trigger)</f>
        <v>43908</v>
      </c>
      <c r="J47" s="3">
        <f>_xll.qlRateHelperLatestDate($B47,Trigger)</f>
        <v>44000</v>
      </c>
      <c r="L47" s="67"/>
      <c r="M47" s="158"/>
      <c r="N47" s="67"/>
    </row>
    <row r="48" spans="1:14" s="67" customFormat="1" x14ac:dyDescent="0.2">
      <c r="A48" s="8" t="b">
        <v>1</v>
      </c>
      <c r="B48" s="131" t="str">
        <f>Futures!J31</f>
        <v>obj_003ca#0003</v>
      </c>
      <c r="C48" s="7" t="str">
        <f>_xll.qlRateHelperQuoteName(B48)</f>
        <v>GBPFUT3MM0_Quote</v>
      </c>
      <c r="D48" s="16">
        <f>_xll.qlRateHelperQuoteValue($B48,Trigger)</f>
        <v>97.564999999999998</v>
      </c>
      <c r="E48" s="6">
        <f>_xll.qlFuturesRateHelperConvexityAdjustment($B48,Trigger)</f>
        <v>0</v>
      </c>
      <c r="F48" s="68" t="b">
        <v>1</v>
      </c>
      <c r="G48" s="68">
        <v>30</v>
      </c>
      <c r="H48" s="68">
        <v>1</v>
      </c>
      <c r="I48" s="4">
        <f>_xll.qlRateHelperEarliestDate($B48,Trigger)</f>
        <v>43999</v>
      </c>
      <c r="J48" s="3">
        <f>_xll.qlRateHelperLatestDate($B48,Trigger)</f>
        <v>44091</v>
      </c>
      <c r="M48" s="158"/>
    </row>
    <row r="49" spans="1:14" s="67" customFormat="1" x14ac:dyDescent="0.2">
      <c r="A49" s="8" t="b">
        <v>1</v>
      </c>
      <c r="B49" s="131" t="str">
        <f>Futures!J32</f>
        <v>obj_003ae#0003</v>
      </c>
      <c r="C49" s="7" t="str">
        <f>_xll.qlRateHelperQuoteName(B49)</f>
        <v>GBPFUT3MU0_Quote</v>
      </c>
      <c r="D49" s="16">
        <f>_xll.qlRateHelperQuoteValue($B49,Trigger)</f>
        <v>97.53</v>
      </c>
      <c r="E49" s="6">
        <f>_xll.qlFuturesRateHelperConvexityAdjustment($B49,Trigger)</f>
        <v>0</v>
      </c>
      <c r="F49" s="68" t="b">
        <v>1</v>
      </c>
      <c r="G49" s="68">
        <v>30</v>
      </c>
      <c r="H49" s="68">
        <v>1</v>
      </c>
      <c r="I49" s="4">
        <f>_xll.qlRateHelperEarliestDate($B49,Trigger)</f>
        <v>44090</v>
      </c>
      <c r="J49" s="3">
        <f>_xll.qlRateHelperLatestDate($B49,Trigger)</f>
        <v>44181</v>
      </c>
      <c r="M49" s="158"/>
    </row>
    <row r="50" spans="1:14" s="67" customFormat="1" x14ac:dyDescent="0.2">
      <c r="A50" s="8" t="b">
        <v>1</v>
      </c>
      <c r="B50" s="131" t="str">
        <f>Futures!J33</f>
        <v>obj_003ac#0003</v>
      </c>
      <c r="C50" s="7" t="str">
        <f>_xll.qlRateHelperQuoteName(B50)</f>
        <v>GBPFUT3MZ0_Quote</v>
      </c>
      <c r="D50" s="16" t="e">
        <f>_xll.qlRateHelperQuoteValue($B50,Trigger)</f>
        <v>#NUM!</v>
      </c>
      <c r="E50" s="6">
        <f>_xll.qlFuturesRateHelperConvexityAdjustment($B50,Trigger)</f>
        <v>0</v>
      </c>
      <c r="F50" s="68" t="b">
        <v>1</v>
      </c>
      <c r="G50" s="68">
        <v>30</v>
      </c>
      <c r="H50" s="68">
        <v>1</v>
      </c>
      <c r="I50" s="4">
        <f>_xll.qlRateHelperEarliestDate($B50,Trigger)</f>
        <v>44181</v>
      </c>
      <c r="J50" s="3">
        <f>_xll.qlRateHelperLatestDate($B50,Trigger)</f>
        <v>44271</v>
      </c>
      <c r="M50" s="158"/>
    </row>
    <row r="51" spans="1:14" s="67" customFormat="1" x14ac:dyDescent="0.2">
      <c r="A51" s="8" t="b">
        <v>1</v>
      </c>
      <c r="B51" s="131" t="str">
        <f>Futures!J34</f>
        <v>obj_003c0#0003</v>
      </c>
      <c r="C51" s="7" t="str">
        <f>_xll.qlRateHelperQuoteName(B51)</f>
        <v>GBPFUT3MH1_Quote</v>
      </c>
      <c r="D51" s="16" t="e">
        <f>_xll.qlRateHelperQuoteValue($B51,Trigger)</f>
        <v>#NUM!</v>
      </c>
      <c r="E51" s="6">
        <f>_xll.qlFuturesRateHelperConvexityAdjustment($B51,Trigger)</f>
        <v>0</v>
      </c>
      <c r="F51" s="68" t="b">
        <v>1</v>
      </c>
      <c r="G51" s="68">
        <v>30</v>
      </c>
      <c r="H51" s="68">
        <v>1</v>
      </c>
      <c r="I51" s="4">
        <f>_xll.qlRateHelperEarliestDate($B51,Trigger)</f>
        <v>44272</v>
      </c>
      <c r="J51" s="3">
        <f>_xll.qlRateHelperLatestDate($B51,Trigger)</f>
        <v>44364</v>
      </c>
      <c r="M51" s="158"/>
    </row>
    <row r="52" spans="1:14" s="67" customFormat="1" x14ac:dyDescent="0.2">
      <c r="A52" s="8" t="b">
        <v>1</v>
      </c>
      <c r="B52" s="131" t="str">
        <f>Futures!J35</f>
        <v>obj_0038f#0003</v>
      </c>
      <c r="C52" s="7" t="str">
        <f>_xll.qlRateHelperQuoteName(B52)</f>
        <v>GBPFUT3MM1_Quote</v>
      </c>
      <c r="D52" s="16" t="e">
        <f>_xll.qlRateHelperQuoteValue($B52,Trigger)</f>
        <v>#NUM!</v>
      </c>
      <c r="E52" s="6">
        <f>_xll.qlFuturesRateHelperConvexityAdjustment($B52,Trigger)</f>
        <v>0</v>
      </c>
      <c r="F52" s="68" t="b">
        <v>1</v>
      </c>
      <c r="G52" s="68">
        <v>30</v>
      </c>
      <c r="H52" s="68">
        <v>1</v>
      </c>
      <c r="I52" s="4">
        <f>_xll.qlRateHelperEarliestDate($B52,Trigger)</f>
        <v>44363</v>
      </c>
      <c r="J52" s="3">
        <f>_xll.qlRateHelperLatestDate($B52,Trigger)</f>
        <v>44455</v>
      </c>
      <c r="M52" s="158"/>
    </row>
    <row r="53" spans="1:14" s="67" customFormat="1" x14ac:dyDescent="0.2">
      <c r="A53" s="8" t="b">
        <v>1</v>
      </c>
      <c r="B53" s="131" t="str">
        <f>Futures!J36</f>
        <v>obj_003cd#0003</v>
      </c>
      <c r="C53" s="7" t="str">
        <f>_xll.qlRateHelperQuoteName(B53)</f>
        <v>GBPFUT3MU1_Quote</v>
      </c>
      <c r="D53" s="16" t="e">
        <f>_xll.qlRateHelperQuoteValue($B53,Trigger)</f>
        <v>#NUM!</v>
      </c>
      <c r="E53" s="6">
        <f>_xll.qlFuturesRateHelperConvexityAdjustment($B53,Trigger)</f>
        <v>0</v>
      </c>
      <c r="F53" s="68" t="b">
        <v>1</v>
      </c>
      <c r="G53" s="68">
        <v>30</v>
      </c>
      <c r="H53" s="68">
        <v>1</v>
      </c>
      <c r="I53" s="4">
        <f>_xll.qlRateHelperEarliestDate($B53,Trigger)</f>
        <v>44454</v>
      </c>
      <c r="J53" s="3">
        <f>_xll.qlRateHelperLatestDate($B53,Trigger)</f>
        <v>44545</v>
      </c>
      <c r="M53" s="158"/>
    </row>
    <row r="54" spans="1:14" s="67" customFormat="1" x14ac:dyDescent="0.2">
      <c r="A54" s="8" t="b">
        <v>1</v>
      </c>
      <c r="B54" s="131" t="str">
        <f>Futures!J37</f>
        <v>obj_0038e#0003</v>
      </c>
      <c r="C54" s="7" t="str">
        <f>_xll.qlRateHelperQuoteName(B54)</f>
        <v>GBPFUT3MZ1_Quote</v>
      </c>
      <c r="D54" s="16" t="e">
        <f>_xll.qlRateHelperQuoteValue($B54,Trigger)</f>
        <v>#NUM!</v>
      </c>
      <c r="E54" s="6">
        <f>_xll.qlFuturesRateHelperConvexityAdjustment($B54,Trigger)</f>
        <v>0</v>
      </c>
      <c r="F54" s="68" t="b">
        <v>1</v>
      </c>
      <c r="G54" s="68">
        <v>30</v>
      </c>
      <c r="H54" s="68">
        <v>1</v>
      </c>
      <c r="I54" s="4">
        <f>_xll.qlRateHelperEarliestDate($B54,Trigger)</f>
        <v>44545</v>
      </c>
      <c r="J54" s="3">
        <f>_xll.qlRateHelperLatestDate($B54,Trigger)</f>
        <v>44635</v>
      </c>
      <c r="M54" s="158"/>
    </row>
    <row r="55" spans="1:14" s="67" customFormat="1" x14ac:dyDescent="0.2">
      <c r="A55" s="8" t="b">
        <v>1</v>
      </c>
      <c r="B55" s="131" t="str">
        <f>Futures!J38</f>
        <v>obj_00391#0003</v>
      </c>
      <c r="C55" s="7" t="str">
        <f>_xll.qlRateHelperQuoteName(B55)</f>
        <v>GBPFUT3MH2_Quote</v>
      </c>
      <c r="D55" s="16" t="e">
        <f>_xll.qlRateHelperQuoteValue($B55,Trigger)</f>
        <v>#NUM!</v>
      </c>
      <c r="E55" s="6">
        <f>_xll.qlFuturesRateHelperConvexityAdjustment($B55,Trigger)</f>
        <v>0</v>
      </c>
      <c r="F55" s="68" t="b">
        <v>1</v>
      </c>
      <c r="G55" s="68">
        <v>30</v>
      </c>
      <c r="H55" s="68">
        <v>1</v>
      </c>
      <c r="I55" s="4">
        <f>_xll.qlRateHelperEarliestDate($B55,Trigger)</f>
        <v>44636</v>
      </c>
      <c r="J55" s="3">
        <f>_xll.qlRateHelperLatestDate($B55,Trigger)</f>
        <v>44728</v>
      </c>
      <c r="M55" s="158"/>
    </row>
    <row r="56" spans="1:14" s="67" customFormat="1" x14ac:dyDescent="0.2">
      <c r="A56" s="8" t="b">
        <v>1</v>
      </c>
      <c r="B56" s="131" t="str">
        <f>Futures!J39</f>
        <v>obj_003b1#0003</v>
      </c>
      <c r="C56" s="7" t="str">
        <f>_xll.qlRateHelperQuoteName(B56)</f>
        <v>GBPFUT3MM2_Quote</v>
      </c>
      <c r="D56" s="16" t="e">
        <f>_xll.qlRateHelperQuoteValue($B56,Trigger)</f>
        <v>#NUM!</v>
      </c>
      <c r="E56" s="6">
        <f>_xll.qlFuturesRateHelperConvexityAdjustment($B56,Trigger)</f>
        <v>0</v>
      </c>
      <c r="F56" s="68" t="b">
        <v>1</v>
      </c>
      <c r="G56" s="68">
        <v>30</v>
      </c>
      <c r="H56" s="68">
        <v>1</v>
      </c>
      <c r="I56" s="4">
        <f>_xll.qlRateHelperEarliestDate($B56,Trigger)</f>
        <v>44727</v>
      </c>
      <c r="J56" s="3">
        <f>_xll.qlRateHelperLatestDate($B56,Trigger)</f>
        <v>44819</v>
      </c>
      <c r="M56" s="158"/>
    </row>
    <row r="57" spans="1:14" s="67" customFormat="1" x14ac:dyDescent="0.2">
      <c r="A57" s="8" t="b">
        <v>1</v>
      </c>
      <c r="B57" s="131" t="str">
        <f>Futures!J40</f>
        <v>obj_003ba#0003</v>
      </c>
      <c r="C57" s="7" t="str">
        <f>_xll.qlRateHelperQuoteName(B57)</f>
        <v>GBPFUT3MU2_Quote</v>
      </c>
      <c r="D57" s="16" t="e">
        <f>_xll.qlRateHelperQuoteValue($B57,Trigger)</f>
        <v>#NUM!</v>
      </c>
      <c r="E57" s="6">
        <f>_xll.qlFuturesRateHelperConvexityAdjustment($B57,Trigger)</f>
        <v>0</v>
      </c>
      <c r="F57" s="68" t="b">
        <v>1</v>
      </c>
      <c r="G57" s="68">
        <v>30</v>
      </c>
      <c r="H57" s="68">
        <v>1</v>
      </c>
      <c r="I57" s="4">
        <f>_xll.qlRateHelperEarliestDate($B57,Trigger)</f>
        <v>44825</v>
      </c>
      <c r="J57" s="3">
        <f>_xll.qlRateHelperLatestDate($B57,Trigger)</f>
        <v>44916</v>
      </c>
      <c r="M57" s="158"/>
    </row>
    <row r="58" spans="1:14" s="67" customFormat="1" x14ac:dyDescent="0.2">
      <c r="A58" s="8" t="b">
        <v>1</v>
      </c>
      <c r="B58" s="131" t="str">
        <f>Futures!J41</f>
        <v>obj_003a5#0003</v>
      </c>
      <c r="C58" s="7" t="str">
        <f>_xll.qlRateHelperQuoteName(B58)</f>
        <v>GBPFUT3MZ2_Quote</v>
      </c>
      <c r="D58" s="16" t="e">
        <f>_xll.qlRateHelperQuoteValue($B58,Trigger)</f>
        <v>#NUM!</v>
      </c>
      <c r="E58" s="6">
        <f>_xll.qlFuturesRateHelperConvexityAdjustment($B58,Trigger)</f>
        <v>0</v>
      </c>
      <c r="F58" s="68" t="b">
        <v>1</v>
      </c>
      <c r="G58" s="68">
        <v>30</v>
      </c>
      <c r="H58" s="68">
        <v>1</v>
      </c>
      <c r="I58" s="4">
        <f>_xll.qlRateHelperEarliestDate($B58,Trigger)</f>
        <v>44916</v>
      </c>
      <c r="J58" s="3">
        <f>_xll.qlRateHelperLatestDate($B58,Trigger)</f>
        <v>45006</v>
      </c>
      <c r="M58" s="158"/>
    </row>
    <row r="59" spans="1:14" s="67" customFormat="1" x14ac:dyDescent="0.2">
      <c r="A59" s="8" t="b">
        <v>1</v>
      </c>
      <c r="B59" s="131" t="str">
        <f>Futures!J42</f>
        <v>obj_003c3#0003</v>
      </c>
      <c r="C59" s="7" t="str">
        <f>_xll.qlRateHelperQuoteName(B59)</f>
        <v>GBPFUT3MH3_Quote</v>
      </c>
      <c r="D59" s="16" t="e">
        <f>_xll.qlRateHelperQuoteValue($B59,Trigger)</f>
        <v>#NUM!</v>
      </c>
      <c r="E59" s="6">
        <f>_xll.qlFuturesRateHelperConvexityAdjustment($B59,Trigger)</f>
        <v>0</v>
      </c>
      <c r="F59" s="68" t="b">
        <v>1</v>
      </c>
      <c r="G59" s="68">
        <v>30</v>
      </c>
      <c r="H59" s="68">
        <v>1</v>
      </c>
      <c r="I59" s="4">
        <f>_xll.qlRateHelperEarliestDate($B59,Trigger)</f>
        <v>45000</v>
      </c>
      <c r="J59" s="3">
        <f>_xll.qlRateHelperLatestDate($B59,Trigger)</f>
        <v>45092</v>
      </c>
      <c r="M59" s="158"/>
    </row>
    <row r="60" spans="1:14" s="67" customFormat="1" x14ac:dyDescent="0.2">
      <c r="A60" s="8" t="b">
        <v>1</v>
      </c>
      <c r="B60" s="131" t="str">
        <f>Futures!J43</f>
        <v>obj_003bd#0003</v>
      </c>
      <c r="C60" s="7" t="str">
        <f>_xll.qlRateHelperQuoteName(B60)</f>
        <v>GBPFUT3MM3_Quote</v>
      </c>
      <c r="D60" s="16" t="e">
        <f>_xll.qlRateHelperQuoteValue($B60,Trigger)</f>
        <v>#NUM!</v>
      </c>
      <c r="E60" s="6">
        <f>_xll.qlFuturesRateHelperConvexityAdjustment($B60,Trigger)</f>
        <v>0</v>
      </c>
      <c r="F60" s="68" t="b">
        <v>1</v>
      </c>
      <c r="G60" s="68">
        <v>30</v>
      </c>
      <c r="H60" s="68">
        <v>1</v>
      </c>
      <c r="I60" s="4">
        <f>_xll.qlRateHelperEarliestDate($B60,Trigger)</f>
        <v>45098</v>
      </c>
      <c r="J60" s="3">
        <f>_xll.qlRateHelperLatestDate($B60,Trigger)</f>
        <v>45190</v>
      </c>
      <c r="M60" s="158"/>
    </row>
    <row r="61" spans="1:14" x14ac:dyDescent="0.2">
      <c r="A61" s="8" t="b">
        <v>1</v>
      </c>
      <c r="B61" s="131" t="str">
        <f>Futures!J44</f>
        <v>obj_003ad#0003</v>
      </c>
      <c r="C61" s="7" t="str">
        <f>_xll.qlRateHelperQuoteName(B61)</f>
        <v>GBPFUT3MU3_Quote</v>
      </c>
      <c r="D61" s="16" t="e">
        <f>_xll.qlRateHelperQuoteValue($B61,Trigger)</f>
        <v>#NUM!</v>
      </c>
      <c r="E61" s="6">
        <f>_xll.qlFuturesRateHelperConvexityAdjustment($B61,Trigger)</f>
        <v>0</v>
      </c>
      <c r="F61" s="68" t="b">
        <v>1</v>
      </c>
      <c r="G61" s="68">
        <v>30</v>
      </c>
      <c r="H61" s="68">
        <v>1</v>
      </c>
      <c r="I61" s="4">
        <f>_xll.qlRateHelperEarliestDate($B61,Trigger)</f>
        <v>45189</v>
      </c>
      <c r="J61" s="3">
        <f>_xll.qlRateHelperLatestDate($B61,Trigger)</f>
        <v>45280</v>
      </c>
      <c r="L61" s="67"/>
      <c r="M61" s="158"/>
      <c r="N61" s="67"/>
    </row>
    <row r="62" spans="1:14" x14ac:dyDescent="0.2">
      <c r="B62" s="132" t="str">
        <f>Swaps!L5</f>
        <v>obj_00384#0003</v>
      </c>
      <c r="C62" s="14" t="str">
        <f>_xll.qlRateHelperQuoteName(B62)</f>
        <v>GBPSB6L1Y_Quote</v>
      </c>
      <c r="D62" s="13">
        <f>_xll.qlRateHelperQuoteValue($B62,Trigger)</f>
        <v>7.7299999999999999E-3</v>
      </c>
      <c r="E62" s="13">
        <f>_xll.qlSwapRateHelperSpread($B62,Trigger)</f>
        <v>0</v>
      </c>
      <c r="F62" s="12" t="b">
        <v>0</v>
      </c>
      <c r="G62" s="12">
        <v>50</v>
      </c>
      <c r="H62" s="12">
        <v>1</v>
      </c>
      <c r="I62" s="11">
        <f>_xll.qlRateHelperEarliestDate($B62,Trigger)</f>
        <v>42137</v>
      </c>
      <c r="J62" s="10">
        <f>_xll.qlRateHelperLatestDate($B62,Trigger)</f>
        <v>42503</v>
      </c>
    </row>
    <row r="63" spans="1:14" x14ac:dyDescent="0.2">
      <c r="B63" s="131" t="str">
        <f>Swaps!L6</f>
        <v>obj_00389#0003</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42137</v>
      </c>
      <c r="J63" s="3">
        <f>_xll.qlRateHelperLatestDate($B63,Trigger)</f>
        <v>42597</v>
      </c>
    </row>
    <row r="64" spans="1:14" x14ac:dyDescent="0.2">
      <c r="B64" s="131" t="str">
        <f>Swaps!L7</f>
        <v>obj_003a7#0003</v>
      </c>
      <c r="C64" s="7" t="str">
        <f>_xll.qlRateHelperQuoteName(B64)</f>
        <v>GBPSB6L18M_Quote</v>
      </c>
      <c r="D64" s="6">
        <f>_xll.qlRateHelperQuoteValue($B64,Trigger)</f>
        <v>8.9200000000000008E-3</v>
      </c>
      <c r="E64" s="6">
        <f>_xll.qlSwapRateHelperSpread($B64,Trigger)</f>
        <v>0</v>
      </c>
      <c r="F64" s="5" t="b">
        <v>0</v>
      </c>
      <c r="G64" s="5">
        <v>50</v>
      </c>
      <c r="H64" s="5">
        <v>1</v>
      </c>
      <c r="I64" s="4">
        <f>_xll.qlRateHelperEarliestDate($B64,Trigger)</f>
        <v>42137</v>
      </c>
      <c r="J64" s="3">
        <f>_xll.qlRateHelperLatestDate($B64,Trigger)</f>
        <v>42688</v>
      </c>
    </row>
    <row r="65" spans="2:12" x14ac:dyDescent="0.2">
      <c r="B65" s="131" t="str">
        <f>Swaps!L8</f>
        <v>obj_0038a#0003</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42137</v>
      </c>
      <c r="J65" s="3">
        <f>_xll.qlRateHelperLatestDate($B65,Trigger)</f>
        <v>42779</v>
      </c>
    </row>
    <row r="66" spans="2:12" x14ac:dyDescent="0.2">
      <c r="B66" s="131" t="str">
        <f>Swaps!L9</f>
        <v>obj_00395#0003</v>
      </c>
      <c r="C66" s="7" t="str">
        <f>_xll.qlRateHelperQuoteName(B66)</f>
        <v>GBPSB6L2Y_Quote</v>
      </c>
      <c r="D66" s="6">
        <f>_xll.qlRateHelperQuoteValue($B66,Trigger)</f>
        <v>1.0249999999999999E-2</v>
      </c>
      <c r="E66" s="6">
        <f>_xll.qlSwapRateHelperSpread($B66,Trigger)</f>
        <v>0</v>
      </c>
      <c r="F66" s="5" t="b">
        <v>0</v>
      </c>
      <c r="G66" s="5">
        <v>50</v>
      </c>
      <c r="H66" s="5">
        <v>1</v>
      </c>
      <c r="I66" s="4">
        <f>_xll.qlRateHelperEarliestDate($B66,Trigger)</f>
        <v>42137</v>
      </c>
      <c r="J66" s="3">
        <f>_xll.qlRateHelperLatestDate($B66,Trigger)</f>
        <v>42870</v>
      </c>
    </row>
    <row r="67" spans="2:12" x14ac:dyDescent="0.2">
      <c r="B67" s="131" t="str">
        <f>Swaps!L10</f>
        <v>obj_003cf#0003</v>
      </c>
      <c r="C67" s="7" t="str">
        <f>_xll.qlRateHelperQuoteName(B67)</f>
        <v>GBPSB6L3Y_Quote</v>
      </c>
      <c r="D67" s="6">
        <f>_xll.qlRateHelperQuoteValue($B67,Trigger)</f>
        <v>1.2669999999999999E-2</v>
      </c>
      <c r="E67" s="6">
        <f>_xll.qlSwapRateHelperSpread($B67,Trigger)</f>
        <v>0</v>
      </c>
      <c r="F67" s="5" t="b">
        <v>1</v>
      </c>
      <c r="G67" s="5">
        <v>50</v>
      </c>
      <c r="H67" s="5">
        <v>1</v>
      </c>
      <c r="I67" s="4">
        <f>_xll.qlRateHelperEarliestDate($B67,Trigger)</f>
        <v>42137</v>
      </c>
      <c r="J67" s="3">
        <f>_xll.qlRateHelperLatestDate($B67,Trigger)</f>
        <v>43234</v>
      </c>
    </row>
    <row r="68" spans="2:12" x14ac:dyDescent="0.2">
      <c r="B68" s="131" t="str">
        <f>Swaps!L11</f>
        <v>obj_0038b#0003</v>
      </c>
      <c r="C68" s="7" t="str">
        <f>_xll.qlRateHelperQuoteName(B68)</f>
        <v>GBPSB6L4Y_Quote</v>
      </c>
      <c r="D68" s="6">
        <f>_xll.qlRateHelperQuoteValue($B68,Trigger)</f>
        <v>1.464E-2</v>
      </c>
      <c r="E68" s="6">
        <f>_xll.qlSwapRateHelperSpread($B68,Trigger)</f>
        <v>0</v>
      </c>
      <c r="F68" s="5" t="b">
        <v>1</v>
      </c>
      <c r="G68" s="5">
        <v>50</v>
      </c>
      <c r="H68" s="5">
        <v>1</v>
      </c>
      <c r="I68" s="4">
        <f>_xll.qlRateHelperEarliestDate($B68,Trigger)</f>
        <v>42137</v>
      </c>
      <c r="J68" s="3">
        <f>_xll.qlRateHelperLatestDate($B68,Trigger)</f>
        <v>43598</v>
      </c>
    </row>
    <row r="69" spans="2:12" x14ac:dyDescent="0.2">
      <c r="B69" s="131" t="str">
        <f>Swaps!L12</f>
        <v>obj_003b3#0003</v>
      </c>
      <c r="C69" s="7" t="str">
        <f>_xll.qlRateHelperQuoteName(B69)</f>
        <v>GBPSB6L5Y_Quote</v>
      </c>
      <c r="D69" s="6">
        <f>_xll.qlRateHelperQuoteValue($B69,Trigger)</f>
        <v>1.6250000000000001E-2</v>
      </c>
      <c r="E69" s="6">
        <f>_xll.qlSwapRateHelperSpread($B69,Trigger)</f>
        <v>0</v>
      </c>
      <c r="F69" s="5" t="b">
        <v>1</v>
      </c>
      <c r="G69" s="5">
        <v>50</v>
      </c>
      <c r="H69" s="5">
        <v>1</v>
      </c>
      <c r="I69" s="4">
        <f>_xll.qlRateHelperEarliestDate($B69,Trigger)</f>
        <v>42137</v>
      </c>
      <c r="J69" s="3">
        <f>_xll.qlRateHelperLatestDate($B69,Trigger)</f>
        <v>43964</v>
      </c>
    </row>
    <row r="70" spans="2:12" x14ac:dyDescent="0.2">
      <c r="B70" s="131" t="str">
        <f>Swaps!L13</f>
        <v>obj_003d1#0003</v>
      </c>
      <c r="C70" s="7" t="str">
        <f>_xll.qlRateHelperQuoteName(B70)</f>
        <v>GBPSB6L6Y_Quote</v>
      </c>
      <c r="D70" s="6">
        <f>_xll.qlRateHelperQuoteValue($B70,Trigger)</f>
        <v>1.7480000000000002E-2</v>
      </c>
      <c r="E70" s="6">
        <f>_xll.qlSwapRateHelperSpread($B70,Trigger)</f>
        <v>0</v>
      </c>
      <c r="F70" s="5" t="b">
        <v>1</v>
      </c>
      <c r="G70" s="5">
        <v>50</v>
      </c>
      <c r="H70" s="5">
        <v>1</v>
      </c>
      <c r="I70" s="4">
        <f>_xll.qlRateHelperEarliestDate($B70,Trigger)</f>
        <v>42137</v>
      </c>
      <c r="J70" s="3">
        <f>_xll.qlRateHelperLatestDate($B70,Trigger)</f>
        <v>44329</v>
      </c>
    </row>
    <row r="71" spans="2:12" x14ac:dyDescent="0.2">
      <c r="B71" s="131" t="str">
        <f>Swaps!L14</f>
        <v>obj_003c7#0003</v>
      </c>
      <c r="C71" s="7" t="str">
        <f>_xll.qlRateHelperQuoteName(B71)</f>
        <v>GBPSB6L7Y_Quote</v>
      </c>
      <c r="D71" s="6">
        <f>_xll.qlRateHelperQuoteValue($B71,Trigger)</f>
        <v>1.8500000000000003E-2</v>
      </c>
      <c r="E71" s="6">
        <f>_xll.qlSwapRateHelperSpread($B71,Trigger)</f>
        <v>0</v>
      </c>
      <c r="F71" s="5" t="b">
        <v>1</v>
      </c>
      <c r="G71" s="5">
        <v>50</v>
      </c>
      <c r="H71" s="5">
        <v>1</v>
      </c>
      <c r="I71" s="4">
        <f>_xll.qlRateHelperEarliestDate($B71,Trigger)</f>
        <v>42137</v>
      </c>
      <c r="J71" s="3">
        <f>_xll.qlRateHelperLatestDate($B71,Trigger)</f>
        <v>44694</v>
      </c>
      <c r="L71" s="9"/>
    </row>
    <row r="72" spans="2:12" x14ac:dyDescent="0.2">
      <c r="B72" s="131" t="str">
        <f>Swaps!L15</f>
        <v>obj_003b8#0003</v>
      </c>
      <c r="C72" s="7" t="str">
        <f>_xll.qlRateHelperQuoteName(B72)</f>
        <v>GBPSB6L8Y_Quote</v>
      </c>
      <c r="D72" s="6">
        <f>_xll.qlRateHelperQuoteValue($B72,Trigger)</f>
        <v>1.9340000000000003E-2</v>
      </c>
      <c r="E72" s="6">
        <f>_xll.qlSwapRateHelperSpread($B72,Trigger)</f>
        <v>0</v>
      </c>
      <c r="F72" s="5" t="b">
        <v>1</v>
      </c>
      <c r="G72" s="5">
        <v>50</v>
      </c>
      <c r="H72" s="5">
        <v>1</v>
      </c>
      <c r="I72" s="4">
        <f>_xll.qlRateHelperEarliestDate($B72,Trigger)</f>
        <v>42137</v>
      </c>
      <c r="J72" s="3">
        <f>_xll.qlRateHelperLatestDate($B72,Trigger)</f>
        <v>45061</v>
      </c>
      <c r="L72" s="9"/>
    </row>
    <row r="73" spans="2:12" x14ac:dyDescent="0.2">
      <c r="B73" s="131" t="str">
        <f>Swaps!L16</f>
        <v>obj_003c1#0003</v>
      </c>
      <c r="C73" s="7" t="str">
        <f>_xll.qlRateHelperQuoteName(B73)</f>
        <v>GBPSB6L9Y_Quote</v>
      </c>
      <c r="D73" s="6">
        <f>_xll.qlRateHelperQuoteValue($B73,Trigger)</f>
        <v>2.0030000000000003E-2</v>
      </c>
      <c r="E73" s="6">
        <f>_xll.qlSwapRateHelperSpread($B73,Trigger)</f>
        <v>0</v>
      </c>
      <c r="F73" s="5" t="b">
        <v>1</v>
      </c>
      <c r="G73" s="5">
        <v>50</v>
      </c>
      <c r="H73" s="5">
        <v>1</v>
      </c>
      <c r="I73" s="4">
        <f>_xll.qlRateHelperEarliestDate($B73,Trigger)</f>
        <v>42137</v>
      </c>
      <c r="J73" s="3">
        <f>_xll.qlRateHelperLatestDate($B73,Trigger)</f>
        <v>45425</v>
      </c>
      <c r="L73" s="9"/>
    </row>
    <row r="74" spans="2:12" x14ac:dyDescent="0.2">
      <c r="B74" s="131" t="str">
        <f>Swaps!L17</f>
        <v>obj_00396#0003</v>
      </c>
      <c r="C74" s="7" t="str">
        <f>_xll.qlRateHelperQuoteName(B74)</f>
        <v>GBPSB6L10Y_Quote</v>
      </c>
      <c r="D74" s="6">
        <f>_xll.qlRateHelperQuoteValue($B74,Trigger)</f>
        <v>2.06E-2</v>
      </c>
      <c r="E74" s="6">
        <f>_xll.qlSwapRateHelperSpread($B74,Trigger)</f>
        <v>0</v>
      </c>
      <c r="F74" s="5" t="b">
        <v>1</v>
      </c>
      <c r="G74" s="5">
        <v>50</v>
      </c>
      <c r="H74" s="5">
        <v>1</v>
      </c>
      <c r="I74" s="4">
        <f>_xll.qlRateHelperEarliestDate($B74,Trigger)</f>
        <v>42137</v>
      </c>
      <c r="J74" s="3">
        <f>_xll.qlRateHelperLatestDate($B74,Trigger)</f>
        <v>45790</v>
      </c>
      <c r="L74" s="9"/>
    </row>
    <row r="75" spans="2:12" x14ac:dyDescent="0.2">
      <c r="B75" s="131" t="str">
        <f>Swaps!L18</f>
        <v>obj_0038d#0003</v>
      </c>
      <c r="C75" s="7" t="str">
        <f>_xll.qlRateHelperQuoteName(B75)</f>
        <v>GBPSB6L11Y_Quote</v>
      </c>
      <c r="D75" s="6">
        <f>_xll.qlRateHelperQuoteValue($B75,Trigger)</f>
        <v>2.1070000000000002E-2</v>
      </c>
      <c r="E75" s="6">
        <f>_xll.qlSwapRateHelperSpread($B75,Trigger)</f>
        <v>0</v>
      </c>
      <c r="F75" s="5" t="b">
        <v>0</v>
      </c>
      <c r="G75" s="5">
        <v>50</v>
      </c>
      <c r="H75" s="5">
        <v>1</v>
      </c>
      <c r="I75" s="4">
        <f>_xll.qlRateHelperEarliestDate($B75,Trigger)</f>
        <v>42137</v>
      </c>
      <c r="J75" s="3">
        <f>_xll.qlRateHelperLatestDate($B75,Trigger)</f>
        <v>46155</v>
      </c>
      <c r="L75" s="9"/>
    </row>
    <row r="76" spans="2:12" x14ac:dyDescent="0.2">
      <c r="B76" s="131" t="str">
        <f>Swaps!L19</f>
        <v>obj_003b4#0003</v>
      </c>
      <c r="C76" s="7" t="str">
        <f>_xll.qlRateHelperQuoteName(B76)</f>
        <v>GBPSB6L12Y_Quote</v>
      </c>
      <c r="D76" s="6">
        <f>_xll.qlRateHelperQuoteValue($B76,Trigger)</f>
        <v>2.1500000000000005E-2</v>
      </c>
      <c r="E76" s="6">
        <f>_xll.qlSwapRateHelperSpread($B76,Trigger)</f>
        <v>0</v>
      </c>
      <c r="F76" s="5" t="b">
        <v>1</v>
      </c>
      <c r="G76" s="5">
        <v>50</v>
      </c>
      <c r="H76" s="5">
        <v>1</v>
      </c>
      <c r="I76" s="4">
        <f>_xll.qlRateHelperEarliestDate($B76,Trigger)</f>
        <v>42137</v>
      </c>
      <c r="J76" s="3">
        <f>_xll.qlRateHelperLatestDate($B76,Trigger)</f>
        <v>46520</v>
      </c>
      <c r="L76" s="9"/>
    </row>
    <row r="77" spans="2:12" x14ac:dyDescent="0.2">
      <c r="B77" s="131" t="str">
        <f>Swaps!L20</f>
        <v>obj_00392#0003</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42137</v>
      </c>
      <c r="J77" s="3">
        <f>_xll.qlRateHelperLatestDate($B77,Trigger)</f>
        <v>46888</v>
      </c>
      <c r="L77" s="9"/>
    </row>
    <row r="78" spans="2:12" x14ac:dyDescent="0.2">
      <c r="B78" s="131" t="str">
        <f>Swaps!L21</f>
        <v>obj_00394#0003</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42137</v>
      </c>
      <c r="J78" s="3">
        <f>_xll.qlRateHelperLatestDate($B78,Trigger)</f>
        <v>47252</v>
      </c>
      <c r="L78" s="9"/>
    </row>
    <row r="79" spans="2:12" x14ac:dyDescent="0.2">
      <c r="B79" s="131" t="str">
        <f>Swaps!L22</f>
        <v>obj_003c6#0003</v>
      </c>
      <c r="C79" s="7" t="str">
        <f>_xll.qlRateHelperQuoteName(B79)</f>
        <v>GBPSB6L15Y_Quote</v>
      </c>
      <c r="D79" s="6">
        <f>_xll.qlRateHelperQuoteValue($B79,Trigger)</f>
        <v>2.2400000000000003E-2</v>
      </c>
      <c r="E79" s="6">
        <f>_xll.qlSwapRateHelperSpread($B79,Trigger)</f>
        <v>0</v>
      </c>
      <c r="F79" s="5" t="b">
        <v>1</v>
      </c>
      <c r="G79" s="5">
        <v>50</v>
      </c>
      <c r="H79" s="5">
        <v>1</v>
      </c>
      <c r="I79" s="4">
        <f>_xll.qlRateHelperEarliestDate($B79,Trigger)</f>
        <v>42137</v>
      </c>
      <c r="J79" s="3">
        <f>_xll.qlRateHelperLatestDate($B79,Trigger)</f>
        <v>47616</v>
      </c>
      <c r="L79" s="9"/>
    </row>
    <row r="80" spans="2:12" x14ac:dyDescent="0.2">
      <c r="B80" s="131" t="str">
        <f>Swaps!L23</f>
        <v>obj_00393#0003</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42137</v>
      </c>
      <c r="J80" s="3">
        <f>_xll.qlRateHelperLatestDate($B80,Trigger)</f>
        <v>47981</v>
      </c>
      <c r="L80" s="9"/>
    </row>
    <row r="81" spans="2:12" x14ac:dyDescent="0.2">
      <c r="B81" s="131" t="str">
        <f>Swaps!L24</f>
        <v>obj_00399#0003</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42137</v>
      </c>
      <c r="J81" s="3">
        <f>_xll.qlRateHelperLatestDate($B81,Trigger)</f>
        <v>48347</v>
      </c>
      <c r="L81" s="9"/>
    </row>
    <row r="82" spans="2:12" x14ac:dyDescent="0.2">
      <c r="B82" s="131" t="str">
        <f>Swaps!L25</f>
        <v>obj_003be#0003</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42137</v>
      </c>
      <c r="J82" s="3">
        <f>_xll.qlRateHelperLatestDate($B82,Trigger)</f>
        <v>48712</v>
      </c>
      <c r="L82" s="9"/>
    </row>
    <row r="83" spans="2:12" x14ac:dyDescent="0.2">
      <c r="B83" s="131" t="str">
        <f>Swaps!L26</f>
        <v>obj_003b7#0003</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42137</v>
      </c>
      <c r="J83" s="3">
        <f>_xll.qlRateHelperLatestDate($B83,Trigger)</f>
        <v>49079</v>
      </c>
      <c r="L83" s="9"/>
    </row>
    <row r="84" spans="2:12" x14ac:dyDescent="0.2">
      <c r="B84" s="131" t="str">
        <f>Swaps!L27</f>
        <v>obj_003c8#0003</v>
      </c>
      <c r="C84" s="7" t="str">
        <f>_xll.qlRateHelperQuoteName(B84)</f>
        <v>GBPSB6L20Y_Quote</v>
      </c>
      <c r="D84" s="6">
        <f>_xll.qlRateHelperQuoteValue($B84,Trigger)</f>
        <v>2.307E-2</v>
      </c>
      <c r="E84" s="6">
        <f>_xll.qlSwapRateHelperSpread($B84,Trigger)</f>
        <v>0</v>
      </c>
      <c r="F84" s="5" t="b">
        <v>1</v>
      </c>
      <c r="G84" s="5">
        <v>50</v>
      </c>
      <c r="H84" s="5">
        <v>1</v>
      </c>
      <c r="I84" s="4">
        <f>_xll.qlRateHelperEarliestDate($B84,Trigger)</f>
        <v>42137</v>
      </c>
      <c r="J84" s="3">
        <f>_xll.qlRateHelperLatestDate($B84,Trigger)</f>
        <v>49443</v>
      </c>
      <c r="L84" s="9"/>
    </row>
    <row r="85" spans="2:12" x14ac:dyDescent="0.2">
      <c r="B85" s="131" t="str">
        <f>Swaps!L28</f>
        <v>obj_0039d#0003</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42137</v>
      </c>
      <c r="J85" s="3">
        <f>_xll.qlRateHelperLatestDate($B85,Trigger)</f>
        <v>49808</v>
      </c>
      <c r="L85" s="9"/>
    </row>
    <row r="86" spans="2:12" x14ac:dyDescent="0.2">
      <c r="B86" s="131" t="str">
        <f>Swaps!L29</f>
        <v>obj_003b2#0003</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42137</v>
      </c>
      <c r="J86" s="3">
        <f>_xll.qlRateHelperLatestDate($B86,Trigger)</f>
        <v>50173</v>
      </c>
      <c r="L86" s="9"/>
    </row>
    <row r="87" spans="2:12" x14ac:dyDescent="0.2">
      <c r="B87" s="131" t="str">
        <f>Swaps!L30</f>
        <v>obj_0039f#0003</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42137</v>
      </c>
      <c r="J87" s="3">
        <f>_xll.qlRateHelperLatestDate($B87,Trigger)</f>
        <v>50538</v>
      </c>
      <c r="L87" s="9"/>
    </row>
    <row r="88" spans="2:12" x14ac:dyDescent="0.2">
      <c r="B88" s="131" t="str">
        <f>Swaps!L31</f>
        <v>obj_003c2#0003</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42137</v>
      </c>
      <c r="J88" s="3">
        <f>_xll.qlRateHelperLatestDate($B88,Trigger)</f>
        <v>50903</v>
      </c>
      <c r="L88" s="9"/>
    </row>
    <row r="89" spans="2:12" x14ac:dyDescent="0.2">
      <c r="B89" s="131" t="str">
        <f>Swaps!L32</f>
        <v>obj_003b6#0003</v>
      </c>
      <c r="C89" s="7" t="str">
        <f>_xll.qlRateHelperQuoteName(B89)</f>
        <v>GBPSB6L25Y_Quote</v>
      </c>
      <c r="D89" s="6">
        <f>_xll.qlRateHelperQuoteValue($B89,Trigger)</f>
        <v>2.3199999999999998E-2</v>
      </c>
      <c r="E89" s="6">
        <f>_xll.qlSwapRateHelperSpread($B89,Trigger)</f>
        <v>0</v>
      </c>
      <c r="F89" s="5" t="b">
        <v>1</v>
      </c>
      <c r="G89" s="5">
        <v>50</v>
      </c>
      <c r="H89" s="5">
        <v>1</v>
      </c>
      <c r="I89" s="4">
        <f>_xll.qlRateHelperEarliestDate($B89,Trigger)</f>
        <v>42137</v>
      </c>
      <c r="J89" s="3">
        <f>_xll.qlRateHelperLatestDate($B89,Trigger)</f>
        <v>51270</v>
      </c>
      <c r="L89" s="9"/>
    </row>
    <row r="90" spans="2:12" x14ac:dyDescent="0.2">
      <c r="B90" s="131" t="str">
        <f>Swaps!L33</f>
        <v>obj_00388#0003</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42137</v>
      </c>
      <c r="J90" s="3">
        <f>_xll.qlRateHelperLatestDate($B90,Trigger)</f>
        <v>51634</v>
      </c>
      <c r="L90" s="9"/>
    </row>
    <row r="91" spans="2:12" x14ac:dyDescent="0.2">
      <c r="B91" s="131" t="str">
        <f>Swaps!L34</f>
        <v>obj_00387#0003</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42137</v>
      </c>
      <c r="J91" s="3">
        <f>_xll.qlRateHelperLatestDate($B91,Trigger)</f>
        <v>51999</v>
      </c>
      <c r="L91" s="9"/>
    </row>
    <row r="92" spans="2:12" x14ac:dyDescent="0.2">
      <c r="B92" s="131" t="str">
        <f>Swaps!L35</f>
        <v>obj_00398#0003</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42137</v>
      </c>
      <c r="J92" s="3">
        <f>_xll.qlRateHelperLatestDate($B92,Trigger)</f>
        <v>52364</v>
      </c>
      <c r="L92" s="9"/>
    </row>
    <row r="93" spans="2:12" x14ac:dyDescent="0.2">
      <c r="B93" s="131" t="str">
        <f>Swaps!L36</f>
        <v>obj_00386#0003</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42137</v>
      </c>
      <c r="J93" s="3">
        <f>_xll.qlRateHelperLatestDate($B93,Trigger)</f>
        <v>52730</v>
      </c>
      <c r="L93" s="9"/>
    </row>
    <row r="94" spans="2:12" x14ac:dyDescent="0.2">
      <c r="B94" s="131" t="str">
        <f>Swaps!L37</f>
        <v>obj_003a0#0003</v>
      </c>
      <c r="C94" s="7" t="str">
        <f>_xll.qlRateHelperQuoteName(B94)</f>
        <v>GBPSB6L30Y_Quote</v>
      </c>
      <c r="D94" s="6">
        <f>_xll.qlRateHelperQuoteValue($B94,Trigger)</f>
        <v>2.3199999999999998E-2</v>
      </c>
      <c r="E94" s="6">
        <f>_xll.qlSwapRateHelperSpread($B94,Trigger)</f>
        <v>0</v>
      </c>
      <c r="F94" s="5" t="b">
        <v>1</v>
      </c>
      <c r="G94" s="5">
        <v>50</v>
      </c>
      <c r="H94" s="5">
        <v>1</v>
      </c>
      <c r="I94" s="4">
        <f>_xll.qlRateHelperEarliestDate($B94,Trigger)</f>
        <v>42137</v>
      </c>
      <c r="J94" s="3">
        <f>_xll.qlRateHelperLatestDate($B94,Trigger)</f>
        <v>53097</v>
      </c>
      <c r="L94" s="9"/>
    </row>
    <row r="95" spans="2:12" x14ac:dyDescent="0.2">
      <c r="B95" s="131" t="str">
        <f>Swaps!L38</f>
        <v>obj_003a2#0003</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42137</v>
      </c>
      <c r="J95" s="3">
        <f>_xll.qlRateHelperLatestDate($B95,Trigger)</f>
        <v>54921</v>
      </c>
      <c r="L95" s="9"/>
    </row>
    <row r="96" spans="2:12" x14ac:dyDescent="0.2">
      <c r="B96" s="131" t="str">
        <f>Swaps!L39</f>
        <v>obj_003a1#0003</v>
      </c>
      <c r="C96" s="7" t="str">
        <f>_xll.qlRateHelperQuoteName(B96)</f>
        <v>GBPSB6L40Y_Quote</v>
      </c>
      <c r="D96" s="6">
        <f>_xll.qlRateHelperQuoteValue($B96,Trigger)</f>
        <v>2.299E-2</v>
      </c>
      <c r="E96" s="6">
        <f>_xll.qlSwapRateHelperSpread($B96,Trigger)</f>
        <v>0</v>
      </c>
      <c r="F96" s="5" t="b">
        <v>1</v>
      </c>
      <c r="G96" s="5">
        <v>50</v>
      </c>
      <c r="H96" s="5">
        <v>1</v>
      </c>
      <c r="I96" s="4">
        <f>_xll.qlRateHelperEarliestDate($B96,Trigger)</f>
        <v>42137</v>
      </c>
      <c r="J96" s="3">
        <f>_xll.qlRateHelperLatestDate($B96,Trigger)</f>
        <v>56747</v>
      </c>
      <c r="L96" s="9"/>
    </row>
    <row r="97" spans="2:12" x14ac:dyDescent="0.2">
      <c r="B97" s="131" t="str">
        <f>Swaps!L40</f>
        <v>obj_003cc#0003</v>
      </c>
      <c r="C97" s="7" t="str">
        <f>_xll.qlRateHelperQuoteName(B97)</f>
        <v>GBPSB6L50Y_Quote</v>
      </c>
      <c r="D97" s="6">
        <f>_xll.qlRateHelperQuoteValue($B97,Trigger)</f>
        <v>2.2690000000000002E-2</v>
      </c>
      <c r="E97" s="6">
        <f>_xll.qlSwapRateHelperSpread($B97,Trigger)</f>
        <v>0</v>
      </c>
      <c r="F97" s="5" t="b">
        <v>1</v>
      </c>
      <c r="G97" s="5">
        <v>50</v>
      </c>
      <c r="H97" s="5">
        <v>1</v>
      </c>
      <c r="I97" s="4">
        <f>_xll.qlRateHelperEarliestDate($B97,Trigger)</f>
        <v>42137</v>
      </c>
      <c r="J97" s="3">
        <f>_xll.qlRateHelperLatestDate($B97,Trigger)</f>
        <v>60400</v>
      </c>
      <c r="L97" s="9"/>
    </row>
    <row r="98" spans="2:12" x14ac:dyDescent="0.2">
      <c r="B98" s="133" t="str">
        <f>Swaps!L41</f>
        <v>obj_00397#0003</v>
      </c>
      <c r="C98" s="7" t="str">
        <f>_xll.qlRateHelperQuoteName(B98)</f>
        <v>GBPSB6L60Y_Quote</v>
      </c>
      <c r="D98" s="6">
        <f>_xll.qlRateHelperQuoteValue($B98,Trigger)</f>
        <v>2.2759999999999999E-2</v>
      </c>
      <c r="E98" s="6">
        <f>_xll.qlSwapRateHelperSpread($B98,Trigger)</f>
        <v>0</v>
      </c>
      <c r="F98" s="68" t="b">
        <v>1</v>
      </c>
      <c r="G98" s="68">
        <v>50</v>
      </c>
      <c r="H98" s="68">
        <v>1</v>
      </c>
      <c r="I98" s="4">
        <f>_xll.qlRateHelperEarliestDate($B98,Trigger)</f>
        <v>42137</v>
      </c>
      <c r="J98" s="3">
        <f>_xll.qlRateHelperLatestDate($B98,Trigger)</f>
        <v>64052</v>
      </c>
      <c r="L98" s="9"/>
    </row>
    <row r="99" spans="2:12" x14ac:dyDescent="0.2">
      <c r="B99" s="130"/>
      <c r="C99" s="130"/>
      <c r="D99" s="130"/>
      <c r="E99" s="130"/>
      <c r="F99" s="130"/>
      <c r="G99" s="130"/>
      <c r="H99" s="130"/>
      <c r="I99" s="130"/>
      <c r="J99" s="130"/>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223" t="s">
        <v>60</v>
      </c>
      <c r="B1" s="224"/>
      <c r="D1" s="127" t="s">
        <v>59</v>
      </c>
      <c r="E1" s="32" t="s">
        <v>128</v>
      </c>
      <c r="F1" s="31" t="s">
        <v>58</v>
      </c>
      <c r="G1" s="31"/>
      <c r="H1" s="31" t="s">
        <v>45</v>
      </c>
      <c r="I1" s="30" t="s">
        <v>44</v>
      </c>
      <c r="J1" s="24">
        <f t="array" ref="J1:J126">_xll.qlPiecewiseYieldCurveData(YieldCurve)</f>
        <v>4.8124682740494111E-3</v>
      </c>
    </row>
    <row r="2" spans="1:16" x14ac:dyDescent="0.2">
      <c r="A2" s="161" t="s">
        <v>57</v>
      </c>
      <c r="B2" s="16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obj_0036e</v>
      </c>
      <c r="E2" s="25" t="str">
        <f>_xll.qlRateHelperQuoteName(D2)</f>
        <v>GBPOND_Mx_Quote</v>
      </c>
      <c r="F2" s="24">
        <f>_xll.qlRateHelperRate($D2)</f>
        <v>4.8124999999999999E-3</v>
      </c>
      <c r="G2" s="24" t="str">
        <f>IF(ISERROR(_xll.qlSwapRateHelperSpread($D2)),IF(ISERROR(_xll.qlFuturesRateHelperConvexityAdjustment($D2)),"--",_xll.qlFuturesRateHelperConvexityAdjustment($D2)),_xll.qlSwapRateHelperSpread($D2))</f>
        <v>--</v>
      </c>
      <c r="H2" s="23">
        <f>_xll.qlRateHelperEarliestDate($D2)</f>
        <v>42137</v>
      </c>
      <c r="I2" s="22">
        <f>_xll.qlRateHelperLatestDate($D2)</f>
        <v>42138</v>
      </c>
      <c r="J2" s="24">
        <v>4.8124682740494111E-3</v>
      </c>
      <c r="M2" s="67"/>
      <c r="N2" s="67"/>
      <c r="O2" s="67"/>
      <c r="P2" s="157"/>
    </row>
    <row r="3" spans="1:16" x14ac:dyDescent="0.2">
      <c r="A3" s="27" t="s">
        <v>56</v>
      </c>
      <c r="B3" s="29">
        <v>0</v>
      </c>
      <c r="D3" s="25" t="str">
        <v>obj_0036c</v>
      </c>
      <c r="E3" s="25" t="str">
        <f>_xll.qlRateHelperQuoteName(D3)</f>
        <v>GBPSND_Mx_Quote</v>
      </c>
      <c r="F3" s="24">
        <f>_xll.qlRateHelperRate($D3)</f>
        <v>4.8550000000000008E-3</v>
      </c>
      <c r="G3" s="24" t="str">
        <f>IF(ISERROR(_xll.qlSwapRateHelperSpread($D3)),IF(ISERROR(_xll.qlFuturesRateHelperConvexityAdjustment($D3)),"--",_xll.qlFuturesRateHelperConvexityAdjustment($D3)),_xll.qlSwapRateHelperSpread($D3))</f>
        <v>--</v>
      </c>
      <c r="H3" s="23">
        <f>_xll.qlRateHelperEarliestDate($D3)</f>
        <v>42137</v>
      </c>
      <c r="I3" s="22">
        <f>_xll.qlRateHelperLatestDate($D3)</f>
        <v>42144</v>
      </c>
      <c r="J3" s="24">
        <v>4.8547739905038748E-3</v>
      </c>
      <c r="M3" s="67"/>
      <c r="N3" s="67"/>
      <c r="O3" s="67"/>
      <c r="P3" s="157"/>
    </row>
    <row r="4" spans="1:16" x14ac:dyDescent="0.2">
      <c r="A4" s="27" t="s">
        <v>55</v>
      </c>
      <c r="B4" s="29">
        <v>5</v>
      </c>
      <c r="D4" s="25" t="str">
        <v>obj_00381</v>
      </c>
      <c r="E4" s="25" t="str">
        <f>_xll.qlRateHelperQuoteName(D4)</f>
        <v>GBPSWD_Mx_Quote</v>
      </c>
      <c r="F4" s="24">
        <f>_xll.qlRateHelperRate($D4)</f>
        <v>4.8550000000000008E-3</v>
      </c>
      <c r="G4" s="24" t="str">
        <f>IF(ISERROR(_xll.qlSwapRateHelperSpread($D4)),IF(ISERROR(_xll.qlFuturesRateHelperConvexityAdjustment($D4)),"--",_xll.qlFuturesRateHelperConvexityAdjustment($D4)),_xll.qlSwapRateHelperSpread($D4))</f>
        <v>--</v>
      </c>
      <c r="H4" s="23">
        <f>_xll.qlRateHelperEarliestDate($D4)</f>
        <v>42137</v>
      </c>
      <c r="I4" s="22">
        <f>_xll.qlRateHelperLatestDate($D4)</f>
        <v>42151</v>
      </c>
      <c r="J4" s="24">
        <v>4.8545480090608564E-3</v>
      </c>
      <c r="M4" s="67"/>
      <c r="N4" s="67"/>
      <c r="O4" s="67"/>
      <c r="P4" s="157"/>
    </row>
    <row r="5" spans="1:16" x14ac:dyDescent="0.2">
      <c r="A5" s="27" t="s">
        <v>54</v>
      </c>
      <c r="B5" s="28" t="s">
        <v>53</v>
      </c>
      <c r="D5" s="25" t="str">
        <v>obj_00374</v>
      </c>
      <c r="E5" s="25" t="str">
        <f>_xll.qlRateHelperQuoteName(D5)</f>
        <v>GBP3WD_Mx_Quote</v>
      </c>
      <c r="F5" s="24">
        <f>_xll.qlRateHelperRate($D5)</f>
        <v>4.9636749999999999E-3</v>
      </c>
      <c r="G5" s="24" t="str">
        <f>IF(ISERROR(_xll.qlSwapRateHelperSpread($D5)),IF(ISERROR(_xll.qlFuturesRateHelperConvexityAdjustment($D5)),"--",_xll.qlFuturesRateHelperConvexityAdjustment($D5)),_xll.qlSwapRateHelperSpread($D5))</f>
        <v>--</v>
      </c>
      <c r="H5" s="23">
        <f>_xll.qlRateHelperEarliestDate($D5)</f>
        <v>42137</v>
      </c>
      <c r="I5" s="22">
        <f>_xll.qlRateHelperLatestDate($D5)</f>
        <v>42170</v>
      </c>
      <c r="J5" s="24">
        <v>4.962561557362505E-3</v>
      </c>
      <c r="M5" s="67"/>
      <c r="N5" s="67"/>
      <c r="O5" s="67"/>
      <c r="P5" s="157"/>
    </row>
    <row r="6" spans="1:16" ht="12" thickBot="1" x14ac:dyDescent="0.25">
      <c r="A6" s="163" t="s">
        <v>52</v>
      </c>
      <c r="B6" s="26" t="str">
        <f>_xll.ohRangeRetrieveError(Selected!D2)</f>
        <v/>
      </c>
      <c r="D6" s="25" t="str">
        <v>obj_00370</v>
      </c>
      <c r="E6" s="25" t="str">
        <f>_xll.qlRateHelperQuoteName(D6)</f>
        <v>GBP1MD_Mx_Quote</v>
      </c>
      <c r="F6" s="24">
        <f>_xll.qlRateHelperRate($D6)</f>
        <v>5.0412999999999994E-3</v>
      </c>
      <c r="G6" s="24" t="str">
        <f>IF(ISERROR(_xll.qlSwapRateHelperSpread($D6)),IF(ISERROR(_xll.qlFuturesRateHelperConvexityAdjustment($D6)),"--",_xll.qlFuturesRateHelperConvexityAdjustment($D6)),_xll.qlSwapRateHelperSpread($D6))</f>
        <v>--</v>
      </c>
      <c r="H6" s="23">
        <f>_xll.qlRateHelperEarliestDate($D6)</f>
        <v>42137</v>
      </c>
      <c r="I6" s="22">
        <f>_xll.qlRateHelperLatestDate($D6)</f>
        <v>42198</v>
      </c>
      <c r="J6" s="24">
        <v>5.0391774974971578E-3</v>
      </c>
      <c r="M6" s="67"/>
      <c r="N6" s="67"/>
      <c r="O6" s="67"/>
      <c r="P6" s="157"/>
    </row>
    <row r="7" spans="1:16" x14ac:dyDescent="0.2">
      <c r="A7" s="67"/>
      <c r="B7" s="67"/>
      <c r="D7" s="25" t="str">
        <v>obj_0036b</v>
      </c>
      <c r="E7" s="25" t="str">
        <f>_xll.qlRateHelperQuoteName(D7)</f>
        <v>GBP2MD_Mx_Quote</v>
      </c>
      <c r="F7" s="24">
        <f>_xll.qlRateHelperRate($D7)</f>
        <v>5.3537999999999997E-3</v>
      </c>
      <c r="G7" s="24" t="str">
        <f>IF(ISERROR(_xll.qlSwapRateHelperSpread($D7)),IF(ISERROR(_xll.qlFuturesRateHelperConvexityAdjustment($D7)),"--",_xll.qlFuturesRateHelperConvexityAdjustment($D7)),_xll.qlSwapRateHelperSpread($D7))</f>
        <v>--</v>
      </c>
      <c r="H7" s="23">
        <f>_xll.qlRateHelperEarliestDate($D7)</f>
        <v>42137</v>
      </c>
      <c r="I7" s="22">
        <f>_xll.qlRateHelperLatestDate($D7)</f>
        <v>42229</v>
      </c>
      <c r="J7" s="24">
        <v>5.350190901230633E-3</v>
      </c>
      <c r="M7" s="67"/>
      <c r="N7" s="67"/>
      <c r="O7" s="67"/>
      <c r="P7" s="157"/>
    </row>
    <row r="8" spans="1:16" x14ac:dyDescent="0.2">
      <c r="D8" s="25" t="str">
        <v>obj_0037d</v>
      </c>
      <c r="E8" s="25" t="str">
        <f>_xll.qlRateHelperQuoteName(D8)</f>
        <v>GBP3MD_Mx_Quote</v>
      </c>
      <c r="F8" s="24">
        <f>_xll.qlRateHelperRate($D8)</f>
        <v>5.6750000000000004E-3</v>
      </c>
      <c r="G8" s="24" t="str">
        <f>IF(ISERROR(_xll.qlSwapRateHelperSpread($D8)),IF(ISERROR(_xll.qlFuturesRateHelperConvexityAdjustment($D8)),"--",_xll.qlFuturesRateHelperConvexityAdjustment($D8)),_xll.qlSwapRateHelperSpread($D8))</f>
        <v>--</v>
      </c>
      <c r="H8" s="23">
        <f>_xll.qlRateHelperEarliestDate($D8)</f>
        <v>42137</v>
      </c>
      <c r="I8" s="22">
        <f>_xll.qlRateHelperLatestDate($D8)</f>
        <v>42261</v>
      </c>
      <c r="J8" s="24">
        <v>5.669536476512675E-3</v>
      </c>
      <c r="M8" s="67"/>
      <c r="N8" s="67"/>
      <c r="O8" s="67"/>
      <c r="P8" s="157"/>
    </row>
    <row r="9" spans="1:16" x14ac:dyDescent="0.2">
      <c r="D9" s="25" t="str">
        <v>obj_00380</v>
      </c>
      <c r="E9" s="25" t="str">
        <f>_xll.qlRateHelperQuoteName(D9)</f>
        <v>GBP4MD_Mx_Quote</v>
      </c>
      <c r="F9" s="24">
        <f>_xll.qlRateHelperRate($D9)</f>
        <v>6.1068131900000001E-3</v>
      </c>
      <c r="G9" s="24" t="str">
        <f>IF(ISERROR(_xll.qlSwapRateHelperSpread($D9)),IF(ISERROR(_xll.qlFuturesRateHelperConvexityAdjustment($D9)),"--",_xll.qlFuturesRateHelperConvexityAdjustment($D9)),_xll.qlSwapRateHelperSpread($D9))</f>
        <v>--</v>
      </c>
      <c r="H9" s="23">
        <f>_xll.qlRateHelperEarliestDate($D9)</f>
        <v>42137</v>
      </c>
      <c r="I9" s="22">
        <f>_xll.qlRateHelperLatestDate($D9)</f>
        <v>42290</v>
      </c>
      <c r="J9" s="24">
        <v>6.0990102641533374E-3</v>
      </c>
      <c r="M9" s="67"/>
      <c r="N9" s="67"/>
      <c r="O9" s="67"/>
      <c r="P9" s="157"/>
    </row>
    <row r="10" spans="1:16" x14ac:dyDescent="0.2">
      <c r="D10" s="25" t="str">
        <v>obj_00369</v>
      </c>
      <c r="E10" s="25" t="str">
        <f>_xll.qlRateHelperQuoteName(D10)</f>
        <v>GBP5MD_Mx_Quote</v>
      </c>
      <c r="F10" s="24">
        <f>_xll.qlRateHelperRate($D10)</f>
        <v>6.5535164800000004E-3</v>
      </c>
      <c r="G10" s="24" t="str">
        <f>IF(ISERROR(_xll.qlSwapRateHelperSpread($D10)),IF(ISERROR(_xll.qlFuturesRateHelperConvexityAdjustment($D10)),"--",_xll.qlFuturesRateHelperConvexityAdjustment($D10)),_xll.qlSwapRateHelperSpread($D10))</f>
        <v>--</v>
      </c>
      <c r="H10" s="23">
        <f>_xll.qlRateHelperEarliestDate($D10)</f>
        <v>42137</v>
      </c>
      <c r="I10" s="22">
        <f>_xll.qlRateHelperLatestDate($D10)</f>
        <v>42321</v>
      </c>
      <c r="J10" s="24">
        <v>6.5427148685162162E-3</v>
      </c>
      <c r="M10" s="67"/>
      <c r="N10" s="67"/>
      <c r="O10" s="67"/>
      <c r="P10" s="157"/>
    </row>
    <row r="11" spans="1:16" x14ac:dyDescent="0.2">
      <c r="D11" s="25" t="str">
        <v>obj_00379</v>
      </c>
      <c r="E11" s="25" t="str">
        <f>_xll.qlRateHelperQuoteName(D11)</f>
        <v>GBP6MD_Mx_Quote</v>
      </c>
      <c r="F11" s="24">
        <f>_xll.qlRateHelperRate($D11)</f>
        <v>7.0300000000000007E-3</v>
      </c>
      <c r="G11" s="24" t="str">
        <f>IF(ISERROR(_xll.qlSwapRateHelperSpread($D11)),IF(ISERROR(_xll.qlFuturesRateHelperConvexityAdjustment($D11)),"--",_xll.qlFuturesRateHelperConvexityAdjustment($D11)),_xll.qlSwapRateHelperSpread($D11))</f>
        <v>--</v>
      </c>
      <c r="H11" s="23">
        <f>_xll.qlRateHelperEarliestDate($D11)</f>
        <v>42137</v>
      </c>
      <c r="I11" s="22">
        <f>_xll.qlRateHelperLatestDate($D11)</f>
        <v>42352</v>
      </c>
      <c r="J11" s="24">
        <v>7.0154845874724082E-3</v>
      </c>
      <c r="M11" s="67"/>
      <c r="N11" s="67"/>
      <c r="O11" s="67"/>
      <c r="P11" s="157"/>
    </row>
    <row r="12" spans="1:16" x14ac:dyDescent="0.2">
      <c r="D12" s="25" t="str">
        <v>obj_00382</v>
      </c>
      <c r="E12" s="25" t="str">
        <f>_xll.qlRateHelperQuoteName(D12)</f>
        <v>GBP1YD_Mx_Quote</v>
      </c>
      <c r="F12" s="24">
        <f>_xll.qlRateHelperRate($D12)</f>
        <v>9.9993999999999986E-3</v>
      </c>
      <c r="G12" s="24" t="str">
        <f>IF(ISERROR(_xll.qlSwapRateHelperSpread($D12)),IF(ISERROR(_xll.qlFuturesRateHelperConvexityAdjustment($D12)),"--",_xll.qlFuturesRateHelperConvexityAdjustment($D12)),_xll.qlSwapRateHelperSpread($D12))</f>
        <v>--</v>
      </c>
      <c r="H12" s="23">
        <f>_xll.qlRateHelperEarliestDate($D12)</f>
        <v>42137</v>
      </c>
      <c r="I12" s="22">
        <f>_xll.qlRateHelperLatestDate($D12)</f>
        <v>42354</v>
      </c>
      <c r="J12" s="24">
        <v>9.969794813911791E-3</v>
      </c>
      <c r="M12" s="67"/>
      <c r="N12" s="67"/>
      <c r="O12" s="67"/>
      <c r="P12" s="157"/>
    </row>
    <row r="13" spans="1:16" x14ac:dyDescent="0.2">
      <c r="D13" s="25" t="str">
        <v>obj_003c5</v>
      </c>
      <c r="E13" s="25" t="str">
        <f>_xll.qlRateHelperQuoteName(D13)</f>
        <v>GBPFUT3MZ5_Quote</v>
      </c>
      <c r="F13" s="24">
        <f>_xll.qlRateHelperRate($D13)</f>
        <v>7.2089999999999784E-3</v>
      </c>
      <c r="G13" s="24">
        <f>IF(ISERROR(_xll.qlSwapRateHelperSpread($D13)),IF(ISERROR(_xll.qlFuturesRateHelperConvexityAdjustment($D13)),"--",_xll.qlFuturesRateHelperConvexityAdjustment($D13)),_xll.qlSwapRateHelperSpread($D13))</f>
        <v>4.1E-5</v>
      </c>
      <c r="H13" s="23">
        <f>_xll.qlRateHelperEarliestDate($D13)</f>
        <v>42354</v>
      </c>
      <c r="I13" s="22">
        <f>_xll.qlRateHelperLatestDate($D13)</f>
        <v>42445</v>
      </c>
      <c r="J13" s="24">
        <v>9.1521936510564443E-3</v>
      </c>
      <c r="M13" s="67"/>
      <c r="N13" s="67"/>
      <c r="O13" s="67"/>
      <c r="P13" s="157"/>
    </row>
    <row r="14" spans="1:16" x14ac:dyDescent="0.2">
      <c r="D14" s="25" t="str">
        <v>obj_00385</v>
      </c>
      <c r="E14" s="25" t="str">
        <f>_xll.qlRateHelperQuoteName(D14)</f>
        <v>GBPFUT3MH6_Quote</v>
      </c>
      <c r="F14" s="24">
        <f>_xll.qlRateHelperRate($D14)</f>
        <v>8.4799999999999459E-3</v>
      </c>
      <c r="G14" s="24">
        <f>IF(ISERROR(_xll.qlSwapRateHelperSpread($D14)),IF(ISERROR(_xll.qlFuturesRateHelperConvexityAdjustment($D14)),"--",_xll.qlFuturesRateHelperConvexityAdjustment($D14)),_xll.qlSwapRateHelperSpread($D14))</f>
        <v>7.0000000000000007E-5</v>
      </c>
      <c r="H14" s="23">
        <f>_xll.qlRateHelperEarliestDate($D14)</f>
        <v>42445</v>
      </c>
      <c r="I14" s="22">
        <f>_xll.qlRateHelperLatestDate($D14)</f>
        <v>42537</v>
      </c>
      <c r="J14" s="24">
        <v>8.9955076602230306E-3</v>
      </c>
      <c r="M14" s="67"/>
      <c r="N14" s="67"/>
      <c r="O14" s="67"/>
      <c r="P14" s="157"/>
    </row>
    <row r="15" spans="1:16" x14ac:dyDescent="0.2">
      <c r="D15" s="25" t="str">
        <v>obj_003a6</v>
      </c>
      <c r="E15" s="25" t="str">
        <f>_xll.qlRateHelperQuoteName(D15)</f>
        <v>GBPFUT3MM6_Quote</v>
      </c>
      <c r="F15" s="24">
        <f>_xll.qlRateHelperRate($D15)</f>
        <v>9.9440000000000032E-3</v>
      </c>
      <c r="G15" s="24">
        <f>IF(ISERROR(_xll.qlSwapRateHelperSpread($D15)),IF(ISERROR(_xll.qlFuturesRateHelperConvexityAdjustment($D15)),"--",_xll.qlFuturesRateHelperConvexityAdjustment($D15)),_xll.qlSwapRateHelperSpread($D15))</f>
        <v>1.06E-4</v>
      </c>
      <c r="H15" s="23">
        <f>_xll.qlRateHelperEarliestDate($D15)</f>
        <v>42536</v>
      </c>
      <c r="I15" s="22">
        <f>_xll.qlRateHelperLatestDate($D15)</f>
        <v>42628</v>
      </c>
      <c r="J15" s="24">
        <v>9.1722820903604001E-3</v>
      </c>
      <c r="M15" s="67"/>
      <c r="N15" s="67"/>
      <c r="O15" s="67"/>
      <c r="P15" s="157"/>
    </row>
    <row r="16" spans="1:16" x14ac:dyDescent="0.2">
      <c r="D16" s="25" t="str">
        <v>obj_00390</v>
      </c>
      <c r="E16" s="25" t="str">
        <f>_xll.qlRateHelperQuoteName(D16)</f>
        <v>GBPFUT3MU6_Quote</v>
      </c>
      <c r="F16" s="24">
        <f>_xll.qlRateHelperRate($D16)</f>
        <v>1.1497999999999939E-2</v>
      </c>
      <c r="G16" s="24">
        <f>IF(ISERROR(_xll.qlSwapRateHelperSpread($D16)),IF(ISERROR(_xll.qlFuturesRateHelperConvexityAdjustment($D16)),"--",_xll.qlFuturesRateHelperConvexityAdjustment($D16)),_xll.qlSwapRateHelperSpread($D16))</f>
        <v>1.5200000000000001E-4</v>
      </c>
      <c r="H16" s="23">
        <f>_xll.qlRateHelperEarliestDate($D16)</f>
        <v>42634</v>
      </c>
      <c r="I16" s="22">
        <f>_xll.qlRateHelperLatestDate($D16)</f>
        <v>42725</v>
      </c>
      <c r="J16" s="24">
        <v>9.5493849588191571E-3</v>
      </c>
      <c r="M16" s="156"/>
      <c r="N16" s="67"/>
      <c r="O16" s="67"/>
      <c r="P16" s="157"/>
    </row>
    <row r="17" spans="4:16" x14ac:dyDescent="0.2">
      <c r="D17" s="25" t="str">
        <v>obj_0039e</v>
      </c>
      <c r="E17" s="25" t="str">
        <f>_xll.qlRateHelperQuoteName(D17)</f>
        <v>GBPFUT3MZ6_Quote</v>
      </c>
      <c r="F17" s="24">
        <f>_xll.qlRateHelperRate($D17)</f>
        <v>1.3049999999999872E-2</v>
      </c>
      <c r="G17" s="24">
        <f>IF(ISERROR(_xll.qlSwapRateHelperSpread($D17)),IF(ISERROR(_xll.qlFuturesRateHelperConvexityAdjustment($D17)),"--",_xll.qlFuturesRateHelperConvexityAdjustment($D17)),_xll.qlSwapRateHelperSpread($D17))</f>
        <v>2.0000000000000001E-4</v>
      </c>
      <c r="H17" s="23">
        <f>_xll.qlRateHelperEarliestDate($D17)</f>
        <v>42725</v>
      </c>
      <c r="I17" s="22">
        <f>_xll.qlRateHelperLatestDate($D17)</f>
        <v>42815</v>
      </c>
      <c r="J17" s="24">
        <v>1.001128722998665E-2</v>
      </c>
      <c r="M17" s="67"/>
      <c r="N17" s="67"/>
      <c r="O17" s="67"/>
      <c r="P17" s="157"/>
    </row>
    <row r="18" spans="4:16" x14ac:dyDescent="0.2">
      <c r="D18" s="25" t="str">
        <v>obj_003af</v>
      </c>
      <c r="E18" s="25" t="str">
        <f>_xll.qlRateHelperQuoteName(D18)</f>
        <v>GBPFUT3MH7_Quote</v>
      </c>
      <c r="F18" s="24">
        <f>_xll.qlRateHelperRate($D18)</f>
        <v>1.4297999999999951E-2</v>
      </c>
      <c r="G18" s="24">
        <f>IF(ISERROR(_xll.qlSwapRateHelperSpread($D18)),IF(ISERROR(_xll.qlFuturesRateHelperConvexityAdjustment($D18)),"--",_xll.qlFuturesRateHelperConvexityAdjustment($D18)),_xll.qlSwapRateHelperSpread($D18))</f>
        <v>2.52E-4</v>
      </c>
      <c r="H18" s="23">
        <f>_xll.qlRateHelperEarliestDate($D18)</f>
        <v>42809</v>
      </c>
      <c r="I18" s="22">
        <f>_xll.qlRateHelperLatestDate($D18)</f>
        <v>42901</v>
      </c>
      <c r="J18" s="24">
        <v>1.0497307821897343E-2</v>
      </c>
      <c r="M18" s="156"/>
      <c r="N18" s="67"/>
      <c r="O18" s="67"/>
      <c r="P18" s="157"/>
    </row>
    <row r="19" spans="4:16" x14ac:dyDescent="0.2">
      <c r="D19" s="25" t="str">
        <v>obj_003cf</v>
      </c>
      <c r="E19" s="25" t="str">
        <f>_xll.qlRateHelperQuoteName(D19)</f>
        <v>GBPSB6L3Y_Quote</v>
      </c>
      <c r="F19" s="24">
        <f>_xll.qlRateHelperRate($D19)</f>
        <v>1.2669999999999999E-2</v>
      </c>
      <c r="G19" s="24">
        <f>IF(ISERROR(_xll.qlSwapRateHelperSpread($D19)),IF(ISERROR(_xll.qlFuturesRateHelperConvexityAdjustment($D19)),"--",_xll.qlFuturesRateHelperConvexityAdjustment($D19)),_xll.qlSwapRateHelperSpread($D19))</f>
        <v>0</v>
      </c>
      <c r="H19" s="23">
        <f>_xll.qlRateHelperEarliestDate($D19)</f>
        <v>42137</v>
      </c>
      <c r="I19" s="22">
        <f>_xll.qlRateHelperLatestDate($D19)</f>
        <v>43234</v>
      </c>
      <c r="J19" s="24">
        <v>1.2588773092781174E-2</v>
      </c>
      <c r="M19" s="156"/>
      <c r="N19" s="67"/>
      <c r="O19" s="67"/>
      <c r="P19" s="157"/>
    </row>
    <row r="20" spans="4:16" x14ac:dyDescent="0.2">
      <c r="D20" s="25" t="str">
        <v>obj_0038b</v>
      </c>
      <c r="E20" s="25" t="str">
        <f>_xll.qlRateHelperQuoteName(D20)</f>
        <v>GBPSB6L4Y_Quote</v>
      </c>
      <c r="F20" s="24">
        <f>_xll.qlRateHelperRate($D20)</f>
        <v>1.464E-2</v>
      </c>
      <c r="G20" s="24">
        <f>IF(ISERROR(_xll.qlSwapRateHelperSpread($D20)),IF(ISERROR(_xll.qlFuturesRateHelperConvexityAdjustment($D20)),"--",_xll.qlFuturesRateHelperConvexityAdjustment($D20)),_xll.qlSwapRateHelperSpread($D20))</f>
        <v>0</v>
      </c>
      <c r="H20" s="23">
        <f>_xll.qlRateHelperEarliestDate($D20)</f>
        <v>42137</v>
      </c>
      <c r="I20" s="22">
        <f>_xll.qlRateHelperLatestDate($D20)</f>
        <v>43598</v>
      </c>
      <c r="J20" s="24">
        <v>1.4605088619900232E-2</v>
      </c>
      <c r="M20" s="156"/>
      <c r="N20" s="67"/>
      <c r="O20" s="67"/>
      <c r="P20" s="157"/>
    </row>
    <row r="21" spans="4:16" x14ac:dyDescent="0.2">
      <c r="D21" s="25" t="str">
        <v>obj_003b3</v>
      </c>
      <c r="E21" s="25" t="str">
        <f>_xll.qlRateHelperQuoteName(D21)</f>
        <v>GBPSB6L5Y_Quote</v>
      </c>
      <c r="F21" s="24">
        <f>_xll.qlRateHelperRate($D21)</f>
        <v>1.6250000000000001E-2</v>
      </c>
      <c r="G21" s="24">
        <f>IF(ISERROR(_xll.qlSwapRateHelperSpread($D21)),IF(ISERROR(_xll.qlFuturesRateHelperConvexityAdjustment($D21)),"--",_xll.qlFuturesRateHelperConvexityAdjustment($D21)),_xll.qlSwapRateHelperSpread($D21))</f>
        <v>0</v>
      </c>
      <c r="H21" s="23">
        <f>_xll.qlRateHelperEarliestDate($D21)</f>
        <v>42137</v>
      </c>
      <c r="I21" s="22">
        <f>_xll.qlRateHelperLatestDate($D21)</f>
        <v>43964</v>
      </c>
      <c r="J21" s="24">
        <v>1.6260213637159456E-2</v>
      </c>
      <c r="M21" s="156"/>
      <c r="N21" s="67"/>
      <c r="O21" s="67"/>
      <c r="P21" s="157"/>
    </row>
    <row r="22" spans="4:16" x14ac:dyDescent="0.2">
      <c r="D22" s="25" t="str">
        <v>obj_003d1</v>
      </c>
      <c r="E22" s="25" t="str">
        <f>_xll.qlRateHelperQuoteName(D22)</f>
        <v>GBPSB6L6Y_Quote</v>
      </c>
      <c r="F22" s="24">
        <f>_xll.qlRateHelperRate($D22)</f>
        <v>1.7480000000000002E-2</v>
      </c>
      <c r="G22" s="24">
        <f>IF(ISERROR(_xll.qlSwapRateHelperSpread($D22)),IF(ISERROR(_xll.qlFuturesRateHelperConvexityAdjustment($D22)),"--",_xll.qlFuturesRateHelperConvexityAdjustment($D22)),_xll.qlSwapRateHelperSpread($D22))</f>
        <v>0</v>
      </c>
      <c r="H22" s="23">
        <f>_xll.qlRateHelperEarliestDate($D22)</f>
        <v>42137</v>
      </c>
      <c r="I22" s="22">
        <f>_xll.qlRateHelperLatestDate($D22)</f>
        <v>44329</v>
      </c>
      <c r="J22" s="24">
        <v>1.7531303183670213E-2</v>
      </c>
      <c r="M22" s="67"/>
      <c r="N22" s="67"/>
      <c r="O22" s="67"/>
      <c r="P22" s="157"/>
    </row>
    <row r="23" spans="4:16" x14ac:dyDescent="0.2">
      <c r="D23" s="25" t="str">
        <v>obj_003c7</v>
      </c>
      <c r="E23" s="25" t="str">
        <f>_xll.qlRateHelperQuoteName(D23)</f>
        <v>GBPSB6L7Y_Quote</v>
      </c>
      <c r="F23" s="24">
        <f>_xll.qlRateHelperRate($D23)</f>
        <v>1.8500000000000003E-2</v>
      </c>
      <c r="G23" s="24">
        <f>IF(ISERROR(_xll.qlSwapRateHelperSpread($D23)),IF(ISERROR(_xll.qlFuturesRateHelperConvexityAdjustment($D23)),"--",_xll.qlFuturesRateHelperConvexityAdjustment($D23)),_xll.qlSwapRateHelperSpread($D23))</f>
        <v>0</v>
      </c>
      <c r="H23" s="23">
        <f>_xll.qlRateHelperEarliestDate($D23)</f>
        <v>42137</v>
      </c>
      <c r="I23" s="22">
        <f>_xll.qlRateHelperLatestDate($D23)</f>
        <v>44694</v>
      </c>
      <c r="J23" s="24">
        <v>1.8592111850986658E-2</v>
      </c>
      <c r="M23" s="156"/>
      <c r="N23" s="67"/>
      <c r="O23" s="67"/>
      <c r="P23" s="157"/>
    </row>
    <row r="24" spans="4:16" x14ac:dyDescent="0.2">
      <c r="D24" s="25" t="str">
        <v>obj_003b8</v>
      </c>
      <c r="E24" s="25" t="str">
        <f>_xll.qlRateHelperQuoteName(D24)</f>
        <v>GBPSB6L8Y_Quote</v>
      </c>
      <c r="F24" s="24">
        <f>_xll.qlRateHelperRate($D24)</f>
        <v>1.9340000000000003E-2</v>
      </c>
      <c r="G24" s="24">
        <f>IF(ISERROR(_xll.qlSwapRateHelperSpread($D24)),IF(ISERROR(_xll.qlFuturesRateHelperConvexityAdjustment($D24)),"--",_xll.qlFuturesRateHelperConvexityAdjustment($D24)),_xll.qlSwapRateHelperSpread($D24))</f>
        <v>0</v>
      </c>
      <c r="H24" s="23">
        <f>_xll.qlRateHelperEarliestDate($D24)</f>
        <v>42137</v>
      </c>
      <c r="I24" s="22">
        <f>_xll.qlRateHelperLatestDate($D24)</f>
        <v>45061</v>
      </c>
      <c r="J24" s="24">
        <v>1.9470880272659665E-2</v>
      </c>
      <c r="M24" s="67"/>
      <c r="N24" s="67"/>
      <c r="O24" s="67"/>
      <c r="P24" s="157"/>
    </row>
    <row r="25" spans="4:16" x14ac:dyDescent="0.2">
      <c r="D25" s="25" t="str">
        <v>obj_003c1</v>
      </c>
      <c r="E25" s="25" t="str">
        <f>_xll.qlRateHelperQuoteName(D25)</f>
        <v>GBPSB6L9Y_Quote</v>
      </c>
      <c r="F25" s="24">
        <f>_xll.qlRateHelperRate($D25)</f>
        <v>2.0030000000000003E-2</v>
      </c>
      <c r="G25" s="24">
        <f>IF(ISERROR(_xll.qlSwapRateHelperSpread($D25)),IF(ISERROR(_xll.qlFuturesRateHelperConvexityAdjustment($D25)),"--",_xll.qlFuturesRateHelperConvexityAdjustment($D25)),_xll.qlSwapRateHelperSpread($D25))</f>
        <v>0</v>
      </c>
      <c r="H25" s="23">
        <f>_xll.qlRateHelperEarliestDate($D25)</f>
        <v>42137</v>
      </c>
      <c r="I25" s="22">
        <f>_xll.qlRateHelperLatestDate($D25)</f>
        <v>45425</v>
      </c>
      <c r="J25" s="24">
        <v>2.0197008175784185E-2</v>
      </c>
      <c r="M25" s="67"/>
      <c r="N25" s="67"/>
      <c r="O25" s="67"/>
      <c r="P25" s="157"/>
    </row>
    <row r="26" spans="4:16" x14ac:dyDescent="0.2">
      <c r="D26" s="25" t="str">
        <v>obj_00396</v>
      </c>
      <c r="E26" s="25" t="str">
        <f>_xll.qlRateHelperQuoteName(D26)</f>
        <v>GBPSB6L10Y_Quote</v>
      </c>
      <c r="F26" s="24">
        <f>_xll.qlRateHelperRate($D26)</f>
        <v>2.06E-2</v>
      </c>
      <c r="G26" s="24">
        <f>IF(ISERROR(_xll.qlSwapRateHelperSpread($D26)),IF(ISERROR(_xll.qlFuturesRateHelperConvexityAdjustment($D26)),"--",_xll.qlFuturesRateHelperConvexityAdjustment($D26)),_xll.qlSwapRateHelperSpread($D26))</f>
        <v>0</v>
      </c>
      <c r="H26" s="23">
        <f>_xll.qlRateHelperEarliestDate($D26)</f>
        <v>42137</v>
      </c>
      <c r="I26" s="22">
        <f>_xll.qlRateHelperLatestDate($D26)</f>
        <v>45790</v>
      </c>
      <c r="J26" s="24">
        <v>2.0799636516408652E-2</v>
      </c>
      <c r="M26" s="67"/>
      <c r="N26" s="67"/>
      <c r="O26" s="67"/>
      <c r="P26" s="157"/>
    </row>
    <row r="27" spans="4:16" x14ac:dyDescent="0.2">
      <c r="D27" s="25" t="str">
        <v>obj_003b4</v>
      </c>
      <c r="E27" s="25" t="str">
        <f>_xll.qlRateHelperQuoteName(D27)</f>
        <v>GBPSB6L12Y_Quote</v>
      </c>
      <c r="F27" s="24">
        <f>_xll.qlRateHelperRate($D27)</f>
        <v>2.1500000000000005E-2</v>
      </c>
      <c r="G27" s="24">
        <f>IF(ISERROR(_xll.qlSwapRateHelperSpread($D27)),IF(ISERROR(_xll.qlFuturesRateHelperConvexityAdjustment($D27)),"--",_xll.qlFuturesRateHelperConvexityAdjustment($D27)),_xll.qlSwapRateHelperSpread($D27))</f>
        <v>0</v>
      </c>
      <c r="H27" s="23">
        <f>_xll.qlRateHelperEarliestDate($D27)</f>
        <v>42137</v>
      </c>
      <c r="I27" s="22">
        <f>_xll.qlRateHelperLatestDate($D27)</f>
        <v>46520</v>
      </c>
      <c r="J27" s="24">
        <v>2.1759263182184775E-2</v>
      </c>
      <c r="M27" s="67"/>
      <c r="N27" s="67"/>
      <c r="O27" s="67"/>
      <c r="P27" s="157"/>
    </row>
    <row r="28" spans="4:16" x14ac:dyDescent="0.2">
      <c r="D28" s="25" t="str">
        <v>obj_003c6</v>
      </c>
      <c r="E28" s="25" t="str">
        <f>_xll.qlRateHelperQuoteName(D28)</f>
        <v>GBPSB6L15Y_Quote</v>
      </c>
      <c r="F28" s="24">
        <f>_xll.qlRateHelperRate($D28)</f>
        <v>2.2400000000000003E-2</v>
      </c>
      <c r="G28" s="24">
        <f>IF(ISERROR(_xll.qlSwapRateHelperSpread($D28)),IF(ISERROR(_xll.qlFuturesRateHelperConvexityAdjustment($D28)),"--",_xll.qlFuturesRateHelperConvexityAdjustment($D28)),_xll.qlSwapRateHelperSpread($D28))</f>
        <v>0</v>
      </c>
      <c r="H28" s="23">
        <f>_xll.qlRateHelperEarliestDate($D28)</f>
        <v>42137</v>
      </c>
      <c r="I28" s="22">
        <f>_xll.qlRateHelperLatestDate($D28)</f>
        <v>47616</v>
      </c>
      <c r="J28" s="24">
        <v>2.2727088516713827E-2</v>
      </c>
      <c r="M28" s="67"/>
      <c r="N28" s="67"/>
      <c r="O28" s="67"/>
      <c r="P28" s="157"/>
    </row>
    <row r="29" spans="4:16" x14ac:dyDescent="0.2">
      <c r="D29" s="25" t="str">
        <v>obj_003c8</v>
      </c>
      <c r="E29" s="25" t="str">
        <f>_xll.qlRateHelperQuoteName(D29)</f>
        <v>GBPSB6L20Y_Quote</v>
      </c>
      <c r="F29" s="24">
        <f>_xll.qlRateHelperRate($D29)</f>
        <v>2.307E-2</v>
      </c>
      <c r="G29" s="24">
        <f>IF(ISERROR(_xll.qlSwapRateHelperSpread($D29)),IF(ISERROR(_xll.qlFuturesRateHelperConvexityAdjustment($D29)),"--",_xll.qlFuturesRateHelperConvexityAdjustment($D29)),_xll.qlSwapRateHelperSpread($D29))</f>
        <v>0</v>
      </c>
      <c r="H29" s="23">
        <f>_xll.qlRateHelperEarliestDate($D29)</f>
        <v>42137</v>
      </c>
      <c r="I29" s="22">
        <f>_xll.qlRateHelperLatestDate($D29)</f>
        <v>49443</v>
      </c>
      <c r="J29" s="24">
        <v>2.3427111173818148E-2</v>
      </c>
      <c r="M29" s="67"/>
      <c r="N29" s="67"/>
      <c r="O29" s="67"/>
      <c r="P29" s="157"/>
    </row>
    <row r="30" spans="4:16" x14ac:dyDescent="0.2">
      <c r="D30" s="25" t="str">
        <v>obj_003b6</v>
      </c>
      <c r="E30" s="25" t="str">
        <f>_xll.qlRateHelperQuoteName(D30)</f>
        <v>GBPSB6L25Y_Quote</v>
      </c>
      <c r="F30" s="24">
        <f>_xll.qlRateHelperRate($D30)</f>
        <v>2.3199999999999998E-2</v>
      </c>
      <c r="G30" s="24">
        <f>IF(ISERROR(_xll.qlSwapRateHelperSpread($D30)),IF(ISERROR(_xll.qlFuturesRateHelperConvexityAdjustment($D30)),"--",_xll.qlFuturesRateHelperConvexityAdjustment($D30)),_xll.qlSwapRateHelperSpread($D30))</f>
        <v>0</v>
      </c>
      <c r="H30" s="23">
        <f>_xll.qlRateHelperEarliestDate($D30)</f>
        <v>42137</v>
      </c>
      <c r="I30" s="22">
        <f>_xll.qlRateHelperLatestDate($D30)</f>
        <v>51270</v>
      </c>
      <c r="J30" s="24">
        <v>2.3497383661744597E-2</v>
      </c>
      <c r="M30" s="67"/>
      <c r="N30" s="67"/>
      <c r="O30" s="67"/>
      <c r="P30" s="157"/>
    </row>
    <row r="31" spans="4:16" x14ac:dyDescent="0.2">
      <c r="D31" s="25" t="str">
        <v>obj_003a0</v>
      </c>
      <c r="E31" s="25" t="str">
        <f>_xll.qlRateHelperQuoteName(D31)</f>
        <v>GBPSB6L30Y_Quote</v>
      </c>
      <c r="F31" s="24">
        <f>_xll.qlRateHelperRate($D31)</f>
        <v>2.3199999999999998E-2</v>
      </c>
      <c r="G31" s="24">
        <f>IF(ISERROR(_xll.qlSwapRateHelperSpread($D31)),IF(ISERROR(_xll.qlFuturesRateHelperConvexityAdjustment($D31)),"--",_xll.qlFuturesRateHelperConvexityAdjustment($D31)),_xll.qlSwapRateHelperSpread($D31))</f>
        <v>0</v>
      </c>
      <c r="H31" s="23">
        <f>_xll.qlRateHelperEarliestDate($D31)</f>
        <v>42137</v>
      </c>
      <c r="I31" s="22">
        <f>_xll.qlRateHelperLatestDate($D31)</f>
        <v>53097</v>
      </c>
      <c r="J31" s="24">
        <v>2.3425298596701186E-2</v>
      </c>
      <c r="M31" s="67"/>
      <c r="N31" s="67"/>
      <c r="O31" s="67"/>
      <c r="P31" s="157"/>
    </row>
    <row r="32" spans="4:16" x14ac:dyDescent="0.2">
      <c r="D32" s="25" t="str">
        <v>obj_003a1</v>
      </c>
      <c r="E32" s="25" t="str">
        <f>_xll.qlRateHelperQuoteName(D32)</f>
        <v>GBPSB6L40Y_Quote</v>
      </c>
      <c r="F32" s="24">
        <f>_xll.qlRateHelperRate($D32)</f>
        <v>2.299E-2</v>
      </c>
      <c r="G32" s="24">
        <f>IF(ISERROR(_xll.qlSwapRateHelperSpread($D32)),IF(ISERROR(_xll.qlFuturesRateHelperConvexityAdjustment($D32)),"--",_xll.qlFuturesRateHelperConvexityAdjustment($D32)),_xll.qlSwapRateHelperSpread($D32))</f>
        <v>0</v>
      </c>
      <c r="H32" s="23">
        <f>_xll.qlRateHelperEarliestDate($D32)</f>
        <v>42137</v>
      </c>
      <c r="I32" s="22">
        <f>_xll.qlRateHelperLatestDate($D32)</f>
        <v>56747</v>
      </c>
      <c r="J32" s="24">
        <v>2.3024429889794234E-2</v>
      </c>
      <c r="M32" s="67"/>
      <c r="N32" s="67"/>
      <c r="O32" s="67"/>
      <c r="P32" s="157"/>
    </row>
    <row r="33" spans="4:16" x14ac:dyDescent="0.2">
      <c r="D33" s="25" t="str">
        <v>obj_003cc</v>
      </c>
      <c r="E33" s="25" t="str">
        <f>_xll.qlRateHelperQuoteName(D33)</f>
        <v>GBPSB6L50Y_Quote</v>
      </c>
      <c r="F33" s="24">
        <f>_xll.qlRateHelperRate($D33)</f>
        <v>2.2690000000000002E-2</v>
      </c>
      <c r="G33" s="24">
        <f>IF(ISERROR(_xll.qlSwapRateHelperSpread($D33)),IF(ISERROR(_xll.qlFuturesRateHelperConvexityAdjustment($D33)),"--",_xll.qlFuturesRateHelperConvexityAdjustment($D33)),_xll.qlSwapRateHelperSpread($D33))</f>
        <v>0</v>
      </c>
      <c r="H33" s="23">
        <f>_xll.qlRateHelperEarliestDate($D33)</f>
        <v>42137</v>
      </c>
      <c r="I33" s="22">
        <f>_xll.qlRateHelperLatestDate($D33)</f>
        <v>60400</v>
      </c>
      <c r="J33" s="24">
        <v>2.2493989683184518E-2</v>
      </c>
      <c r="M33" s="67"/>
      <c r="N33" s="67"/>
      <c r="O33" s="67"/>
      <c r="P33" s="157"/>
    </row>
    <row r="34" spans="4:16" x14ac:dyDescent="0.2">
      <c r="D34" s="25" t="str">
        <v>obj_00397</v>
      </c>
      <c r="E34" s="25" t="str">
        <f>_xll.qlRateHelperQuoteName(D34)</f>
        <v>GBPSB6L60Y_Quote</v>
      </c>
      <c r="F34" s="24">
        <f>_xll.qlRateHelperRate($D34)</f>
        <v>2.2759999999999999E-2</v>
      </c>
      <c r="G34" s="24">
        <f>IF(ISERROR(_xll.qlSwapRateHelperSpread($D34)),IF(ISERROR(_xll.qlFuturesRateHelperConvexityAdjustment($D34)),"--",_xll.qlFuturesRateHelperConvexityAdjustment($D34)),_xll.qlSwapRateHelperSpread($D34))</f>
        <v>0</v>
      </c>
      <c r="H34" s="23">
        <f>_xll.qlRateHelperEarliestDate($D34)</f>
        <v>42137</v>
      </c>
      <c r="I34" s="22">
        <f>_xll.qlRateHelperLatestDate($D34)</f>
        <v>64052</v>
      </c>
      <c r="J34" s="24">
        <v>2.2637096297371959E-2</v>
      </c>
      <c r="M34" s="67"/>
      <c r="N34" s="67"/>
      <c r="O34" s="67"/>
      <c r="P34" s="157"/>
    </row>
    <row r="35" spans="4:16" x14ac:dyDescent="0.2">
      <c r="D35" s="25" t="e">
        <v>#N/A</v>
      </c>
      <c r="E35" s="25" t="e">
        <f>_xll.qlRateHelperQuoteName(D35)</f>
        <v>#VALUE!</v>
      </c>
      <c r="F35" s="24" t="e">
        <f>_xll.qlRateHelperRate($D35)</f>
        <v>#VALUE!</v>
      </c>
      <c r="G35" s="24" t="str">
        <f>IF(ISERROR(_xll.qlSwapRateHelperSpread($D35)),IF(ISERROR(_xll.qlFuturesRateHelperConvexityAdjustment($D35)),"--",_xll.qlFuturesRateHelperConvexityAdjustment($D35)),_xll.qlSwapRateHelperSpread($D35))</f>
        <v>--</v>
      </c>
      <c r="H35" s="23" t="e">
        <f>_xll.qlRateHelperEarliestDate($D35)</f>
        <v>#VALUE!</v>
      </c>
      <c r="I35" s="22" t="e">
        <f>_xll.qlRateHelperLatestDate($D35)</f>
        <v>#VALUE!</v>
      </c>
      <c r="J35" s="24" t="e">
        <v>#N/A</v>
      </c>
      <c r="M35" s="67"/>
      <c r="N35" s="67"/>
      <c r="O35" s="67"/>
      <c r="P35" s="157"/>
    </row>
    <row r="36" spans="4:16" x14ac:dyDescent="0.2">
      <c r="D36" s="25" t="e">
        <v>#N/A</v>
      </c>
      <c r="E36" s="25" t="e">
        <f>_xll.qlRateHelperQuoteName(D36)</f>
        <v>#VALUE!</v>
      </c>
      <c r="F36" s="24" t="e">
        <f>_xll.qlRateHelperRate($D36)</f>
        <v>#VALUE!</v>
      </c>
      <c r="G36" s="24" t="str">
        <f>IF(ISERROR(_xll.qlSwapRateHelperSpread($D36)),IF(ISERROR(_xll.qlFuturesRateHelperConvexityAdjustment($D36)),"--",_xll.qlFuturesRateHelperConvexityAdjustment($D36)),_xll.qlSwapRateHelperSpread($D36))</f>
        <v>--</v>
      </c>
      <c r="H36" s="23" t="e">
        <f>_xll.qlRateHelperEarliestDate($D36)</f>
        <v>#VALUE!</v>
      </c>
      <c r="I36" s="22" t="e">
        <f>_xll.qlRateHelperLatestDate($D36)</f>
        <v>#VALUE!</v>
      </c>
      <c r="J36" s="24" t="e">
        <v>#N/A</v>
      </c>
      <c r="M36" s="67"/>
      <c r="N36" s="67"/>
      <c r="O36" s="67"/>
      <c r="P36" s="157"/>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67"/>
      <c r="N37" s="67"/>
      <c r="O37" s="67"/>
      <c r="P37" s="157"/>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67"/>
      <c r="N38" s="67"/>
      <c r="O38" s="67"/>
      <c r="P38" s="157"/>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67"/>
      <c r="N39" s="67"/>
      <c r="O39" s="67"/>
      <c r="P39" s="157"/>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election activeCell="B2" sqref="B2"/>
    </sheetView>
  </sheetViews>
  <sheetFormatPr defaultRowHeight="11.25" x14ac:dyDescent="0.2"/>
  <cols>
    <col min="1" max="1" width="2.7109375" style="67" customWidth="1"/>
    <col min="2" max="2" width="4" style="67" bestFit="1" customWidth="1"/>
    <col min="3" max="3" width="5" style="67" bestFit="1" customWidth="1"/>
    <col min="4" max="4" width="24.42578125" style="67" bestFit="1" customWidth="1"/>
    <col min="5" max="5" width="19.28515625" style="67" bestFit="1" customWidth="1"/>
    <col min="6" max="6" width="6" style="67" bestFit="1" customWidth="1"/>
    <col min="7" max="7" width="19.28515625" style="67" bestFit="1" customWidth="1"/>
    <col min="8" max="8" width="15.140625" style="67" bestFit="1" customWidth="1"/>
    <col min="9" max="9" width="22.42578125" style="67" bestFit="1" customWidth="1"/>
    <col min="10" max="10" width="17.28515625" style="67" customWidth="1"/>
    <col min="11" max="11" width="20.7109375" style="67" customWidth="1"/>
    <col min="12" max="12" width="2.7109375" style="67" customWidth="1"/>
    <col min="13" max="13" width="9.140625" style="67"/>
    <col min="14" max="14" width="19.5703125" style="67" bestFit="1" customWidth="1"/>
    <col min="15" max="15" width="26.7109375" style="67" bestFit="1" customWidth="1"/>
    <col min="16" max="16" width="19.5703125" style="67" bestFit="1" customWidth="1"/>
    <col min="17" max="17" width="22" style="67" bestFit="1" customWidth="1"/>
    <col min="18" max="16384" width="9.140625" style="67"/>
  </cols>
  <sheetData>
    <row r="1" spans="1:14" ht="11.25" customHeight="1" x14ac:dyDescent="0.2">
      <c r="A1" s="80"/>
      <c r="B1" s="79"/>
      <c r="C1" s="79"/>
      <c r="D1" s="79"/>
      <c r="E1" s="79"/>
      <c r="F1" s="79"/>
      <c r="G1" s="79"/>
      <c r="H1" s="68" t="s">
        <v>99</v>
      </c>
      <c r="I1" s="78" t="str">
        <f>Currency&amp;"_YC"&amp;$H$1&amp;"RH"</f>
        <v>GBP_YCSTDRH</v>
      </c>
      <c r="J1" s="76" t="str">
        <f>$I$1&amp;"_Deposits.xml"</f>
        <v>GBP_YCSTDRH_Deposits.xml</v>
      </c>
      <c r="L1" s="70"/>
    </row>
    <row r="2" spans="1:14" ht="23.25" customHeight="1" x14ac:dyDescent="0.2">
      <c r="A2" s="72"/>
      <c r="B2" s="167"/>
      <c r="C2" s="167" t="s">
        <v>140</v>
      </c>
      <c r="D2" s="167" t="s">
        <v>141</v>
      </c>
      <c r="E2" s="167" t="s">
        <v>142</v>
      </c>
      <c r="F2" s="167" t="s">
        <v>144</v>
      </c>
      <c r="G2" s="167" t="s">
        <v>145</v>
      </c>
      <c r="H2" s="167" t="s">
        <v>98</v>
      </c>
      <c r="I2" s="167" t="s">
        <v>97</v>
      </c>
      <c r="J2" s="75" t="str">
        <f>IF(Serialize,_xll.ohObjectSave(J3:J12,SerializationPath&amp;J1,FileOverwrite,Serialize),"---")</f>
        <v>---</v>
      </c>
      <c r="K2" s="74" t="str">
        <f>_xll.ohRangeRetrieveError(J2)</f>
        <v/>
      </c>
      <c r="L2" s="70"/>
    </row>
    <row r="3" spans="1:14" ht="11.25" customHeight="1" x14ac:dyDescent="0.2">
      <c r="A3" s="72"/>
      <c r="B3" s="168" t="s">
        <v>96</v>
      </c>
      <c r="C3" s="168">
        <v>0</v>
      </c>
      <c r="D3" s="168" t="str">
        <f t="shared" ref="D3:D20" si="0">Calendar</f>
        <v>UnitedKingdom::Exchange</v>
      </c>
      <c r="E3" s="168" t="s">
        <v>143</v>
      </c>
      <c r="F3" s="168" t="b">
        <v>0</v>
      </c>
      <c r="G3" s="168" t="s">
        <v>123</v>
      </c>
      <c r="H3" s="216" t="s">
        <v>95</v>
      </c>
      <c r="I3" s="217" t="str">
        <f>MxDeposits!D3</f>
        <v>GBPOND_Mx_Quote#0003</v>
      </c>
      <c r="J3" s="218" t="str">
        <f>_xll.qlDepositRateHelper(,I3,H3,Permanent,Trigger)</f>
        <v>obj_0036e#0003</v>
      </c>
      <c r="K3" s="73" t="str">
        <f>_xll.ohRangeRetrieveError(J3)</f>
        <v/>
      </c>
      <c r="L3" s="70"/>
    </row>
    <row r="4" spans="1:14" ht="11.25" customHeight="1" x14ac:dyDescent="0.2">
      <c r="A4" s="72"/>
      <c r="B4" s="169" t="s">
        <v>132</v>
      </c>
      <c r="C4" s="168">
        <v>1</v>
      </c>
      <c r="D4" s="168" t="str">
        <f t="shared" si="0"/>
        <v>UnitedKingdom::Exchange</v>
      </c>
      <c r="E4" s="168" t="s">
        <v>143</v>
      </c>
      <c r="F4" s="168" t="b">
        <v>0</v>
      </c>
      <c r="G4" s="168" t="s">
        <v>123</v>
      </c>
      <c r="H4" s="216" t="str">
        <f>_xll.qlLibor(,Currency,B4,,Permanent,Trigger,ObjectOverwrite)</f>
        <v>obj_0036d#0003</v>
      </c>
      <c r="I4" s="217" t="str">
        <f>MxDeposits!D4</f>
        <v>GBPTND_Mx_Quote#0003</v>
      </c>
      <c r="J4" s="218" t="str">
        <f>_xll.qlDepositRateHelper2(,I4,"1D",C4,D4,E4,F4,G4,Permanent,Trigger,ObjectOverwrite)</f>
        <v>obj_0037c#0003</v>
      </c>
      <c r="K4" s="71" t="str">
        <f>_xll.ohRangeRetrieveError(J4)</f>
        <v/>
      </c>
      <c r="L4" s="70"/>
      <c r="N4" s="164"/>
    </row>
    <row r="5" spans="1:14" ht="11.25" customHeight="1" x14ac:dyDescent="0.2">
      <c r="A5" s="72"/>
      <c r="B5" s="168" t="s">
        <v>94</v>
      </c>
      <c r="C5" s="168">
        <v>0</v>
      </c>
      <c r="D5" s="168" t="str">
        <f t="shared" si="0"/>
        <v>UnitedKingdom::Exchange</v>
      </c>
      <c r="E5" s="168" t="s">
        <v>143</v>
      </c>
      <c r="F5" s="168" t="b">
        <v>0</v>
      </c>
      <c r="G5" s="168" t="s">
        <v>123</v>
      </c>
      <c r="H5" s="216" t="str">
        <f>Currency&amp;FamilyName&amp;B5</f>
        <v>GBPLiborSW</v>
      </c>
      <c r="I5" s="217" t="str">
        <f>MxDeposits!D5</f>
        <v>GBPSND_Mx_Quote#0003</v>
      </c>
      <c r="J5" s="218" t="str">
        <f>_xll.qlDepositRateHelper(,I5,H5,Permanent,Trigger)</f>
        <v>obj_0036c#0003</v>
      </c>
      <c r="K5" s="71" t="str">
        <f>_xll.ohRangeRetrieveError(J5)</f>
        <v/>
      </c>
      <c r="L5" s="70"/>
      <c r="N5" s="164"/>
    </row>
    <row r="6" spans="1:14" ht="11.25" customHeight="1" x14ac:dyDescent="0.2">
      <c r="A6" s="72"/>
      <c r="B6" s="168" t="s">
        <v>130</v>
      </c>
      <c r="C6" s="168">
        <v>0</v>
      </c>
      <c r="D6" s="168" t="str">
        <f t="shared" si="0"/>
        <v>UnitedKingdom::Exchange</v>
      </c>
      <c r="E6" s="168" t="s">
        <v>143</v>
      </c>
      <c r="F6" s="168" t="b">
        <v>0</v>
      </c>
      <c r="G6" s="168" t="s">
        <v>123</v>
      </c>
      <c r="H6" s="216" t="str">
        <f>_xll.qlLibor(,Currency,B6,,Permanent,Trigger,ObjectOverwrite)</f>
        <v>obj_0036f#0003</v>
      </c>
      <c r="I6" s="217" t="str">
        <f>MxDeposits!D6</f>
        <v>GBPSWD_Mx_Quote#0003</v>
      </c>
      <c r="J6" s="218" t="str">
        <f>_xll.qlDepositRateHelper2(,I6,B6,C6,D6,E6,F6,G6,Permanent,Trigger,ObjectOverwrite)</f>
        <v>obj_00381#0003</v>
      </c>
      <c r="K6" s="71" t="str">
        <f>_xll.ohRangeRetrieveError(J6)</f>
        <v/>
      </c>
      <c r="L6" s="70"/>
      <c r="N6" s="164"/>
    </row>
    <row r="7" spans="1:14" ht="11.25" customHeight="1" x14ac:dyDescent="0.2">
      <c r="A7" s="72"/>
      <c r="B7" s="169" t="s">
        <v>131</v>
      </c>
      <c r="C7" s="168">
        <v>0</v>
      </c>
      <c r="D7" s="168" t="str">
        <f t="shared" si="0"/>
        <v>UnitedKingdom::Exchange</v>
      </c>
      <c r="E7" s="168" t="s">
        <v>143</v>
      </c>
      <c r="F7" s="168" t="b">
        <v>0</v>
      </c>
      <c r="G7" s="168" t="s">
        <v>123</v>
      </c>
      <c r="H7" s="216" t="str">
        <f>_xll.qlLibor(,Currency,B7,,Permanent,Trigger,ObjectOverwrite)</f>
        <v>obj_00377#0003</v>
      </c>
      <c r="I7" s="217" t="str">
        <f>MxDeposits!D7</f>
        <v>GBP2WD_Mx_Quote#0003</v>
      </c>
      <c r="J7" s="218" t="str">
        <f>_xll.qlDepositRateHelper2(,I7,B7,C7,D7,E7,F7,G7,Permanent,Trigger,ObjectOverwrite)</f>
        <v>obj_0037b#0003</v>
      </c>
      <c r="K7" s="71" t="str">
        <f>_xll.ohRangeRetrieveError(J7)</f>
        <v/>
      </c>
      <c r="L7" s="70"/>
      <c r="N7" s="164"/>
    </row>
    <row r="8" spans="1:14" ht="11.25" customHeight="1" x14ac:dyDescent="0.2">
      <c r="A8" s="72"/>
      <c r="B8" s="169" t="s">
        <v>93</v>
      </c>
      <c r="C8" s="168">
        <v>0</v>
      </c>
      <c r="D8" s="168" t="str">
        <f t="shared" si="0"/>
        <v>UnitedKingdom::Exchange</v>
      </c>
      <c r="E8" s="168" t="s">
        <v>112</v>
      </c>
      <c r="F8" s="168" t="b">
        <v>1</v>
      </c>
      <c r="G8" s="168" t="s">
        <v>123</v>
      </c>
      <c r="H8" s="216" t="str">
        <f>Currency&amp;FamilyName&amp;B8</f>
        <v>GBPLibor1M</v>
      </c>
      <c r="I8" s="217" t="str">
        <f>MxDeposits!D8</f>
        <v>GBP3WD_Mx_Quote#0003</v>
      </c>
      <c r="J8" s="218" t="str">
        <f>_xll.qlDepositRateHelper(,I8,H8,Permanent,Trigger)</f>
        <v>obj_00374#0003</v>
      </c>
      <c r="K8" s="71" t="str">
        <f>_xll.ohRangeRetrieveError(J8)</f>
        <v/>
      </c>
      <c r="L8" s="70"/>
      <c r="N8" s="164"/>
    </row>
    <row r="9" spans="1:14" ht="11.25" customHeight="1" x14ac:dyDescent="0.2">
      <c r="A9" s="72"/>
      <c r="B9" s="168" t="s">
        <v>92</v>
      </c>
      <c r="C9" s="168">
        <v>0</v>
      </c>
      <c r="D9" s="168" t="str">
        <f t="shared" si="0"/>
        <v>UnitedKingdom::Exchange</v>
      </c>
      <c r="E9" s="168" t="s">
        <v>112</v>
      </c>
      <c r="F9" s="168" t="b">
        <v>1</v>
      </c>
      <c r="G9" s="168" t="s">
        <v>123</v>
      </c>
      <c r="H9" s="216" t="str">
        <f>Currency&amp;FamilyName&amp;B9</f>
        <v>GBPLibor2M</v>
      </c>
      <c r="I9" s="217" t="str">
        <f>MxDeposits!D9</f>
        <v>GBP1MD_Mx_Quote#0003</v>
      </c>
      <c r="J9" s="218" t="str">
        <f>_xll.qlDepositRateHelper(,I9,H9,Permanent,Trigger)</f>
        <v>obj_00370#0003</v>
      </c>
      <c r="K9" s="71" t="str">
        <f>_xll.ohRangeRetrieveError(J9)</f>
        <v/>
      </c>
      <c r="L9" s="70"/>
      <c r="N9" s="164"/>
    </row>
    <row r="10" spans="1:14" ht="11.25" customHeight="1" x14ac:dyDescent="0.2">
      <c r="A10" s="72"/>
      <c r="B10" s="169" t="s">
        <v>91</v>
      </c>
      <c r="C10" s="168">
        <v>0</v>
      </c>
      <c r="D10" s="168" t="str">
        <f t="shared" si="0"/>
        <v>UnitedKingdom::Exchange</v>
      </c>
      <c r="E10" s="168" t="s">
        <v>112</v>
      </c>
      <c r="F10" s="168" t="b">
        <v>1</v>
      </c>
      <c r="G10" s="168" t="s">
        <v>123</v>
      </c>
      <c r="H10" s="216" t="str">
        <f>Currency&amp;FamilyName&amp;B10</f>
        <v>GBPLibor3M</v>
      </c>
      <c r="I10" s="217" t="str">
        <f>MxDeposits!D10</f>
        <v>GBP2MD_Mx_Quote#0003</v>
      </c>
      <c r="J10" s="218" t="str">
        <f>_xll.qlDepositRateHelper(,I10,H10,Permanent,Trigger)</f>
        <v>obj_0036b#0003</v>
      </c>
      <c r="K10" s="71" t="str">
        <f>_xll.ohRangeRetrieveError(J10)</f>
        <v/>
      </c>
      <c r="L10" s="70"/>
      <c r="N10" s="164"/>
    </row>
    <row r="11" spans="1:14" ht="11.25" customHeight="1" x14ac:dyDescent="0.2">
      <c r="A11" s="72"/>
      <c r="B11" s="169" t="s">
        <v>133</v>
      </c>
      <c r="C11" s="168">
        <v>0</v>
      </c>
      <c r="D11" s="168" t="str">
        <f t="shared" si="0"/>
        <v>UnitedKingdom::Exchange</v>
      </c>
      <c r="E11" s="168" t="s">
        <v>112</v>
      </c>
      <c r="F11" s="168" t="b">
        <v>1</v>
      </c>
      <c r="G11" s="168" t="s">
        <v>123</v>
      </c>
      <c r="H11" s="216" t="str">
        <f>_xll.qlLibor(,Currency,B11,,Permanent,Trigger,ObjectOverwrite)</f>
        <v>obj_00376#0003</v>
      </c>
      <c r="I11" s="217" t="str">
        <f>MxDeposits!D11</f>
        <v>GBP3MD_Mx_Quote#0003</v>
      </c>
      <c r="J11" s="218" t="str">
        <f>_xll.qlDepositRateHelper2(,I11,B11,C11,D11,E11,F11,G11,Permanent,Trigger,ObjectOverwrite)</f>
        <v>obj_0037d#0003</v>
      </c>
      <c r="K11" s="71" t="str">
        <f>_xll.ohRangeRetrieveError(J11)</f>
        <v/>
      </c>
      <c r="L11" s="70"/>
      <c r="N11" s="164"/>
    </row>
    <row r="12" spans="1:14" ht="11.25" customHeight="1" x14ac:dyDescent="0.2">
      <c r="A12" s="72"/>
      <c r="B12" s="168" t="s">
        <v>134</v>
      </c>
      <c r="C12" s="168">
        <v>0</v>
      </c>
      <c r="D12" s="168" t="str">
        <f t="shared" si="0"/>
        <v>UnitedKingdom::Exchange</v>
      </c>
      <c r="E12" s="168" t="s">
        <v>112</v>
      </c>
      <c r="F12" s="168" t="b">
        <v>1</v>
      </c>
      <c r="G12" s="168" t="s">
        <v>123</v>
      </c>
      <c r="H12" s="216" t="str">
        <f>_xll.qlLibor(,Currency,B12,,Permanent,Trigger,ObjectOverwrite)</f>
        <v>obj_00375#0003</v>
      </c>
      <c r="I12" s="217" t="str">
        <f>MxDeposits!D12</f>
        <v>GBP4MD_Mx_Quote#0003</v>
      </c>
      <c r="J12" s="218" t="str">
        <f>_xll.qlDepositRateHelper2(,I12,B12,C12,D12,E12,F12,G12,Permanent,Trigger,ObjectOverwrite)</f>
        <v>obj_00380#0003</v>
      </c>
      <c r="K12" s="71" t="str">
        <f>_xll.ohRangeRetrieveError(J12)</f>
        <v/>
      </c>
      <c r="L12" s="70"/>
      <c r="N12" s="164"/>
    </row>
    <row r="13" spans="1:14" ht="11.25" customHeight="1" x14ac:dyDescent="0.2">
      <c r="A13" s="72"/>
      <c r="B13" s="169" t="s">
        <v>90</v>
      </c>
      <c r="C13" s="168">
        <v>0</v>
      </c>
      <c r="D13" s="168" t="str">
        <f t="shared" si="0"/>
        <v>UnitedKingdom::Exchange</v>
      </c>
      <c r="E13" s="168" t="s">
        <v>112</v>
      </c>
      <c r="F13" s="168" t="b">
        <v>1</v>
      </c>
      <c r="G13" s="168" t="s">
        <v>123</v>
      </c>
      <c r="H13" s="216" t="str">
        <f>Currency&amp;FamilyName&amp;B13</f>
        <v>GBPLibor6M</v>
      </c>
      <c r="I13" s="217" t="str">
        <f>MxDeposits!D13</f>
        <v>GBP5MD_Mx_Quote#0003</v>
      </c>
      <c r="J13" s="218" t="str">
        <f>_xll.qlDepositRateHelper(,I13,H13,Permanent,Trigger)</f>
        <v>obj_00369#0003</v>
      </c>
      <c r="K13" s="71" t="str">
        <f>_xll.ohRangeRetrieveError(J13)</f>
        <v/>
      </c>
      <c r="L13" s="70"/>
      <c r="N13" s="164"/>
    </row>
    <row r="14" spans="1:14" ht="11.25" customHeight="1" x14ac:dyDescent="0.2">
      <c r="A14" s="72"/>
      <c r="B14" s="169" t="s">
        <v>135</v>
      </c>
      <c r="C14" s="168">
        <v>0</v>
      </c>
      <c r="D14" s="168" t="str">
        <f t="shared" si="0"/>
        <v>UnitedKingdom::Exchange</v>
      </c>
      <c r="E14" s="168" t="s">
        <v>112</v>
      </c>
      <c r="F14" s="168" t="b">
        <v>1</v>
      </c>
      <c r="G14" s="168" t="s">
        <v>123</v>
      </c>
      <c r="H14" s="216" t="str">
        <f>_xll.qlLibor(,Currency,B14,,Permanent,Trigger,ObjectOverwrite)</f>
        <v>obj_00367#0003</v>
      </c>
      <c r="I14" s="217" t="str">
        <f>MxDeposits!D14</f>
        <v>GBP6MD_Mx_Quote#0003</v>
      </c>
      <c r="J14" s="218" t="str">
        <f>_xll.qlDepositRateHelper2(,I14,B14,C14,D14,E14,F14,G14,Permanent,Trigger,ObjectOverwrite)</f>
        <v>obj_00379#0003</v>
      </c>
      <c r="K14" s="71" t="str">
        <f>_xll.ohRangeRetrieveError(J14)</f>
        <v/>
      </c>
      <c r="L14" s="70"/>
      <c r="N14" s="164"/>
    </row>
    <row r="15" spans="1:14" ht="11.25" customHeight="1" x14ac:dyDescent="0.2">
      <c r="A15" s="72"/>
      <c r="B15" s="168" t="s">
        <v>136</v>
      </c>
      <c r="C15" s="168">
        <v>0</v>
      </c>
      <c r="D15" s="168" t="str">
        <f t="shared" si="0"/>
        <v>UnitedKingdom::Exchange</v>
      </c>
      <c r="E15" s="168" t="s">
        <v>112</v>
      </c>
      <c r="F15" s="168" t="b">
        <v>1</v>
      </c>
      <c r="G15" s="168" t="s">
        <v>123</v>
      </c>
      <c r="H15" s="216" t="str">
        <f>_xll.qlLibor(,Currency,B15,,Permanent,Trigger,ObjectOverwrite)</f>
        <v>obj_00373#0003</v>
      </c>
      <c r="I15" s="217" t="str">
        <f>MxDeposits!D15</f>
        <v>GBP7MD_Mx_Quote#0003</v>
      </c>
      <c r="J15" s="218" t="str">
        <f>_xll.qlDepositRateHelper2(,I15,B15,C15,D15,E15,F15,G15,Permanent,Trigger,ObjectOverwrite)</f>
        <v>obj_0037e#0003</v>
      </c>
      <c r="K15" s="71" t="str">
        <f>_xll.ohRangeRetrieveError(J15)</f>
        <v/>
      </c>
      <c r="L15" s="70"/>
      <c r="N15" s="164"/>
    </row>
    <row r="16" spans="1:14" ht="11.25" customHeight="1" x14ac:dyDescent="0.2">
      <c r="A16" s="72"/>
      <c r="B16" s="169" t="s">
        <v>137</v>
      </c>
      <c r="C16" s="168">
        <v>0</v>
      </c>
      <c r="D16" s="168" t="str">
        <f t="shared" si="0"/>
        <v>UnitedKingdom::Exchange</v>
      </c>
      <c r="E16" s="168" t="s">
        <v>112</v>
      </c>
      <c r="F16" s="168" t="b">
        <v>1</v>
      </c>
      <c r="G16" s="168" t="s">
        <v>123</v>
      </c>
      <c r="H16" s="216" t="str">
        <f>_xll.qlLibor(,Currency,B16,,Permanent,Trigger,ObjectOverwrite)</f>
        <v>obj_00371#0003</v>
      </c>
      <c r="I16" s="217" t="str">
        <f>MxDeposits!D16</f>
        <v>GBP8MD_Mx_Quote#0003</v>
      </c>
      <c r="J16" s="218" t="str">
        <f>_xll.qlDepositRateHelper2(,I16,B16,C16,D16,E16,F16,G16,Permanent,Trigger,ObjectOverwrite)</f>
        <v>obj_00378#0003</v>
      </c>
      <c r="K16" s="71" t="str">
        <f>_xll.ohRangeRetrieveError(J16)</f>
        <v/>
      </c>
      <c r="L16" s="70"/>
      <c r="N16" s="164"/>
    </row>
    <row r="17" spans="1:14" ht="11.25" customHeight="1" x14ac:dyDescent="0.2">
      <c r="A17" s="72"/>
      <c r="B17" s="169" t="s">
        <v>138</v>
      </c>
      <c r="C17" s="168">
        <v>0</v>
      </c>
      <c r="D17" s="168" t="str">
        <f t="shared" si="0"/>
        <v>UnitedKingdom::Exchange</v>
      </c>
      <c r="E17" s="168" t="s">
        <v>112</v>
      </c>
      <c r="F17" s="168" t="b">
        <v>1</v>
      </c>
      <c r="G17" s="168" t="s">
        <v>123</v>
      </c>
      <c r="H17" s="216" t="str">
        <f>_xll.qlLibor(,Currency,B17,,Permanent,Trigger,ObjectOverwrite)</f>
        <v>obj_0036a#0003</v>
      </c>
      <c r="I17" s="217" t="str">
        <f>MxDeposits!D17</f>
        <v>GBP9MD_Mx_Quote#0003</v>
      </c>
      <c r="J17" s="218" t="str">
        <f>_xll.qlDepositRateHelper2(,I17,B17,C17,D17,E17,F17,G17,Permanent,Trigger,ObjectOverwrite)</f>
        <v>obj_0037f#0003</v>
      </c>
      <c r="K17" s="71" t="str">
        <f>_xll.ohRangeRetrieveError(J17)</f>
        <v/>
      </c>
      <c r="L17" s="70"/>
      <c r="N17" s="164"/>
    </row>
    <row r="18" spans="1:14" ht="11.25" customHeight="1" x14ac:dyDescent="0.2">
      <c r="A18" s="72"/>
      <c r="B18" s="168" t="s">
        <v>139</v>
      </c>
      <c r="C18" s="168">
        <v>0</v>
      </c>
      <c r="D18" s="168" t="str">
        <f t="shared" si="0"/>
        <v>UnitedKingdom::Exchange</v>
      </c>
      <c r="E18" s="168" t="s">
        <v>112</v>
      </c>
      <c r="F18" s="168" t="b">
        <v>1</v>
      </c>
      <c r="G18" s="168" t="s">
        <v>123</v>
      </c>
      <c r="H18" s="216" t="str">
        <f>_xll.qlLibor(,Currency,B18,,Permanent,Trigger,ObjectOverwrite)</f>
        <v>obj_00368#0003</v>
      </c>
      <c r="I18" s="217" t="str">
        <f>MxDeposits!D18</f>
        <v>GBP10MD_Mx_Quote#0003</v>
      </c>
      <c r="J18" s="218" t="str">
        <f>_xll.qlDepositRateHelper2(,I18,B18,C18,D18,E18,F18,G18,Permanent,Trigger,ObjectOverwrite)</f>
        <v>obj_0037a#0003</v>
      </c>
      <c r="K18" s="71" t="str">
        <f>_xll.ohRangeRetrieveError(J18)</f>
        <v/>
      </c>
      <c r="L18" s="70"/>
      <c r="N18" s="164"/>
    </row>
    <row r="19" spans="1:14" ht="11.25" customHeight="1" x14ac:dyDescent="0.2">
      <c r="A19" s="72"/>
      <c r="B19" s="169" t="s">
        <v>36</v>
      </c>
      <c r="C19" s="168">
        <v>0</v>
      </c>
      <c r="D19" s="168" t="str">
        <f t="shared" si="0"/>
        <v>UnitedKingdom::Exchange</v>
      </c>
      <c r="E19" s="168" t="s">
        <v>112</v>
      </c>
      <c r="F19" s="168" t="b">
        <v>1</v>
      </c>
      <c r="G19" s="168" t="s">
        <v>123</v>
      </c>
      <c r="H19" s="216" t="str">
        <f>Currency&amp;FamilyName&amp;B19</f>
        <v>GBPLibor1Y</v>
      </c>
      <c r="I19" s="217" t="str">
        <f>MxDeposits!D19</f>
        <v>GBP11MD_Mx_Quote#0003</v>
      </c>
      <c r="J19" s="218" t="str">
        <f>_xll.qlDepositRateHelper(,I19,H19,Permanent,Trigger)</f>
        <v>obj_00372#0003</v>
      </c>
      <c r="K19" s="71" t="str">
        <f>_xll.ohRangeRetrieveError(J19)</f>
        <v/>
      </c>
      <c r="L19" s="70"/>
      <c r="N19" s="164"/>
    </row>
    <row r="20" spans="1:14" ht="11.25" customHeight="1" x14ac:dyDescent="0.2">
      <c r="A20" s="72"/>
      <c r="B20" s="169">
        <f>_xll.qlCalendarBusinessDaysBetween(Calendar,_xll.qlCalendarAdvance(Calendar,_xll.qlSettingsEvaluationDate(Trigger),C20&amp;"D",,,Trigger),D24,Trigger)-1</f>
        <v>153</v>
      </c>
      <c r="C20" s="168">
        <v>0</v>
      </c>
      <c r="D20" s="168" t="str">
        <f t="shared" si="0"/>
        <v>UnitedKingdom::Exchange</v>
      </c>
      <c r="E20" s="168" t="s">
        <v>143</v>
      </c>
      <c r="F20" s="168" t="b">
        <v>0</v>
      </c>
      <c r="G20" s="168" t="s">
        <v>123</v>
      </c>
      <c r="H20" s="216"/>
      <c r="I20" s="217" t="str">
        <f>MxDeposits!D20</f>
        <v>GBP1YD_Mx_Quote#0003</v>
      </c>
      <c r="J20" s="218" t="str">
        <f>_xll.qlDepositRateHelper2(,I20,B20&amp;"D",C20,Deposits!D20,E20,F20,G20)</f>
        <v>obj_00382#0003</v>
      </c>
      <c r="K20" s="71" t="str">
        <f>_xll.ohRangeRetrieveError(J20)</f>
        <v/>
      </c>
      <c r="L20" s="70"/>
      <c r="N20" s="164"/>
    </row>
    <row r="21" spans="1:14" ht="11.25" customHeight="1" thickBot="1" x14ac:dyDescent="0.25">
      <c r="A21" s="69"/>
      <c r="B21" s="65"/>
      <c r="C21" s="65"/>
      <c r="D21" s="65"/>
      <c r="E21" s="65"/>
      <c r="F21" s="65"/>
      <c r="G21" s="65"/>
      <c r="H21" s="155"/>
      <c r="I21" s="151"/>
      <c r="J21" s="159"/>
      <c r="K21" s="160"/>
      <c r="L21" s="66"/>
      <c r="N21" s="164"/>
    </row>
    <row r="22" spans="1:14" ht="11.25" customHeight="1" x14ac:dyDescent="0.2">
      <c r="I22" s="165"/>
    </row>
    <row r="23" spans="1:14" ht="22.5" x14ac:dyDescent="0.2">
      <c r="C23" s="170" t="s">
        <v>148</v>
      </c>
      <c r="D23" s="170" t="s">
        <v>149</v>
      </c>
      <c r="E23" s="170" t="s">
        <v>150</v>
      </c>
    </row>
    <row r="24" spans="1:14" x14ac:dyDescent="0.2">
      <c r="C24" s="166" t="str">
        <f>Futures!$O$3</f>
        <v>Z5</v>
      </c>
      <c r="D24" s="166">
        <f>_xll.qlIMMdate(C24,,Trigger)</f>
        <v>42354</v>
      </c>
      <c r="E24" s="166">
        <f>_xll.qlRateHelperLatestDate(J20,Trigger)</f>
        <v>42354</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O3" sqref="O3"/>
    </sheetView>
  </sheetViews>
  <sheetFormatPr defaultColWidth="6.28515625" defaultRowHeight="11.25" x14ac:dyDescent="0.2"/>
  <cols>
    <col min="1" max="1" width="2.7109375" style="67" customWidth="1"/>
    <col min="2" max="2" width="3" style="67" bestFit="1" customWidth="1"/>
    <col min="3" max="3" width="7" style="67" customWidth="1"/>
    <col min="4" max="4" width="6" style="67" bestFit="1" customWidth="1"/>
    <col min="5" max="5" width="7" style="67" bestFit="1" customWidth="1"/>
    <col min="6" max="6" width="10" style="67" bestFit="1" customWidth="1"/>
    <col min="7" max="7" width="11" style="67" bestFit="1" customWidth="1"/>
    <col min="8" max="8" width="17.28515625" style="67" bestFit="1" customWidth="1"/>
    <col min="9" max="9" width="14.140625" style="67" bestFit="1" customWidth="1"/>
    <col min="10" max="10" width="18.42578125" style="67" customWidth="1"/>
    <col min="11" max="11" width="20.7109375" style="67" customWidth="1"/>
    <col min="12" max="12" width="2.7109375" style="67" customWidth="1"/>
    <col min="13" max="15" width="6.28515625" style="67"/>
    <col min="16" max="17" width="10.140625" style="67" bestFit="1" customWidth="1"/>
    <col min="18" max="16384" width="6.28515625" style="67"/>
  </cols>
  <sheetData>
    <row r="1" spans="1:17" ht="11.25" customHeight="1" x14ac:dyDescent="0.2">
      <c r="A1" s="80"/>
      <c r="B1" s="106"/>
      <c r="C1" s="106"/>
      <c r="D1" s="106"/>
      <c r="E1" s="106"/>
      <c r="F1" s="106"/>
      <c r="G1" s="68" t="s">
        <v>91</v>
      </c>
      <c r="H1" s="107"/>
      <c r="I1" s="108" t="str">
        <f>Currency&amp;"_YC"&amp;"STDRH"</f>
        <v>GBP_YCSTDRH</v>
      </c>
      <c r="J1" s="76" t="str">
        <f>$I$1&amp;"_Futures"&amp;$G$1&amp;".xml"</f>
        <v>GBP_YCSTDRH_Futures3M.xml</v>
      </c>
      <c r="K1" s="109"/>
      <c r="L1" s="70"/>
    </row>
    <row r="2" spans="1:17" ht="22.5" x14ac:dyDescent="0.2">
      <c r="A2" s="80"/>
      <c r="B2" s="110" t="s">
        <v>129</v>
      </c>
      <c r="C2" s="110" t="s">
        <v>151</v>
      </c>
      <c r="D2" s="77" t="s">
        <v>111</v>
      </c>
      <c r="E2" s="111" t="s">
        <v>110</v>
      </c>
      <c r="F2" s="111" t="s">
        <v>152</v>
      </c>
      <c r="G2" s="77" t="s">
        <v>98</v>
      </c>
      <c r="H2" s="77" t="s">
        <v>97</v>
      </c>
      <c r="I2" s="110" t="s">
        <v>109</v>
      </c>
      <c r="J2" s="128" t="str">
        <f>IF(Serialize,_xll.ohObjectSave(J3:J44,SerializationPath&amp;J1,FileOverwrite,Serialize),"---")</f>
        <v>---</v>
      </c>
      <c r="K2" s="112" t="str">
        <f>_xll.ohRangeRetrieveError(J2)</f>
        <v/>
      </c>
      <c r="L2" s="70"/>
      <c r="O2" s="17" t="s">
        <v>146</v>
      </c>
      <c r="P2" s="17" t="s">
        <v>147</v>
      </c>
    </row>
    <row r="3" spans="1:17" ht="11.25" customHeight="1" x14ac:dyDescent="0.2">
      <c r="A3" s="113"/>
      <c r="B3" s="114">
        <v>1</v>
      </c>
      <c r="C3" s="114" t="s">
        <v>153</v>
      </c>
      <c r="D3" s="115" t="b">
        <v>0</v>
      </c>
      <c r="E3" s="116" t="str">
        <f t="array" ref="E3:E44">_xll.qlIMMNextCodes(_xll.qlSettingsEvaluationDate(Trigger)-1,D3:D44)</f>
        <v>K5</v>
      </c>
      <c r="F3" s="171">
        <f>_xll.qlIMMdate(E3)</f>
        <v>42144</v>
      </c>
      <c r="G3" s="115" t="str">
        <f t="shared" ref="G3:G34" si="0">PROPER(Currency)&amp;FamilyName&amp;$G$1</f>
        <v>GbpLibor3M</v>
      </c>
      <c r="H3" s="117" t="str">
        <f t="shared" ref="H3:H44" si="1">Currency&amp;"FUT"&amp;$G$1&amp;$E3&amp;QuoteSuffix</f>
        <v>GBPFUT3MK5_Quote</v>
      </c>
      <c r="I3" s="172">
        <f>IFERROR(INDEX($P$3:$P$8,MATCH(E3,$O$3:$O$8,0))/100,0)</f>
        <v>0</v>
      </c>
      <c r="J3" s="118" t="str">
        <f>_xll.qlFuturesRateHelper(,$H3,$C3,$E3,$G3,$I3,Permanent,Trigger,ObjectOverwrite)</f>
        <v>obj_003ce#0003</v>
      </c>
      <c r="K3" s="119" t="str">
        <f>_xll.ohRangeRetrieveError(J3)</f>
        <v/>
      </c>
      <c r="L3" s="70"/>
      <c r="M3" s="164"/>
      <c r="N3" s="67" t="str">
        <f>_xll.qlIMMNextCode(_xll.qlSettingsEvaluationDate(Trigger),TRUE,Trigger)</f>
        <v>M5</v>
      </c>
      <c r="O3" s="173" t="str">
        <f>_xll.qlIMMNextCode(_xll.qlIMMdate(N4,,Trigger),TRUE,Trigger)</f>
        <v>Z5</v>
      </c>
      <c r="P3" s="174">
        <v>4.1000000000000003E-3</v>
      </c>
      <c r="Q3" s="175"/>
    </row>
    <row r="4" spans="1:17" ht="11.25" customHeight="1" x14ac:dyDescent="0.2">
      <c r="A4" s="113"/>
      <c r="B4" s="120">
        <v>2</v>
      </c>
      <c r="C4" s="120" t="s">
        <v>153</v>
      </c>
      <c r="D4" s="121" t="b">
        <v>0</v>
      </c>
      <c r="E4" s="122" t="str">
        <v>M5</v>
      </c>
      <c r="F4" s="171">
        <f>_xll.qlIMMdate(E4)</f>
        <v>42172</v>
      </c>
      <c r="G4" s="115" t="str">
        <f t="shared" si="0"/>
        <v>GbpLibor3M</v>
      </c>
      <c r="H4" s="117" t="str">
        <f t="shared" si="1"/>
        <v>GBPFUT3MM5_Quote</v>
      </c>
      <c r="I4" s="172">
        <f t="shared" ref="I4:I44" si="2">IFERROR(INDEX($P$3:$P$8,MATCH(E4,$O$3:$O$8,0))/100,0)</f>
        <v>0</v>
      </c>
      <c r="J4" s="123" t="str">
        <f>_xll.qlFuturesRateHelper(,$H4,$C4,$E4,$G4,$I4,Permanent,Trigger,ObjectOverwrite)</f>
        <v>obj_003a4#0003</v>
      </c>
      <c r="K4" s="124" t="str">
        <f>_xll.ohRangeRetrieveError(J4)</f>
        <v/>
      </c>
      <c r="L4" s="70"/>
      <c r="M4" s="164"/>
      <c r="N4" s="67" t="str">
        <f>_xll.qlIMMNextCode(_xll.qlIMMdate(N3,,Trigger),TRUE,Trigger)</f>
        <v>U5</v>
      </c>
      <c r="O4" s="173" t="str">
        <f>_xll.qlIMMNextCode(_xll.qlIMMdate(O3,,Trigger),TRUE,Trigger)</f>
        <v>H6</v>
      </c>
      <c r="P4" s="174">
        <v>7.0000000000000001E-3</v>
      </c>
      <c r="Q4" s="175"/>
    </row>
    <row r="5" spans="1:17" ht="11.25" customHeight="1" x14ac:dyDescent="0.2">
      <c r="A5" s="113"/>
      <c r="B5" s="120">
        <v>3</v>
      </c>
      <c r="C5" s="120" t="s">
        <v>153</v>
      </c>
      <c r="D5" s="121" t="b">
        <v>0</v>
      </c>
      <c r="E5" s="122" t="str">
        <v>N5</v>
      </c>
      <c r="F5" s="171">
        <f>_xll.qlIMMdate(E5)</f>
        <v>42200</v>
      </c>
      <c r="G5" s="115" t="str">
        <f t="shared" si="0"/>
        <v>GbpLibor3M</v>
      </c>
      <c r="H5" s="117" t="str">
        <f t="shared" si="1"/>
        <v>GBPFUT3MN5_Quote</v>
      </c>
      <c r="I5" s="172">
        <f t="shared" si="2"/>
        <v>0</v>
      </c>
      <c r="J5" s="123" t="str">
        <f>_xll.qlFuturesRateHelper(,$H5,$C5,$E5,$G5,$I5,Permanent,Trigger,ObjectOverwrite)</f>
        <v>obj_003a9#0003</v>
      </c>
      <c r="K5" s="124" t="str">
        <f>_xll.ohRangeRetrieveError(J5)</f>
        <v/>
      </c>
      <c r="L5" s="70"/>
      <c r="M5" s="164"/>
      <c r="O5" s="173" t="str">
        <f>_xll.qlIMMNextCode(_xll.qlIMMdate(O4,,Trigger),TRUE,Trigger)</f>
        <v>M6</v>
      </c>
      <c r="P5" s="174">
        <v>1.06E-2</v>
      </c>
      <c r="Q5" s="175"/>
    </row>
    <row r="6" spans="1:17" ht="11.25" customHeight="1" x14ac:dyDescent="0.2">
      <c r="A6" s="113"/>
      <c r="B6" s="120">
        <v>4</v>
      </c>
      <c r="C6" s="120" t="s">
        <v>153</v>
      </c>
      <c r="D6" s="121" t="b">
        <v>0</v>
      </c>
      <c r="E6" s="122" t="str">
        <v>Q5</v>
      </c>
      <c r="F6" s="171">
        <f>_xll.qlIMMdate(E6)</f>
        <v>42235</v>
      </c>
      <c r="G6" s="115" t="str">
        <f t="shared" si="0"/>
        <v>GbpLibor3M</v>
      </c>
      <c r="H6" s="117" t="str">
        <f t="shared" si="1"/>
        <v>GBPFUT3MQ5_Quote</v>
      </c>
      <c r="I6" s="172">
        <f t="shared" si="2"/>
        <v>0</v>
      </c>
      <c r="J6" s="123" t="str">
        <f>_xll.qlFuturesRateHelper(,$H6,$C6,$E6,$G6,$I6,Permanent,Trigger,ObjectOverwrite)</f>
        <v>obj_003a8#0003</v>
      </c>
      <c r="K6" s="124" t="str">
        <f>_xll.ohRangeRetrieveError(J6)</f>
        <v/>
      </c>
      <c r="L6" s="70"/>
      <c r="M6" s="164"/>
      <c r="O6" s="173" t="str">
        <f>_xll.qlIMMNextCode(_xll.qlIMMdate(O5,,Trigger),TRUE,Trigger)</f>
        <v>U6</v>
      </c>
      <c r="P6" s="174">
        <v>1.52E-2</v>
      </c>
      <c r="Q6" s="175"/>
    </row>
    <row r="7" spans="1:17" ht="11.25" customHeight="1" x14ac:dyDescent="0.2">
      <c r="A7" s="113"/>
      <c r="B7" s="120">
        <v>5</v>
      </c>
      <c r="C7" s="120" t="s">
        <v>153</v>
      </c>
      <c r="D7" s="121" t="b">
        <v>0</v>
      </c>
      <c r="E7" s="122" t="str">
        <v>U5</v>
      </c>
      <c r="F7" s="171">
        <f>_xll.qlIMMdate(E7)</f>
        <v>42263</v>
      </c>
      <c r="G7" s="115" t="str">
        <f t="shared" si="0"/>
        <v>GbpLibor3M</v>
      </c>
      <c r="H7" s="117" t="str">
        <f t="shared" si="1"/>
        <v>GBPFUT3MU5_Quote</v>
      </c>
      <c r="I7" s="172">
        <f t="shared" si="2"/>
        <v>0</v>
      </c>
      <c r="J7" s="123" t="str">
        <f>_xll.qlFuturesRateHelper(,$H7,$C7,$E7,$G7,$I7,Permanent,Trigger,ObjectOverwrite)</f>
        <v>obj_003bc#0003</v>
      </c>
      <c r="K7" s="124" t="str">
        <f>_xll.ohRangeRetrieveError(J7)</f>
        <v/>
      </c>
      <c r="L7" s="70"/>
      <c r="M7" s="164"/>
      <c r="O7" s="173" t="str">
        <f>_xll.qlIMMNextCode(_xll.qlIMMdate(O6,,Trigger),TRUE,Trigger)</f>
        <v>Z6</v>
      </c>
      <c r="P7" s="174">
        <v>0.02</v>
      </c>
      <c r="Q7" s="175"/>
    </row>
    <row r="8" spans="1:17" ht="11.25" customHeight="1" x14ac:dyDescent="0.2">
      <c r="A8" s="113"/>
      <c r="B8" s="120">
        <v>6</v>
      </c>
      <c r="C8" s="120" t="s">
        <v>153</v>
      </c>
      <c r="D8" s="121" t="b">
        <v>0</v>
      </c>
      <c r="E8" s="122" t="str">
        <v>V5</v>
      </c>
      <c r="F8" s="171">
        <f>_xll.qlIMMdate(E8)</f>
        <v>42298</v>
      </c>
      <c r="G8" s="115" t="str">
        <f t="shared" si="0"/>
        <v>GbpLibor3M</v>
      </c>
      <c r="H8" s="117" t="str">
        <f t="shared" si="1"/>
        <v>GBPFUT3MV5_Quote</v>
      </c>
      <c r="I8" s="172">
        <f t="shared" si="2"/>
        <v>0</v>
      </c>
      <c r="J8" s="123" t="str">
        <f>_xll.qlFuturesRateHelper(,$H8,$C8,$E8,$G8,$I8,Permanent,Trigger,ObjectOverwrite)</f>
        <v>obj_003cb#0003</v>
      </c>
      <c r="K8" s="124" t="str">
        <f>_xll.ohRangeRetrieveError(J8)</f>
        <v/>
      </c>
      <c r="L8" s="70"/>
      <c r="M8" s="164"/>
      <c r="O8" s="176" t="str">
        <f>_xll.qlIMMNextCode(_xll.qlIMMdate(O7,,Trigger),TRUE,Trigger)</f>
        <v>H7</v>
      </c>
      <c r="P8" s="177">
        <v>2.52E-2</v>
      </c>
      <c r="Q8" s="175"/>
    </row>
    <row r="9" spans="1:17" ht="11.25" customHeight="1" x14ac:dyDescent="0.2">
      <c r="A9" s="113"/>
      <c r="B9" s="120">
        <v>7</v>
      </c>
      <c r="C9" s="120" t="s">
        <v>153</v>
      </c>
      <c r="D9" s="121" t="b">
        <v>0</v>
      </c>
      <c r="E9" s="122" t="str">
        <v>X5</v>
      </c>
      <c r="F9" s="171">
        <f>_xll.qlIMMdate(E9)</f>
        <v>42326</v>
      </c>
      <c r="G9" s="115" t="str">
        <f t="shared" si="0"/>
        <v>GbpLibor3M</v>
      </c>
      <c r="H9" s="117" t="str">
        <f t="shared" si="1"/>
        <v>GBPFUT3MX5_Quote</v>
      </c>
      <c r="I9" s="172">
        <f t="shared" si="2"/>
        <v>0</v>
      </c>
      <c r="J9" s="123" t="str">
        <f>_xll.qlFuturesRateHelper(,$H9,$C9,$E9,$G9,$I9,Permanent,Trigger,ObjectOverwrite)</f>
        <v>obj_0038c#0003</v>
      </c>
      <c r="K9" s="124" t="str">
        <f>_xll.ohRangeRetrieveError(J9)</f>
        <v/>
      </c>
      <c r="L9" s="70"/>
      <c r="M9" s="164"/>
    </row>
    <row r="10" spans="1:17" ht="11.25" customHeight="1" x14ac:dyDescent="0.2">
      <c r="A10" s="113"/>
      <c r="B10" s="120">
        <v>8</v>
      </c>
      <c r="C10" s="120" t="s">
        <v>153</v>
      </c>
      <c r="D10" s="121" t="b">
        <v>0</v>
      </c>
      <c r="E10" s="122" t="str">
        <v>Z5</v>
      </c>
      <c r="F10" s="171">
        <f>_xll.qlIMMdate(E10)</f>
        <v>42354</v>
      </c>
      <c r="G10" s="115" t="str">
        <f t="shared" si="0"/>
        <v>GbpLibor3M</v>
      </c>
      <c r="H10" s="117" t="str">
        <f t="shared" si="1"/>
        <v>GBPFUT3MZ5_Quote</v>
      </c>
      <c r="I10" s="172">
        <f t="shared" si="2"/>
        <v>4.1E-5</v>
      </c>
      <c r="J10" s="123" t="str">
        <f>_xll.qlFuturesRateHelper(,$H10,$C10,$E10,$G10,$I10,Permanent,Trigger,ObjectOverwrite)</f>
        <v>obj_003c5#0003</v>
      </c>
      <c r="K10" s="124" t="str">
        <f>_xll.ohRangeRetrieveError(J10)</f>
        <v/>
      </c>
      <c r="L10" s="70"/>
      <c r="M10" s="164"/>
    </row>
    <row r="11" spans="1:17" ht="11.25" customHeight="1" x14ac:dyDescent="0.2">
      <c r="A11" s="113"/>
      <c r="B11" s="120">
        <v>9</v>
      </c>
      <c r="C11" s="120" t="s">
        <v>153</v>
      </c>
      <c r="D11" s="121" t="b">
        <v>0</v>
      </c>
      <c r="E11" s="122" t="str">
        <v>F6</v>
      </c>
      <c r="F11" s="171">
        <f>_xll.qlIMMdate(E11)</f>
        <v>42389</v>
      </c>
      <c r="G11" s="115" t="str">
        <f t="shared" si="0"/>
        <v>GbpLibor3M</v>
      </c>
      <c r="H11" s="117" t="str">
        <f t="shared" si="1"/>
        <v>GBPFUT3MF6_Quote</v>
      </c>
      <c r="I11" s="172">
        <f t="shared" si="2"/>
        <v>0</v>
      </c>
      <c r="J11" s="123" t="str">
        <f>_xll.qlFuturesRateHelper(,$H11,$C11,$E11,$G11,$I11,Permanent,Trigger,ObjectOverwrite)</f>
        <v>obj_003c4#0003</v>
      </c>
      <c r="K11" s="124" t="str">
        <f>_xll.ohRangeRetrieveError(J11)</f>
        <v/>
      </c>
      <c r="L11" s="70"/>
      <c r="M11" s="164"/>
    </row>
    <row r="12" spans="1:17" ht="11.25" customHeight="1" x14ac:dyDescent="0.2">
      <c r="A12" s="113"/>
      <c r="B12" s="120">
        <v>10</v>
      </c>
      <c r="C12" s="120" t="s">
        <v>153</v>
      </c>
      <c r="D12" s="121" t="b">
        <v>0</v>
      </c>
      <c r="E12" s="122" t="str">
        <v>G6</v>
      </c>
      <c r="F12" s="171">
        <f>_xll.qlIMMdate(E12)</f>
        <v>42417</v>
      </c>
      <c r="G12" s="115" t="str">
        <f t="shared" si="0"/>
        <v>GbpLibor3M</v>
      </c>
      <c r="H12" s="117" t="str">
        <f t="shared" si="1"/>
        <v>GBPFUT3MG6_Quote</v>
      </c>
      <c r="I12" s="172">
        <f t="shared" si="2"/>
        <v>0</v>
      </c>
      <c r="J12" s="123" t="str">
        <f>_xll.qlFuturesRateHelper(,$H12,$C12,$E12,$G12,$I12,Permanent,Trigger,ObjectOverwrite)</f>
        <v>obj_0039b#0003</v>
      </c>
      <c r="K12" s="124" t="str">
        <f>_xll.ohRangeRetrieveError(J12)</f>
        <v/>
      </c>
      <c r="L12" s="70"/>
      <c r="M12" s="164"/>
    </row>
    <row r="13" spans="1:17" ht="11.25" customHeight="1" x14ac:dyDescent="0.2">
      <c r="A13" s="113"/>
      <c r="B13" s="120">
        <v>11</v>
      </c>
      <c r="C13" s="120" t="s">
        <v>153</v>
      </c>
      <c r="D13" s="121" t="b">
        <v>0</v>
      </c>
      <c r="E13" s="122" t="str">
        <v>H6</v>
      </c>
      <c r="F13" s="171">
        <f>_xll.qlIMMdate(E13)</f>
        <v>42445</v>
      </c>
      <c r="G13" s="115" t="str">
        <f t="shared" si="0"/>
        <v>GbpLibor3M</v>
      </c>
      <c r="H13" s="117" t="str">
        <f t="shared" si="1"/>
        <v>GBPFUT3MH6_Quote</v>
      </c>
      <c r="I13" s="172">
        <f t="shared" si="2"/>
        <v>7.0000000000000007E-5</v>
      </c>
      <c r="J13" s="123" t="str">
        <f>_xll.qlFuturesRateHelper(,$H13,$C13,$E13,$G13,$I13,Permanent,Trigger,ObjectOverwrite)</f>
        <v>obj_00385#0003</v>
      </c>
      <c r="K13" s="124" t="str">
        <f>_xll.ohRangeRetrieveError(J13)</f>
        <v/>
      </c>
      <c r="L13" s="70"/>
      <c r="M13" s="164"/>
    </row>
    <row r="14" spans="1:17" ht="11.25" customHeight="1" x14ac:dyDescent="0.2">
      <c r="A14" s="113"/>
      <c r="B14" s="120">
        <v>12</v>
      </c>
      <c r="C14" s="120" t="s">
        <v>153</v>
      </c>
      <c r="D14" s="121" t="b">
        <v>0</v>
      </c>
      <c r="E14" s="122" t="str">
        <v>J6</v>
      </c>
      <c r="F14" s="171">
        <f>_xll.qlIMMdate(E14)</f>
        <v>42480</v>
      </c>
      <c r="G14" s="115" t="str">
        <f t="shared" si="0"/>
        <v>GbpLibor3M</v>
      </c>
      <c r="H14" s="117" t="str">
        <f t="shared" si="1"/>
        <v>GBPFUT3MJ6_Quote</v>
      </c>
      <c r="I14" s="172">
        <f t="shared" si="2"/>
        <v>0</v>
      </c>
      <c r="J14" s="123" t="str">
        <f>_xll.qlFuturesRateHelper(,$H14,$C14,$E14,$G14,$I14,Permanent,Trigger,ObjectOverwrite)</f>
        <v>obj_003d0#0003</v>
      </c>
      <c r="K14" s="124" t="str">
        <f>_xll.ohRangeRetrieveError(J14)</f>
        <v/>
      </c>
      <c r="L14" s="70"/>
      <c r="M14" s="164"/>
    </row>
    <row r="15" spans="1:17" ht="11.25" customHeight="1" x14ac:dyDescent="0.2">
      <c r="A15" s="113"/>
      <c r="B15" s="120">
        <v>13</v>
      </c>
      <c r="C15" s="120" t="s">
        <v>153</v>
      </c>
      <c r="D15" s="121" t="b">
        <v>1</v>
      </c>
      <c r="E15" s="122" t="str">
        <v>M6</v>
      </c>
      <c r="F15" s="171">
        <f>_xll.qlIMMdate(E15)</f>
        <v>42536</v>
      </c>
      <c r="G15" s="115" t="str">
        <f t="shared" si="0"/>
        <v>GbpLibor3M</v>
      </c>
      <c r="H15" s="117" t="str">
        <f t="shared" si="1"/>
        <v>GBPFUT3MM6_Quote</v>
      </c>
      <c r="I15" s="172">
        <f t="shared" si="2"/>
        <v>1.06E-4</v>
      </c>
      <c r="J15" s="123" t="str">
        <f>_xll.qlFuturesRateHelper(,$H15,$C15,$E15,$G15,$I15,Permanent,Trigger,ObjectOverwrite)</f>
        <v>obj_003a6#0003</v>
      </c>
      <c r="K15" s="124" t="str">
        <f>_xll.ohRangeRetrieveError(J15)</f>
        <v/>
      </c>
      <c r="L15" s="70"/>
      <c r="M15" s="164"/>
    </row>
    <row r="16" spans="1:17" ht="11.25" customHeight="1" x14ac:dyDescent="0.2">
      <c r="A16" s="113"/>
      <c r="B16" s="120">
        <v>14</v>
      </c>
      <c r="C16" s="120" t="s">
        <v>153</v>
      </c>
      <c r="D16" s="121" t="b">
        <v>1</v>
      </c>
      <c r="E16" s="122" t="str">
        <v>U6</v>
      </c>
      <c r="F16" s="171">
        <f>_xll.qlIMMdate(E16)</f>
        <v>42634</v>
      </c>
      <c r="G16" s="115" t="str">
        <f t="shared" si="0"/>
        <v>GbpLibor3M</v>
      </c>
      <c r="H16" s="117" t="str">
        <f t="shared" si="1"/>
        <v>GBPFUT3MU6_Quote</v>
      </c>
      <c r="I16" s="172">
        <f t="shared" si="2"/>
        <v>1.5200000000000001E-4</v>
      </c>
      <c r="J16" s="123" t="str">
        <f>_xll.qlFuturesRateHelper(,$H16,$C16,$E16,$G16,$I16,Permanent,Trigger,ObjectOverwrite)</f>
        <v>obj_00390#0003</v>
      </c>
      <c r="K16" s="124" t="str">
        <f>_xll.ohRangeRetrieveError(J16)</f>
        <v/>
      </c>
      <c r="L16" s="70"/>
      <c r="M16" s="164"/>
    </row>
    <row r="17" spans="1:13" ht="11.25" customHeight="1" x14ac:dyDescent="0.2">
      <c r="A17" s="113"/>
      <c r="B17" s="120">
        <v>15</v>
      </c>
      <c r="C17" s="120" t="s">
        <v>153</v>
      </c>
      <c r="D17" s="121" t="b">
        <v>1</v>
      </c>
      <c r="E17" s="122" t="str">
        <v>Z6</v>
      </c>
      <c r="F17" s="171">
        <f>_xll.qlIMMdate(E17)</f>
        <v>42725</v>
      </c>
      <c r="G17" s="115" t="str">
        <f t="shared" si="0"/>
        <v>GbpLibor3M</v>
      </c>
      <c r="H17" s="117" t="str">
        <f t="shared" si="1"/>
        <v>GBPFUT3MZ6_Quote</v>
      </c>
      <c r="I17" s="172">
        <f t="shared" si="2"/>
        <v>2.0000000000000001E-4</v>
      </c>
      <c r="J17" s="123" t="str">
        <f>_xll.qlFuturesRateHelper(,$H17,$C17,$E17,$G17,$I17,Permanent,Trigger,ObjectOverwrite)</f>
        <v>obj_0039e#0003</v>
      </c>
      <c r="K17" s="124" t="str">
        <f>_xll.ohRangeRetrieveError(J17)</f>
        <v/>
      </c>
      <c r="L17" s="70"/>
      <c r="M17" s="164"/>
    </row>
    <row r="18" spans="1:13" ht="11.25" customHeight="1" x14ac:dyDescent="0.2">
      <c r="A18" s="113"/>
      <c r="B18" s="120">
        <v>16</v>
      </c>
      <c r="C18" s="120" t="s">
        <v>153</v>
      </c>
      <c r="D18" s="121" t="b">
        <v>1</v>
      </c>
      <c r="E18" s="122" t="str">
        <v>H7</v>
      </c>
      <c r="F18" s="171">
        <f>_xll.qlIMMdate(E18)</f>
        <v>42809</v>
      </c>
      <c r="G18" s="115" t="str">
        <f t="shared" si="0"/>
        <v>GbpLibor3M</v>
      </c>
      <c r="H18" s="117" t="str">
        <f t="shared" si="1"/>
        <v>GBPFUT3MH7_Quote</v>
      </c>
      <c r="I18" s="172">
        <f t="shared" si="2"/>
        <v>2.52E-4</v>
      </c>
      <c r="J18" s="123" t="str">
        <f>_xll.qlFuturesRateHelper(,$H18,$C18,$E18,$G18,$I18,Permanent,Trigger,ObjectOverwrite)</f>
        <v>obj_003af#0003</v>
      </c>
      <c r="K18" s="124" t="str">
        <f>_xll.ohRangeRetrieveError(J18)</f>
        <v/>
      </c>
      <c r="L18" s="70"/>
      <c r="M18" s="164"/>
    </row>
    <row r="19" spans="1:13" ht="11.25" customHeight="1" x14ac:dyDescent="0.2">
      <c r="A19" s="113"/>
      <c r="B19" s="120">
        <v>17</v>
      </c>
      <c r="C19" s="120" t="s">
        <v>153</v>
      </c>
      <c r="D19" s="121" t="b">
        <v>1</v>
      </c>
      <c r="E19" s="122" t="str">
        <v>M7</v>
      </c>
      <c r="F19" s="171">
        <f>_xll.qlIMMdate(E19)</f>
        <v>42907</v>
      </c>
      <c r="G19" s="115" t="str">
        <f t="shared" si="0"/>
        <v>GbpLibor3M</v>
      </c>
      <c r="H19" s="117" t="str">
        <f t="shared" si="1"/>
        <v>GBPFUT3MM7_Quote</v>
      </c>
      <c r="I19" s="172">
        <f t="shared" si="2"/>
        <v>0</v>
      </c>
      <c r="J19" s="123" t="str">
        <f>_xll.qlFuturesRateHelper(,$H19,$C19,$E19,$G19,$I19,Permanent,Trigger,ObjectOverwrite)</f>
        <v>obj_003aa#0003</v>
      </c>
      <c r="K19" s="124" t="str">
        <f>_xll.ohRangeRetrieveError(J19)</f>
        <v/>
      </c>
      <c r="L19" s="70"/>
      <c r="M19" s="164"/>
    </row>
    <row r="20" spans="1:13" ht="11.25" customHeight="1" x14ac:dyDescent="0.2">
      <c r="A20" s="113"/>
      <c r="B20" s="120">
        <v>18</v>
      </c>
      <c r="C20" s="120" t="s">
        <v>153</v>
      </c>
      <c r="D20" s="121" t="b">
        <v>1</v>
      </c>
      <c r="E20" s="122" t="str">
        <v>U7</v>
      </c>
      <c r="F20" s="171">
        <f>_xll.qlIMMdate(E20)</f>
        <v>42998</v>
      </c>
      <c r="G20" s="115" t="str">
        <f t="shared" si="0"/>
        <v>GbpLibor3M</v>
      </c>
      <c r="H20" s="117" t="str">
        <f t="shared" si="1"/>
        <v>GBPFUT3MU7_Quote</v>
      </c>
      <c r="I20" s="172">
        <f t="shared" si="2"/>
        <v>0</v>
      </c>
      <c r="J20" s="123" t="str">
        <f>_xll.qlFuturesRateHelper(,$H20,$C20,$E20,$G20,$I20,Permanent,Trigger,ObjectOverwrite)</f>
        <v>obj_003ab#0003</v>
      </c>
      <c r="K20" s="124" t="str">
        <f>_xll.ohRangeRetrieveError(J20)</f>
        <v/>
      </c>
      <c r="L20" s="70"/>
      <c r="M20" s="164"/>
    </row>
    <row r="21" spans="1:13" ht="11.25" customHeight="1" x14ac:dyDescent="0.2">
      <c r="A21" s="113"/>
      <c r="B21" s="120">
        <v>19</v>
      </c>
      <c r="C21" s="120" t="s">
        <v>153</v>
      </c>
      <c r="D21" s="121" t="b">
        <v>1</v>
      </c>
      <c r="E21" s="122" t="str">
        <v>Z7</v>
      </c>
      <c r="F21" s="171">
        <f>_xll.qlIMMdate(E21)</f>
        <v>43089</v>
      </c>
      <c r="G21" s="115" t="str">
        <f t="shared" si="0"/>
        <v>GbpLibor3M</v>
      </c>
      <c r="H21" s="117" t="str">
        <f t="shared" si="1"/>
        <v>GBPFUT3MZ7_Quote</v>
      </c>
      <c r="I21" s="172">
        <f t="shared" si="2"/>
        <v>0</v>
      </c>
      <c r="J21" s="123" t="str">
        <f>_xll.qlFuturesRateHelper(,$H21,$C21,$E21,$G21,$I21,Permanent,Trigger,ObjectOverwrite)</f>
        <v>obj_003c9#0003</v>
      </c>
      <c r="K21" s="124" t="str">
        <f>_xll.ohRangeRetrieveError(J21)</f>
        <v/>
      </c>
      <c r="L21" s="70"/>
      <c r="M21" s="164"/>
    </row>
    <row r="22" spans="1:13" ht="11.25" customHeight="1" x14ac:dyDescent="0.2">
      <c r="A22" s="113"/>
      <c r="B22" s="120">
        <v>20</v>
      </c>
      <c r="C22" s="120" t="s">
        <v>153</v>
      </c>
      <c r="D22" s="121" t="b">
        <v>1</v>
      </c>
      <c r="E22" s="122" t="str">
        <v>H8</v>
      </c>
      <c r="F22" s="171">
        <f>_xll.qlIMMdate(E22)</f>
        <v>43180</v>
      </c>
      <c r="G22" s="115" t="str">
        <f t="shared" si="0"/>
        <v>GbpLibor3M</v>
      </c>
      <c r="H22" s="117" t="str">
        <f t="shared" si="1"/>
        <v>GBPFUT3MH8_Quote</v>
      </c>
      <c r="I22" s="172">
        <f t="shared" si="2"/>
        <v>0</v>
      </c>
      <c r="J22" s="123" t="str">
        <f>_xll.qlFuturesRateHelper(,$H22,$C22,$E22,$G22,$I22,Permanent,Trigger,ObjectOverwrite)</f>
        <v>obj_003b5#0003</v>
      </c>
      <c r="K22" s="124" t="str">
        <f>_xll.ohRangeRetrieveError(J22)</f>
        <v/>
      </c>
      <c r="L22" s="70"/>
      <c r="M22" s="164"/>
    </row>
    <row r="23" spans="1:13" ht="11.25" customHeight="1" x14ac:dyDescent="0.2">
      <c r="A23" s="113"/>
      <c r="B23" s="120">
        <v>21</v>
      </c>
      <c r="C23" s="120" t="s">
        <v>153</v>
      </c>
      <c r="D23" s="121" t="b">
        <v>1</v>
      </c>
      <c r="E23" s="122" t="str">
        <v>M8</v>
      </c>
      <c r="F23" s="171">
        <f>_xll.qlIMMdate(E23)</f>
        <v>43271</v>
      </c>
      <c r="G23" s="115" t="str">
        <f t="shared" si="0"/>
        <v>GbpLibor3M</v>
      </c>
      <c r="H23" s="117" t="str">
        <f t="shared" si="1"/>
        <v>GBPFUT3MM8_Quote</v>
      </c>
      <c r="I23" s="172">
        <f t="shared" si="2"/>
        <v>0</v>
      </c>
      <c r="J23" s="123" t="str">
        <f>_xll.qlFuturesRateHelper(,$H23,$C23,$E23,$G23,$I23,Permanent,Trigger,ObjectOverwrite)</f>
        <v>obj_003b9#0003</v>
      </c>
      <c r="K23" s="124" t="str">
        <f>_xll.ohRangeRetrieveError(J23)</f>
        <v/>
      </c>
      <c r="L23" s="70"/>
      <c r="M23" s="164"/>
    </row>
    <row r="24" spans="1:13" ht="11.25" customHeight="1" x14ac:dyDescent="0.2">
      <c r="A24" s="113"/>
      <c r="B24" s="120">
        <v>22</v>
      </c>
      <c r="C24" s="120" t="s">
        <v>153</v>
      </c>
      <c r="D24" s="121" t="b">
        <v>1</v>
      </c>
      <c r="E24" s="122" t="str">
        <v>U8</v>
      </c>
      <c r="F24" s="171">
        <f>_xll.qlIMMdate(E24)</f>
        <v>43362</v>
      </c>
      <c r="G24" s="115" t="str">
        <f t="shared" si="0"/>
        <v>GbpLibor3M</v>
      </c>
      <c r="H24" s="117" t="str">
        <f t="shared" si="1"/>
        <v>GBPFUT3MU8_Quote</v>
      </c>
      <c r="I24" s="172">
        <f t="shared" si="2"/>
        <v>0</v>
      </c>
      <c r="J24" s="123" t="str">
        <f>_xll.qlFuturesRateHelper(,$H24,$C24,$E24,$G24,$I24,Permanent,Trigger,ObjectOverwrite)</f>
        <v>obj_003bb#0003</v>
      </c>
      <c r="K24" s="124" t="str">
        <f>_xll.ohRangeRetrieveError(J24)</f>
        <v/>
      </c>
      <c r="L24" s="70"/>
      <c r="M24" s="164"/>
    </row>
    <row r="25" spans="1:13" ht="11.25" customHeight="1" x14ac:dyDescent="0.2">
      <c r="A25" s="113"/>
      <c r="B25" s="120">
        <v>23</v>
      </c>
      <c r="C25" s="120" t="s">
        <v>153</v>
      </c>
      <c r="D25" s="121" t="b">
        <v>1</v>
      </c>
      <c r="E25" s="122" t="str">
        <v>Z8</v>
      </c>
      <c r="F25" s="171">
        <f>_xll.qlIMMdate(E25)</f>
        <v>43453</v>
      </c>
      <c r="G25" s="115" t="str">
        <f t="shared" si="0"/>
        <v>GbpLibor3M</v>
      </c>
      <c r="H25" s="117" t="str">
        <f t="shared" si="1"/>
        <v>GBPFUT3MZ8_Quote</v>
      </c>
      <c r="I25" s="172">
        <f t="shared" si="2"/>
        <v>0</v>
      </c>
      <c r="J25" s="123" t="str">
        <f>_xll.qlFuturesRateHelper(,$H25,$C25,$E25,$G25,$I25,Permanent,Trigger,ObjectOverwrite)</f>
        <v>obj_0039c#0003</v>
      </c>
      <c r="K25" s="124" t="str">
        <f>_xll.ohRangeRetrieveError(J25)</f>
        <v/>
      </c>
      <c r="L25" s="70"/>
      <c r="M25" s="164"/>
    </row>
    <row r="26" spans="1:13" ht="11.25" customHeight="1" x14ac:dyDescent="0.2">
      <c r="A26" s="113"/>
      <c r="B26" s="120">
        <v>24</v>
      </c>
      <c r="C26" s="120" t="s">
        <v>153</v>
      </c>
      <c r="D26" s="121" t="b">
        <v>1</v>
      </c>
      <c r="E26" s="122" t="str">
        <v>H9</v>
      </c>
      <c r="F26" s="171">
        <f>_xll.qlIMMdate(E26)</f>
        <v>43544</v>
      </c>
      <c r="G26" s="115" t="str">
        <f t="shared" si="0"/>
        <v>GbpLibor3M</v>
      </c>
      <c r="H26" s="117" t="str">
        <f t="shared" si="1"/>
        <v>GBPFUT3MH9_Quote</v>
      </c>
      <c r="I26" s="172">
        <f t="shared" si="2"/>
        <v>0</v>
      </c>
      <c r="J26" s="123" t="str">
        <f>_xll.qlFuturesRateHelper(,$H26,$C26,$E26,$G26,$I26,Permanent,Trigger,ObjectOverwrite)</f>
        <v>obj_003d2#0003</v>
      </c>
      <c r="K26" s="124" t="str">
        <f>_xll.ohRangeRetrieveError(J26)</f>
        <v/>
      </c>
      <c r="L26" s="70"/>
      <c r="M26" s="164"/>
    </row>
    <row r="27" spans="1:13" ht="11.25" customHeight="1" x14ac:dyDescent="0.2">
      <c r="A27" s="113"/>
      <c r="B27" s="120">
        <v>25</v>
      </c>
      <c r="C27" s="120" t="s">
        <v>153</v>
      </c>
      <c r="D27" s="121" t="b">
        <v>1</v>
      </c>
      <c r="E27" s="122" t="str">
        <v>M9</v>
      </c>
      <c r="F27" s="171">
        <f>_xll.qlIMMdate(E27)</f>
        <v>43635</v>
      </c>
      <c r="G27" s="115" t="str">
        <f t="shared" si="0"/>
        <v>GbpLibor3M</v>
      </c>
      <c r="H27" s="117" t="str">
        <f t="shared" si="1"/>
        <v>GBPFUT3MM9_Quote</v>
      </c>
      <c r="I27" s="172">
        <f t="shared" si="2"/>
        <v>0</v>
      </c>
      <c r="J27" s="123" t="str">
        <f>_xll.qlFuturesRateHelper(,$H27,$C27,$E27,$G27,$I27,Permanent,Trigger,ObjectOverwrite)</f>
        <v>obj_003bf#0003</v>
      </c>
      <c r="K27" s="124" t="str">
        <f>_xll.ohRangeRetrieveError(J27)</f>
        <v/>
      </c>
      <c r="L27" s="70"/>
      <c r="M27" s="164"/>
    </row>
    <row r="28" spans="1:13" ht="11.25" customHeight="1" x14ac:dyDescent="0.2">
      <c r="A28" s="113"/>
      <c r="B28" s="120">
        <v>26</v>
      </c>
      <c r="C28" s="120" t="s">
        <v>153</v>
      </c>
      <c r="D28" s="121" t="b">
        <v>1</v>
      </c>
      <c r="E28" s="122" t="str">
        <v>U9</v>
      </c>
      <c r="F28" s="171">
        <f>_xll.qlIMMdate(E28)</f>
        <v>43726</v>
      </c>
      <c r="G28" s="115" t="str">
        <f t="shared" si="0"/>
        <v>GbpLibor3M</v>
      </c>
      <c r="H28" s="117" t="str">
        <f t="shared" si="1"/>
        <v>GBPFUT3MU9_Quote</v>
      </c>
      <c r="I28" s="172">
        <f t="shared" si="2"/>
        <v>0</v>
      </c>
      <c r="J28" s="123" t="str">
        <f>_xll.qlFuturesRateHelper(,$H28,$C28,$E28,$G28,$I28,Permanent,Trigger,ObjectOverwrite)</f>
        <v>obj_0039a#0003</v>
      </c>
      <c r="K28" s="124" t="str">
        <f>_xll.ohRangeRetrieveError(J28)</f>
        <v/>
      </c>
      <c r="L28" s="70"/>
      <c r="M28" s="164"/>
    </row>
    <row r="29" spans="1:13" ht="11.25" customHeight="1" x14ac:dyDescent="0.2">
      <c r="A29" s="113"/>
      <c r="B29" s="120">
        <v>27</v>
      </c>
      <c r="C29" s="120" t="s">
        <v>153</v>
      </c>
      <c r="D29" s="121" t="b">
        <v>1</v>
      </c>
      <c r="E29" s="122" t="str">
        <v>Z9</v>
      </c>
      <c r="F29" s="171">
        <f>_xll.qlIMMdate(E29)</f>
        <v>43817</v>
      </c>
      <c r="G29" s="115" t="str">
        <f t="shared" si="0"/>
        <v>GbpLibor3M</v>
      </c>
      <c r="H29" s="117" t="str">
        <f t="shared" si="1"/>
        <v>GBPFUT3MZ9_Quote</v>
      </c>
      <c r="I29" s="172">
        <f t="shared" si="2"/>
        <v>0</v>
      </c>
      <c r="J29" s="123" t="str">
        <f>_xll.qlFuturesRateHelper(,$H29,$C29,$E29,$G29,$I29,Permanent,Trigger,ObjectOverwrite)</f>
        <v>obj_003a3#0003</v>
      </c>
      <c r="K29" s="124" t="str">
        <f>_xll.ohRangeRetrieveError(J29)</f>
        <v/>
      </c>
      <c r="L29" s="70"/>
      <c r="M29" s="164"/>
    </row>
    <row r="30" spans="1:13" ht="11.25" customHeight="1" x14ac:dyDescent="0.2">
      <c r="A30" s="113"/>
      <c r="B30" s="120">
        <v>28</v>
      </c>
      <c r="C30" s="120" t="s">
        <v>153</v>
      </c>
      <c r="D30" s="121" t="b">
        <v>1</v>
      </c>
      <c r="E30" s="122" t="str">
        <v>H0</v>
      </c>
      <c r="F30" s="171">
        <f>_xll.qlIMMdate(E30)</f>
        <v>43908</v>
      </c>
      <c r="G30" s="115" t="str">
        <f t="shared" si="0"/>
        <v>GbpLibor3M</v>
      </c>
      <c r="H30" s="117" t="str">
        <f t="shared" si="1"/>
        <v>GBPFUT3MH0_Quote</v>
      </c>
      <c r="I30" s="172">
        <f t="shared" si="2"/>
        <v>0</v>
      </c>
      <c r="J30" s="123" t="str">
        <f>_xll.qlFuturesRateHelper(,$H30,$C30,$E30,$G30,$I30,Permanent,Trigger,ObjectOverwrite)</f>
        <v>obj_003b0#0003</v>
      </c>
      <c r="K30" s="124" t="str">
        <f>_xll.ohRangeRetrieveError(J30)</f>
        <v/>
      </c>
      <c r="L30" s="70"/>
      <c r="M30" s="164"/>
    </row>
    <row r="31" spans="1:13" ht="11.25" customHeight="1" x14ac:dyDescent="0.2">
      <c r="A31" s="113"/>
      <c r="B31" s="120">
        <v>29</v>
      </c>
      <c r="C31" s="120" t="s">
        <v>153</v>
      </c>
      <c r="D31" s="121" t="b">
        <v>1</v>
      </c>
      <c r="E31" s="122" t="str">
        <v>M0</v>
      </c>
      <c r="F31" s="171">
        <f>_xll.qlIMMdate(E31)</f>
        <v>43999</v>
      </c>
      <c r="G31" s="115" t="str">
        <f t="shared" si="0"/>
        <v>GbpLibor3M</v>
      </c>
      <c r="H31" s="117" t="str">
        <f t="shared" si="1"/>
        <v>GBPFUT3MM0_Quote</v>
      </c>
      <c r="I31" s="172">
        <f t="shared" si="2"/>
        <v>0</v>
      </c>
      <c r="J31" s="123" t="str">
        <f>_xll.qlFuturesRateHelper(,$H31,$C31,$E31,$G31,$I31,Permanent,Trigger,ObjectOverwrite)</f>
        <v>obj_003ca#0003</v>
      </c>
      <c r="K31" s="124" t="str">
        <f>_xll.ohRangeRetrieveError(J31)</f>
        <v/>
      </c>
      <c r="L31" s="70"/>
      <c r="M31" s="164"/>
    </row>
    <row r="32" spans="1:13" ht="11.25" customHeight="1" x14ac:dyDescent="0.2">
      <c r="A32" s="113"/>
      <c r="B32" s="120">
        <v>30</v>
      </c>
      <c r="C32" s="120" t="s">
        <v>153</v>
      </c>
      <c r="D32" s="121" t="b">
        <v>1</v>
      </c>
      <c r="E32" s="122" t="str">
        <v>U0</v>
      </c>
      <c r="F32" s="171">
        <f>_xll.qlIMMdate(E32)</f>
        <v>44090</v>
      </c>
      <c r="G32" s="115" t="str">
        <f t="shared" si="0"/>
        <v>GbpLibor3M</v>
      </c>
      <c r="H32" s="117" t="str">
        <f t="shared" si="1"/>
        <v>GBPFUT3MU0_Quote</v>
      </c>
      <c r="I32" s="172">
        <f t="shared" si="2"/>
        <v>0</v>
      </c>
      <c r="J32" s="123" t="str">
        <f>_xll.qlFuturesRateHelper(,$H32,$C32,$E32,$G32,$I32,Permanent,Trigger,ObjectOverwrite)</f>
        <v>obj_003ae#0003</v>
      </c>
      <c r="K32" s="124" t="str">
        <f>_xll.ohRangeRetrieveError(J32)</f>
        <v/>
      </c>
      <c r="L32" s="70"/>
      <c r="M32" s="164"/>
    </row>
    <row r="33" spans="1:21" ht="11.25" customHeight="1" x14ac:dyDescent="0.2">
      <c r="A33" s="113"/>
      <c r="B33" s="120">
        <v>31</v>
      </c>
      <c r="C33" s="120" t="s">
        <v>153</v>
      </c>
      <c r="D33" s="121" t="b">
        <v>1</v>
      </c>
      <c r="E33" s="122" t="str">
        <v>Z0</v>
      </c>
      <c r="F33" s="171">
        <f>_xll.qlIMMdate(E33)</f>
        <v>44181</v>
      </c>
      <c r="G33" s="115" t="str">
        <f t="shared" si="0"/>
        <v>GbpLibor3M</v>
      </c>
      <c r="H33" s="117" t="str">
        <f t="shared" si="1"/>
        <v>GBPFUT3MZ0_Quote</v>
      </c>
      <c r="I33" s="172">
        <f t="shared" si="2"/>
        <v>0</v>
      </c>
      <c r="J33" s="123" t="str">
        <f>_xll.qlFuturesRateHelper(,$H33,$C33,$E33,$G33,$I33,Permanent,Trigger,ObjectOverwrite)</f>
        <v>obj_003ac#0003</v>
      </c>
      <c r="K33" s="124" t="str">
        <f>_xll.ohRangeRetrieveError(J33)</f>
        <v/>
      </c>
      <c r="L33" s="70"/>
      <c r="M33" s="164"/>
    </row>
    <row r="34" spans="1:21" ht="11.25" customHeight="1" x14ac:dyDescent="0.2">
      <c r="A34" s="113"/>
      <c r="B34" s="120">
        <v>32</v>
      </c>
      <c r="C34" s="120" t="s">
        <v>153</v>
      </c>
      <c r="D34" s="121" t="b">
        <v>1</v>
      </c>
      <c r="E34" s="122" t="str">
        <v>H1</v>
      </c>
      <c r="F34" s="171">
        <f>_xll.qlIMMdate(E34)</f>
        <v>44272</v>
      </c>
      <c r="G34" s="115" t="str">
        <f t="shared" si="0"/>
        <v>GbpLibor3M</v>
      </c>
      <c r="H34" s="117" t="str">
        <f t="shared" si="1"/>
        <v>GBPFUT3MH1_Quote</v>
      </c>
      <c r="I34" s="172">
        <f t="shared" si="2"/>
        <v>0</v>
      </c>
      <c r="J34" s="123" t="str">
        <f>_xll.qlFuturesRateHelper(,$H34,$C34,$E34,$G34,$I34,Permanent,Trigger,ObjectOverwrite)</f>
        <v>obj_003c0#0003</v>
      </c>
      <c r="K34" s="124" t="str">
        <f>_xll.ohRangeRetrieveError(J34)</f>
        <v/>
      </c>
      <c r="L34" s="70"/>
      <c r="M34" s="164"/>
    </row>
    <row r="35" spans="1:21" ht="11.25" customHeight="1" x14ac:dyDescent="0.2">
      <c r="A35" s="113"/>
      <c r="B35" s="120">
        <v>33</v>
      </c>
      <c r="C35" s="120" t="s">
        <v>153</v>
      </c>
      <c r="D35" s="121" t="b">
        <v>1</v>
      </c>
      <c r="E35" s="122" t="str">
        <v>M1</v>
      </c>
      <c r="F35" s="171">
        <f>_xll.qlIMMdate(E35)</f>
        <v>44363</v>
      </c>
      <c r="G35" s="115" t="str">
        <f t="shared" ref="G35:G44" si="3">PROPER(Currency)&amp;FamilyName&amp;$G$1</f>
        <v>GbpLibor3M</v>
      </c>
      <c r="H35" s="117" t="str">
        <f t="shared" si="1"/>
        <v>GBPFUT3MM1_Quote</v>
      </c>
      <c r="I35" s="172">
        <f t="shared" si="2"/>
        <v>0</v>
      </c>
      <c r="J35" s="123" t="str">
        <f>_xll.qlFuturesRateHelper(,$H35,$C35,$E35,$G35,$I35,Permanent,Trigger,ObjectOverwrite)</f>
        <v>obj_0038f#0003</v>
      </c>
      <c r="K35" s="124" t="str">
        <f>_xll.ohRangeRetrieveError(J35)</f>
        <v/>
      </c>
      <c r="L35" s="70"/>
      <c r="M35" s="164"/>
    </row>
    <row r="36" spans="1:21" ht="11.25" customHeight="1" x14ac:dyDescent="0.2">
      <c r="A36" s="113"/>
      <c r="B36" s="120">
        <v>34</v>
      </c>
      <c r="C36" s="120" t="s">
        <v>153</v>
      </c>
      <c r="D36" s="121" t="b">
        <v>1</v>
      </c>
      <c r="E36" s="122" t="str">
        <v>U1</v>
      </c>
      <c r="F36" s="171">
        <f>_xll.qlIMMdate(E36)</f>
        <v>44454</v>
      </c>
      <c r="G36" s="115" t="str">
        <f t="shared" si="3"/>
        <v>GbpLibor3M</v>
      </c>
      <c r="H36" s="117" t="str">
        <f t="shared" si="1"/>
        <v>GBPFUT3MU1_Quote</v>
      </c>
      <c r="I36" s="172">
        <f t="shared" si="2"/>
        <v>0</v>
      </c>
      <c r="J36" s="123" t="str">
        <f>_xll.qlFuturesRateHelper(,$H36,$C36,$E36,$G36,$I36,Permanent,Trigger,ObjectOverwrite)</f>
        <v>obj_003cd#0003</v>
      </c>
      <c r="K36" s="124" t="str">
        <f>_xll.ohRangeRetrieveError(J36)</f>
        <v/>
      </c>
      <c r="L36" s="70"/>
      <c r="M36" s="164"/>
    </row>
    <row r="37" spans="1:21" ht="11.25" customHeight="1" x14ac:dyDescent="0.2">
      <c r="A37" s="113"/>
      <c r="B37" s="120">
        <v>35</v>
      </c>
      <c r="C37" s="120" t="s">
        <v>153</v>
      </c>
      <c r="D37" s="121" t="b">
        <v>1</v>
      </c>
      <c r="E37" s="122" t="str">
        <v>Z1</v>
      </c>
      <c r="F37" s="171">
        <f>_xll.qlIMMdate(E37)</f>
        <v>44545</v>
      </c>
      <c r="G37" s="115" t="str">
        <f t="shared" si="3"/>
        <v>GbpLibor3M</v>
      </c>
      <c r="H37" s="117" t="str">
        <f t="shared" si="1"/>
        <v>GBPFUT3MZ1_Quote</v>
      </c>
      <c r="I37" s="172">
        <f t="shared" si="2"/>
        <v>0</v>
      </c>
      <c r="J37" s="123" t="str">
        <f>_xll.qlFuturesRateHelper(,$H37,$C37,$E37,$G37,$I37,Permanent,Trigger,ObjectOverwrite)</f>
        <v>obj_0038e#0003</v>
      </c>
      <c r="K37" s="124" t="str">
        <f>_xll.ohRangeRetrieveError(J37)</f>
        <v/>
      </c>
      <c r="L37" s="70"/>
      <c r="M37" s="164"/>
    </row>
    <row r="38" spans="1:21" ht="11.25" customHeight="1" x14ac:dyDescent="0.2">
      <c r="A38" s="113"/>
      <c r="B38" s="120">
        <v>36</v>
      </c>
      <c r="C38" s="120" t="s">
        <v>153</v>
      </c>
      <c r="D38" s="121" t="b">
        <v>1</v>
      </c>
      <c r="E38" s="122" t="str">
        <v>H2</v>
      </c>
      <c r="F38" s="171">
        <f>_xll.qlIMMdate(E38)</f>
        <v>44636</v>
      </c>
      <c r="G38" s="115" t="str">
        <f t="shared" si="3"/>
        <v>GbpLibor3M</v>
      </c>
      <c r="H38" s="117" t="str">
        <f t="shared" si="1"/>
        <v>GBPFUT3MH2_Quote</v>
      </c>
      <c r="I38" s="172">
        <f t="shared" si="2"/>
        <v>0</v>
      </c>
      <c r="J38" s="123" t="str">
        <f>_xll.qlFuturesRateHelper(,$H38,$C38,$E38,$G38,$I38,Permanent,Trigger,ObjectOverwrite)</f>
        <v>obj_00391#0003</v>
      </c>
      <c r="K38" s="124" t="str">
        <f>_xll.ohRangeRetrieveError(J38)</f>
        <v/>
      </c>
      <c r="L38" s="70"/>
      <c r="M38" s="164"/>
    </row>
    <row r="39" spans="1:21" ht="11.25" customHeight="1" x14ac:dyDescent="0.2">
      <c r="A39" s="113"/>
      <c r="B39" s="120">
        <v>37</v>
      </c>
      <c r="C39" s="120" t="s">
        <v>153</v>
      </c>
      <c r="D39" s="121" t="b">
        <v>1</v>
      </c>
      <c r="E39" s="122" t="str">
        <v>M2</v>
      </c>
      <c r="F39" s="171">
        <f>_xll.qlIMMdate(E39)</f>
        <v>44727</v>
      </c>
      <c r="G39" s="115" t="str">
        <f t="shared" si="3"/>
        <v>GbpLibor3M</v>
      </c>
      <c r="H39" s="117" t="str">
        <f t="shared" si="1"/>
        <v>GBPFUT3MM2_Quote</v>
      </c>
      <c r="I39" s="172">
        <f t="shared" si="2"/>
        <v>0</v>
      </c>
      <c r="J39" s="123" t="str">
        <f>_xll.qlFuturesRateHelper(,$H39,$C39,$E39,$G39,$I39,Permanent,Trigger,ObjectOverwrite)</f>
        <v>obj_003b1#0003</v>
      </c>
      <c r="K39" s="124" t="str">
        <f>_xll.ohRangeRetrieveError(J39)</f>
        <v/>
      </c>
      <c r="L39" s="70"/>
      <c r="M39" s="164"/>
    </row>
    <row r="40" spans="1:21" ht="11.25" customHeight="1" x14ac:dyDescent="0.2">
      <c r="A40" s="113"/>
      <c r="B40" s="120">
        <v>38</v>
      </c>
      <c r="C40" s="120" t="s">
        <v>153</v>
      </c>
      <c r="D40" s="121" t="b">
        <v>1</v>
      </c>
      <c r="E40" s="122" t="str">
        <v>U2</v>
      </c>
      <c r="F40" s="171">
        <f>_xll.qlIMMdate(E40)</f>
        <v>44825</v>
      </c>
      <c r="G40" s="115" t="str">
        <f t="shared" si="3"/>
        <v>GbpLibor3M</v>
      </c>
      <c r="H40" s="117" t="str">
        <f t="shared" si="1"/>
        <v>GBPFUT3MU2_Quote</v>
      </c>
      <c r="I40" s="172">
        <f t="shared" si="2"/>
        <v>0</v>
      </c>
      <c r="J40" s="123" t="str">
        <f>_xll.qlFuturesRateHelper(,$H40,$C40,$E40,$G40,$I40,Permanent,Trigger,ObjectOverwrite)</f>
        <v>obj_003ba#0003</v>
      </c>
      <c r="K40" s="124" t="str">
        <f>_xll.ohRangeRetrieveError(J40)</f>
        <v/>
      </c>
      <c r="L40" s="70"/>
      <c r="M40" s="164"/>
    </row>
    <row r="41" spans="1:21" ht="11.25" customHeight="1" x14ac:dyDescent="0.2">
      <c r="A41" s="113"/>
      <c r="B41" s="120">
        <v>39</v>
      </c>
      <c r="C41" s="120" t="s">
        <v>153</v>
      </c>
      <c r="D41" s="121" t="b">
        <v>1</v>
      </c>
      <c r="E41" s="122" t="str">
        <v>Z2</v>
      </c>
      <c r="F41" s="171">
        <f>_xll.qlIMMdate(E41)</f>
        <v>44916</v>
      </c>
      <c r="G41" s="115" t="str">
        <f t="shared" si="3"/>
        <v>GbpLibor3M</v>
      </c>
      <c r="H41" s="117" t="str">
        <f t="shared" si="1"/>
        <v>GBPFUT3MZ2_Quote</v>
      </c>
      <c r="I41" s="172">
        <f t="shared" si="2"/>
        <v>0</v>
      </c>
      <c r="J41" s="123" t="str">
        <f>_xll.qlFuturesRateHelper(,$H41,$C41,$E41,$G41,$I41,Permanent,Trigger,ObjectOverwrite)</f>
        <v>obj_003a5#0003</v>
      </c>
      <c r="K41" s="124" t="str">
        <f>_xll.ohRangeRetrieveError(J41)</f>
        <v/>
      </c>
      <c r="L41" s="70"/>
      <c r="M41" s="164"/>
      <c r="U41" s="178"/>
    </row>
    <row r="42" spans="1:21" ht="11.25" customHeight="1" x14ac:dyDescent="0.2">
      <c r="A42" s="113"/>
      <c r="B42" s="120">
        <v>40</v>
      </c>
      <c r="C42" s="120" t="s">
        <v>153</v>
      </c>
      <c r="D42" s="121" t="b">
        <v>1</v>
      </c>
      <c r="E42" s="122" t="str">
        <v>H3</v>
      </c>
      <c r="F42" s="171">
        <f>_xll.qlIMMdate(E42)</f>
        <v>45000</v>
      </c>
      <c r="G42" s="115" t="str">
        <f t="shared" si="3"/>
        <v>GbpLibor3M</v>
      </c>
      <c r="H42" s="117" t="str">
        <f t="shared" si="1"/>
        <v>GBPFUT3MH3_Quote</v>
      </c>
      <c r="I42" s="172">
        <f t="shared" si="2"/>
        <v>0</v>
      </c>
      <c r="J42" s="123" t="str">
        <f>_xll.qlFuturesRateHelper(,$H42,$C42,$E42,$G42,$I42,Permanent,Trigger,ObjectOverwrite)</f>
        <v>obj_003c3#0003</v>
      </c>
      <c r="K42" s="124" t="str">
        <f>_xll.ohRangeRetrieveError(J42)</f>
        <v/>
      </c>
      <c r="L42" s="70"/>
      <c r="M42" s="164"/>
    </row>
    <row r="43" spans="1:21" ht="11.25" customHeight="1" x14ac:dyDescent="0.2">
      <c r="A43" s="113"/>
      <c r="B43" s="120">
        <v>41</v>
      </c>
      <c r="C43" s="120" t="s">
        <v>153</v>
      </c>
      <c r="D43" s="121" t="b">
        <v>1</v>
      </c>
      <c r="E43" s="122" t="str">
        <v>M3</v>
      </c>
      <c r="F43" s="171">
        <f>_xll.qlIMMdate(E43)</f>
        <v>45098</v>
      </c>
      <c r="G43" s="115" t="str">
        <f t="shared" si="3"/>
        <v>GbpLibor3M</v>
      </c>
      <c r="H43" s="117" t="str">
        <f t="shared" si="1"/>
        <v>GBPFUT3MM3_Quote</v>
      </c>
      <c r="I43" s="172">
        <f t="shared" si="2"/>
        <v>0</v>
      </c>
      <c r="J43" s="123" t="str">
        <f>_xll.qlFuturesRateHelper(,$H43,$C43,$E43,$G43,$I43,Permanent,Trigger,ObjectOverwrite)</f>
        <v>obj_003bd#0003</v>
      </c>
      <c r="K43" s="124" t="str">
        <f>_xll.ohRangeRetrieveError(J43)</f>
        <v/>
      </c>
      <c r="L43" s="70"/>
      <c r="M43" s="164"/>
    </row>
    <row r="44" spans="1:21" ht="11.25" customHeight="1" x14ac:dyDescent="0.2">
      <c r="A44" s="113"/>
      <c r="B44" s="120">
        <v>42</v>
      </c>
      <c r="C44" s="120" t="s">
        <v>153</v>
      </c>
      <c r="D44" s="121" t="b">
        <v>1</v>
      </c>
      <c r="E44" s="122" t="str">
        <v>U3</v>
      </c>
      <c r="F44" s="171">
        <f>_xll.qlIMMdate(E44)</f>
        <v>45189</v>
      </c>
      <c r="G44" s="115" t="str">
        <f t="shared" si="3"/>
        <v>GbpLibor3M</v>
      </c>
      <c r="H44" s="117" t="str">
        <f t="shared" si="1"/>
        <v>GBPFUT3MU3_Quote</v>
      </c>
      <c r="I44" s="172">
        <f t="shared" si="2"/>
        <v>0</v>
      </c>
      <c r="J44" s="123" t="str">
        <f>_xll.qlFuturesRateHelper(,$H44,$C44,$E44,$G44,$I44,Permanent,Trigger,ObjectOverwrite)</f>
        <v>obj_003ad#0003</v>
      </c>
      <c r="K44" s="124" t="str">
        <f>_xll.ohRangeRetrieveError(J44)</f>
        <v/>
      </c>
      <c r="L44" s="70"/>
      <c r="M44" s="164"/>
    </row>
    <row r="45" spans="1:21" ht="11.25" customHeight="1" thickBot="1" x14ac:dyDescent="0.25">
      <c r="A45" s="125"/>
      <c r="B45" s="126"/>
      <c r="C45" s="126"/>
      <c r="D45" s="126"/>
      <c r="E45" s="126"/>
      <c r="F45" s="126"/>
      <c r="G45" s="126"/>
      <c r="H45" s="126"/>
      <c r="I45" s="126"/>
      <c r="J45" s="126"/>
      <c r="K45" s="126"/>
      <c r="L45" s="66"/>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2"/>
  <sheetViews>
    <sheetView workbookViewId="0">
      <selection activeCell="L2" sqref="L2"/>
    </sheetView>
  </sheetViews>
  <sheetFormatPr defaultRowHeight="11.25" x14ac:dyDescent="0.2"/>
  <cols>
    <col min="1" max="1" width="2.7109375" style="67" customWidth="1"/>
    <col min="2" max="2" width="6" style="67" bestFit="1" customWidth="1"/>
    <col min="3" max="3" width="6" style="67" customWidth="1"/>
    <col min="4" max="4" width="4" style="67" bestFit="1" customWidth="1"/>
    <col min="5" max="6" width="3" style="67" bestFit="1" customWidth="1"/>
    <col min="7" max="7" width="11" style="67" bestFit="1" customWidth="1"/>
    <col min="8" max="9" width="19.28515625" style="67" bestFit="1" customWidth="1"/>
    <col min="10" max="10" width="8" style="67" bestFit="1" customWidth="1"/>
    <col min="11" max="11" width="17.28515625" style="67" bestFit="1" customWidth="1"/>
    <col min="12" max="12" width="17.42578125" style="2" customWidth="1"/>
    <col min="13" max="13" width="20.7109375" style="67" customWidth="1"/>
    <col min="14" max="14" width="2.7109375" style="67" customWidth="1"/>
    <col min="15" max="15" width="2.5703125" style="67" customWidth="1"/>
    <col min="16" max="16" width="4" style="67" bestFit="1" customWidth="1"/>
    <col min="17" max="18" width="3" style="67" bestFit="1" customWidth="1"/>
    <col min="19" max="16384" width="9.140625" style="67"/>
  </cols>
  <sheetData>
    <row r="1" spans="1:18" ht="11.25" customHeight="1" x14ac:dyDescent="0.2">
      <c r="A1" s="72"/>
      <c r="B1" s="68"/>
      <c r="C1" s="79"/>
      <c r="D1" s="79"/>
      <c r="E1" s="79"/>
      <c r="F1" s="79"/>
      <c r="G1" s="79"/>
      <c r="H1" s="79"/>
      <c r="I1" s="79"/>
      <c r="J1" s="68" t="s">
        <v>90</v>
      </c>
      <c r="K1" s="68" t="str">
        <f>Currency&amp;"_YC"&amp;"STDRH"</f>
        <v>GBP_YCSTDRH</v>
      </c>
      <c r="L1" s="134" t="str">
        <f>K1&amp;"_Swaps.xml"</f>
        <v>GBP_YCSTDRH_Swaps.xml</v>
      </c>
      <c r="M1" s="79"/>
      <c r="N1" s="135"/>
    </row>
    <row r="2" spans="1:18" ht="25.5" customHeight="1" x14ac:dyDescent="0.2">
      <c r="A2" s="72"/>
      <c r="B2" s="77" t="s">
        <v>154</v>
      </c>
      <c r="C2" s="77" t="s">
        <v>120</v>
      </c>
      <c r="D2" s="77"/>
      <c r="E2" s="77"/>
      <c r="F2" s="77"/>
      <c r="G2" s="77" t="s">
        <v>119</v>
      </c>
      <c r="H2" s="77" t="s">
        <v>118</v>
      </c>
      <c r="I2" s="77" t="s">
        <v>117</v>
      </c>
      <c r="J2" s="77" t="s">
        <v>116</v>
      </c>
      <c r="K2" s="77" t="s">
        <v>97</v>
      </c>
      <c r="L2" s="128" t="str">
        <f>IF(Serialize,_xll.ohObjectSave(L3:L41,SerializationPath&amp;L1,FileOverwrite,Serialize),"---")</f>
        <v>---</v>
      </c>
      <c r="M2" s="136" t="str">
        <f>_xll.ohRangeRetrieveError(L2)</f>
        <v/>
      </c>
      <c r="N2" s="135"/>
    </row>
    <row r="3" spans="1:18" ht="11.25" customHeight="1" x14ac:dyDescent="0.2">
      <c r="A3" s="80"/>
      <c r="B3" s="79"/>
      <c r="C3" s="79"/>
      <c r="D3" s="79"/>
      <c r="E3" s="79"/>
      <c r="F3" s="79"/>
      <c r="G3" s="79"/>
      <c r="H3" s="79"/>
      <c r="I3" s="79"/>
      <c r="J3" s="79"/>
      <c r="K3" s="79"/>
      <c r="L3" s="137" t="str">
        <f>IF(UPPER(FamilyName)="IBOR",_xll.qlEuribor(,$J$1,,Permanent,Trigger,ObjectOverwrite),IF(UPPER(FamilyName)="LIBOR",_xll.qlLibor(,Currency,$J$1,,Permanent,Trigger,ObjectOverwrite),"--"))</f>
        <v>obj_00383#0003</v>
      </c>
      <c r="M3" s="138" t="str">
        <f>_xll.ohRangeRetrieveError(L3)</f>
        <v/>
      </c>
      <c r="N3" s="135"/>
    </row>
    <row r="4" spans="1:18" ht="11.25" customHeight="1" thickBot="1" x14ac:dyDescent="0.25">
      <c r="A4" s="80"/>
      <c r="B4" s="79"/>
      <c r="C4" s="79"/>
      <c r="D4" s="79"/>
      <c r="E4" s="79"/>
      <c r="F4" s="79"/>
      <c r="G4" s="79"/>
      <c r="H4" s="79"/>
      <c r="I4" s="79"/>
      <c r="J4" s="79"/>
      <c r="K4" s="79"/>
      <c r="L4" s="79"/>
      <c r="M4" s="79"/>
      <c r="N4" s="135"/>
    </row>
    <row r="5" spans="1:18" ht="11.25" customHeight="1" x14ac:dyDescent="0.2">
      <c r="A5" s="72"/>
      <c r="B5" s="139">
        <v>0</v>
      </c>
      <c r="C5" s="139" t="s">
        <v>113</v>
      </c>
      <c r="D5" s="139" t="s">
        <v>36</v>
      </c>
      <c r="E5" s="139" t="str">
        <f t="array" ref="E5:E41">VLOOKUP(Currency,Conventions,2)</f>
        <v>SB</v>
      </c>
      <c r="F5" s="139" t="str">
        <f t="array" ref="F5:F41">VLOOKUP(Currency,Conventions,3)</f>
        <v>6L</v>
      </c>
      <c r="G5" s="121" t="str">
        <f t="shared" ref="G5:G41" si="0">IF(UPPER(LEFT($E5))="A","Annual",IF(UPPER(LEFT($E5))="S","Semiannual","--"))</f>
        <v>Semiannual</v>
      </c>
      <c r="H5" s="121" t="s">
        <v>112</v>
      </c>
      <c r="I5" s="121" t="str">
        <f t="shared" ref="I5:I41" si="1">IF(UPPER(RIGHT($E5))="B",BondBasisDayCounter,IF(UPPER(RIGHT($E5))="M",MoneyMarketDayCounter,"--"))</f>
        <v>Actual/365 (Fixed)</v>
      </c>
      <c r="J5" s="140">
        <v>0</v>
      </c>
      <c r="K5" s="141" t="str">
        <f t="shared" ref="K5:K41" si="2">Currency&amp;$E5&amp;$F5&amp;$D5&amp;QuoteSuffix</f>
        <v>GBPSB6L1Y_Quote</v>
      </c>
      <c r="L5" s="142" t="str">
        <f>_xll.qlSwapRateHelper2(,$K5,B5,$D5,Calendar,$G5,$H5,$I5,$L$3,$J5,C5,,Permanent,,ObjectOverwrite)</f>
        <v>obj_00384#0003</v>
      </c>
      <c r="M5" s="136" t="str">
        <f>_xll.ohRangeRetrieveError(L5)</f>
        <v/>
      </c>
      <c r="N5" s="135"/>
      <c r="P5" s="143" t="s">
        <v>87</v>
      </c>
      <c r="Q5" s="144"/>
      <c r="R5" s="145"/>
    </row>
    <row r="6" spans="1:18" ht="11.25" customHeight="1" x14ac:dyDescent="0.2">
      <c r="A6" s="72"/>
      <c r="B6" s="139">
        <v>0</v>
      </c>
      <c r="C6" s="139" t="s">
        <v>113</v>
      </c>
      <c r="D6" s="139" t="s">
        <v>35</v>
      </c>
      <c r="E6" s="139" t="str">
        <v>SB</v>
      </c>
      <c r="F6" s="139" t="str">
        <v>6L</v>
      </c>
      <c r="G6" s="115" t="str">
        <f t="shared" si="0"/>
        <v>Semiannual</v>
      </c>
      <c r="H6" s="115" t="s">
        <v>112</v>
      </c>
      <c r="I6" s="115" t="str">
        <f t="shared" si="1"/>
        <v>Actual/365 (Fixed)</v>
      </c>
      <c r="J6" s="140">
        <v>0</v>
      </c>
      <c r="K6" s="146" t="str">
        <f t="shared" si="2"/>
        <v>GBPSB6L15M_Quote</v>
      </c>
      <c r="L6" s="142" t="str">
        <f>_xll.qlSwapRateHelper2(,$K6,B6,$D6,Calendar,$G6,$H6,$I6,$L$3,$J6,C6,,Permanent,,ObjectOverwrite)</f>
        <v>obj_00389#0003</v>
      </c>
      <c r="M6" s="136" t="str">
        <f>_xll.ohRangeRetrieveError(L6)</f>
        <v/>
      </c>
      <c r="N6" s="135"/>
      <c r="P6" s="147" t="s">
        <v>85</v>
      </c>
      <c r="Q6" s="148" t="s">
        <v>84</v>
      </c>
      <c r="R6" s="149" t="s">
        <v>115</v>
      </c>
    </row>
    <row r="7" spans="1:18" ht="11.25" customHeight="1" x14ac:dyDescent="0.2">
      <c r="A7" s="72"/>
      <c r="B7" s="139">
        <v>0</v>
      </c>
      <c r="C7" s="139" t="s">
        <v>113</v>
      </c>
      <c r="D7" s="139" t="s">
        <v>34</v>
      </c>
      <c r="E7" s="139" t="str">
        <v>SB</v>
      </c>
      <c r="F7" s="139" t="str">
        <v>6L</v>
      </c>
      <c r="G7" s="115" t="str">
        <f t="shared" si="0"/>
        <v>Semiannual</v>
      </c>
      <c r="H7" s="115" t="s">
        <v>112</v>
      </c>
      <c r="I7" s="115" t="str">
        <f t="shared" si="1"/>
        <v>Actual/365 (Fixed)</v>
      </c>
      <c r="J7" s="140">
        <v>0</v>
      </c>
      <c r="K7" s="146" t="str">
        <f t="shared" si="2"/>
        <v>GBPSB6L18M_Quote</v>
      </c>
      <c r="L7" s="142" t="str">
        <f>_xll.qlSwapRateHelper2(,$K7,B7,$D7,Calendar,$G7,$H7,$I7,$L$3,$J7,C7,,Permanent,,ObjectOverwrite)</f>
        <v>obj_003a7#0003</v>
      </c>
      <c r="M7" s="136" t="str">
        <f>_xll.ohRangeRetrieveError(L7)</f>
        <v/>
      </c>
      <c r="N7" s="135"/>
      <c r="P7" s="147" t="s">
        <v>82</v>
      </c>
      <c r="Q7" s="148" t="s">
        <v>81</v>
      </c>
      <c r="R7" s="149" t="s">
        <v>79</v>
      </c>
    </row>
    <row r="8" spans="1:18" ht="11.25" customHeight="1" x14ac:dyDescent="0.2">
      <c r="A8" s="72"/>
      <c r="B8" s="139">
        <v>0</v>
      </c>
      <c r="C8" s="139" t="s">
        <v>113</v>
      </c>
      <c r="D8" s="139" t="s">
        <v>33</v>
      </c>
      <c r="E8" s="139" t="str">
        <v>SB</v>
      </c>
      <c r="F8" s="139" t="str">
        <v>6L</v>
      </c>
      <c r="G8" s="115" t="str">
        <f t="shared" si="0"/>
        <v>Semiannual</v>
      </c>
      <c r="H8" s="115" t="s">
        <v>112</v>
      </c>
      <c r="I8" s="115" t="str">
        <f t="shared" si="1"/>
        <v>Actual/365 (Fixed)</v>
      </c>
      <c r="J8" s="140">
        <v>0</v>
      </c>
      <c r="K8" s="146" t="str">
        <f t="shared" si="2"/>
        <v>GBPSB6L21M_Quote</v>
      </c>
      <c r="L8" s="142" t="str">
        <f>_xll.qlSwapRateHelper2(,$K8,B8,$D8,Calendar,$G8,$H8,$I8,$L$3,$J8,C8,,Permanent,,ObjectOverwrite)</f>
        <v>obj_0038a#0003</v>
      </c>
      <c r="M8" s="136" t="str">
        <f>_xll.ohRangeRetrieveError(L8)</f>
        <v/>
      </c>
      <c r="N8" s="135"/>
      <c r="P8" s="147" t="s">
        <v>78</v>
      </c>
      <c r="Q8" s="148"/>
      <c r="R8" s="149"/>
    </row>
    <row r="9" spans="1:18" ht="11.25" customHeight="1" thickBot="1" x14ac:dyDescent="0.25">
      <c r="A9" s="72"/>
      <c r="B9" s="139">
        <v>0</v>
      </c>
      <c r="C9" s="139" t="s">
        <v>113</v>
      </c>
      <c r="D9" s="139" t="s">
        <v>32</v>
      </c>
      <c r="E9" s="139" t="str">
        <v>SB</v>
      </c>
      <c r="F9" s="139" t="str">
        <v>6L</v>
      </c>
      <c r="G9" s="115" t="str">
        <f t="shared" si="0"/>
        <v>Semiannual</v>
      </c>
      <c r="H9" s="115" t="s">
        <v>112</v>
      </c>
      <c r="I9" s="115" t="str">
        <f t="shared" si="1"/>
        <v>Actual/365 (Fixed)</v>
      </c>
      <c r="J9" s="140">
        <v>0</v>
      </c>
      <c r="K9" s="146" t="str">
        <f t="shared" si="2"/>
        <v>GBPSB6L2Y_Quote</v>
      </c>
      <c r="L9" s="142" t="str">
        <f>_xll.qlSwapRateHelper2(,$K9,B9,$D9,Calendar,$G9,$H9,$I9,$L$3,$J9,C9,,Permanent,,ObjectOverwrite)</f>
        <v>obj_00395#0003</v>
      </c>
      <c r="M9" s="136" t="str">
        <f>_xll.ohRangeRetrieveError(L9)</f>
        <v/>
      </c>
      <c r="N9" s="135"/>
      <c r="P9" s="150" t="s">
        <v>76</v>
      </c>
      <c r="Q9" s="151" t="s">
        <v>75</v>
      </c>
      <c r="R9" s="152" t="s">
        <v>114</v>
      </c>
    </row>
    <row r="10" spans="1:18" ht="11.25" customHeight="1" x14ac:dyDescent="0.2">
      <c r="A10" s="72"/>
      <c r="B10" s="139">
        <v>0</v>
      </c>
      <c r="C10" s="139" t="s">
        <v>113</v>
      </c>
      <c r="D10" s="139" t="s">
        <v>31</v>
      </c>
      <c r="E10" s="139" t="str">
        <v>SB</v>
      </c>
      <c r="F10" s="139" t="str">
        <v>6L</v>
      </c>
      <c r="G10" s="115" t="str">
        <f t="shared" si="0"/>
        <v>Semiannual</v>
      </c>
      <c r="H10" s="115" t="s">
        <v>112</v>
      </c>
      <c r="I10" s="115" t="str">
        <f t="shared" si="1"/>
        <v>Actual/365 (Fixed)</v>
      </c>
      <c r="J10" s="140">
        <v>0</v>
      </c>
      <c r="K10" s="146" t="str">
        <f t="shared" si="2"/>
        <v>GBPSB6L3Y_Quote</v>
      </c>
      <c r="L10" s="142" t="str">
        <f>_xll.qlSwapRateHelper2(,$K10,B10,$D10,Calendar,$G10,$H10,$I10,$L$3,$J10,C10,,Permanent,,ObjectOverwrite)</f>
        <v>obj_003cf#0003</v>
      </c>
      <c r="M10" s="136" t="str">
        <f>_xll.ohRangeRetrieveError(L10)</f>
        <v/>
      </c>
      <c r="N10" s="135"/>
    </row>
    <row r="11" spans="1:18" ht="11.25" customHeight="1" x14ac:dyDescent="0.2">
      <c r="A11" s="72"/>
      <c r="B11" s="139">
        <v>0</v>
      </c>
      <c r="C11" s="139" t="s">
        <v>113</v>
      </c>
      <c r="D11" s="139" t="s">
        <v>30</v>
      </c>
      <c r="E11" s="139" t="str">
        <v>SB</v>
      </c>
      <c r="F11" s="139" t="str">
        <v>6L</v>
      </c>
      <c r="G11" s="115" t="str">
        <f t="shared" si="0"/>
        <v>Semiannual</v>
      </c>
      <c r="H11" s="115" t="s">
        <v>112</v>
      </c>
      <c r="I11" s="115" t="str">
        <f t="shared" si="1"/>
        <v>Actual/365 (Fixed)</v>
      </c>
      <c r="J11" s="140">
        <v>0</v>
      </c>
      <c r="K11" s="146" t="str">
        <f t="shared" si="2"/>
        <v>GBPSB6L4Y_Quote</v>
      </c>
      <c r="L11" s="142" t="str">
        <f>_xll.qlSwapRateHelper2(,$K11,B11,$D11,Calendar,$G11,$H11,$I11,$L$3,$J11,C11,,Permanent,,ObjectOverwrite)</f>
        <v>obj_0038b#0003</v>
      </c>
      <c r="M11" s="136" t="str">
        <f>_xll.ohRangeRetrieveError(L11)</f>
        <v/>
      </c>
      <c r="N11" s="135"/>
    </row>
    <row r="12" spans="1:18" ht="11.25" customHeight="1" x14ac:dyDescent="0.2">
      <c r="A12" s="72"/>
      <c r="B12" s="139">
        <v>0</v>
      </c>
      <c r="C12" s="139" t="s">
        <v>113</v>
      </c>
      <c r="D12" s="139" t="s">
        <v>29</v>
      </c>
      <c r="E12" s="139" t="str">
        <v>SB</v>
      </c>
      <c r="F12" s="139" t="str">
        <v>6L</v>
      </c>
      <c r="G12" s="115" t="str">
        <f t="shared" si="0"/>
        <v>Semiannual</v>
      </c>
      <c r="H12" s="115" t="s">
        <v>112</v>
      </c>
      <c r="I12" s="115" t="str">
        <f t="shared" si="1"/>
        <v>Actual/365 (Fixed)</v>
      </c>
      <c r="J12" s="140">
        <v>0</v>
      </c>
      <c r="K12" s="146" t="str">
        <f t="shared" si="2"/>
        <v>GBPSB6L5Y_Quote</v>
      </c>
      <c r="L12" s="142" t="str">
        <f>_xll.qlSwapRateHelper2(,$K12,B12,$D12,Calendar,$G12,$H12,$I12,$L$3,$J12,C12,,Permanent,,ObjectOverwrite)</f>
        <v>obj_003b3#0003</v>
      </c>
      <c r="M12" s="136" t="str">
        <f>_xll.ohRangeRetrieveError(L12)</f>
        <v/>
      </c>
      <c r="N12" s="135"/>
    </row>
    <row r="13" spans="1:18" ht="11.25" customHeight="1" x14ac:dyDescent="0.2">
      <c r="A13" s="72"/>
      <c r="B13" s="139">
        <v>0</v>
      </c>
      <c r="C13" s="139" t="s">
        <v>113</v>
      </c>
      <c r="D13" s="139" t="s">
        <v>28</v>
      </c>
      <c r="E13" s="139" t="str">
        <v>SB</v>
      </c>
      <c r="F13" s="139" t="str">
        <v>6L</v>
      </c>
      <c r="G13" s="115" t="str">
        <f t="shared" si="0"/>
        <v>Semiannual</v>
      </c>
      <c r="H13" s="115" t="s">
        <v>112</v>
      </c>
      <c r="I13" s="115" t="str">
        <f t="shared" si="1"/>
        <v>Actual/365 (Fixed)</v>
      </c>
      <c r="J13" s="140">
        <v>0</v>
      </c>
      <c r="K13" s="146" t="str">
        <f t="shared" si="2"/>
        <v>GBPSB6L6Y_Quote</v>
      </c>
      <c r="L13" s="142" t="str">
        <f>_xll.qlSwapRateHelper2(,$K13,B13,$D13,Calendar,$G13,$H13,$I13,$L$3,$J13,C13,,Permanent,,ObjectOverwrite)</f>
        <v>obj_003d1#0003</v>
      </c>
      <c r="M13" s="136" t="str">
        <f>_xll.ohRangeRetrieveError(L13)</f>
        <v/>
      </c>
      <c r="N13" s="135"/>
    </row>
    <row r="14" spans="1:18" ht="11.25" customHeight="1" x14ac:dyDescent="0.2">
      <c r="A14" s="72"/>
      <c r="B14" s="139">
        <v>0</v>
      </c>
      <c r="C14" s="139" t="s">
        <v>113</v>
      </c>
      <c r="D14" s="139" t="s">
        <v>27</v>
      </c>
      <c r="E14" s="139" t="str">
        <v>SB</v>
      </c>
      <c r="F14" s="139" t="str">
        <v>6L</v>
      </c>
      <c r="G14" s="115" t="str">
        <f t="shared" si="0"/>
        <v>Semiannual</v>
      </c>
      <c r="H14" s="115" t="s">
        <v>112</v>
      </c>
      <c r="I14" s="115" t="str">
        <f t="shared" si="1"/>
        <v>Actual/365 (Fixed)</v>
      </c>
      <c r="J14" s="140">
        <v>0</v>
      </c>
      <c r="K14" s="146" t="str">
        <f t="shared" si="2"/>
        <v>GBPSB6L7Y_Quote</v>
      </c>
      <c r="L14" s="142" t="str">
        <f>_xll.qlSwapRateHelper2(,$K14,B14,$D14,Calendar,$G14,$H14,$I14,$L$3,$J14,C14,,Permanent,,ObjectOverwrite)</f>
        <v>obj_003c7#0003</v>
      </c>
      <c r="M14" s="136" t="str">
        <f>_xll.ohRangeRetrieveError(L14)</f>
        <v/>
      </c>
      <c r="N14" s="135"/>
    </row>
    <row r="15" spans="1:18" ht="11.25" customHeight="1" x14ac:dyDescent="0.2">
      <c r="A15" s="72"/>
      <c r="B15" s="139">
        <v>0</v>
      </c>
      <c r="C15" s="139" t="s">
        <v>113</v>
      </c>
      <c r="D15" s="139" t="s">
        <v>26</v>
      </c>
      <c r="E15" s="139" t="str">
        <v>SB</v>
      </c>
      <c r="F15" s="139" t="str">
        <v>6L</v>
      </c>
      <c r="G15" s="115" t="str">
        <f t="shared" si="0"/>
        <v>Semiannual</v>
      </c>
      <c r="H15" s="115" t="s">
        <v>112</v>
      </c>
      <c r="I15" s="115" t="str">
        <f t="shared" si="1"/>
        <v>Actual/365 (Fixed)</v>
      </c>
      <c r="J15" s="140">
        <v>0</v>
      </c>
      <c r="K15" s="146" t="str">
        <f t="shared" si="2"/>
        <v>GBPSB6L8Y_Quote</v>
      </c>
      <c r="L15" s="142" t="str">
        <f>_xll.qlSwapRateHelper2(,$K15,B15,$D15,Calendar,$G15,$H15,$I15,$L$3,$J15,C15,,Permanent,,ObjectOverwrite)</f>
        <v>obj_003b8#0003</v>
      </c>
      <c r="M15" s="136" t="str">
        <f>_xll.ohRangeRetrieveError(L15)</f>
        <v/>
      </c>
      <c r="N15" s="135"/>
    </row>
    <row r="16" spans="1:18" ht="11.25" customHeight="1" x14ac:dyDescent="0.2">
      <c r="A16" s="72"/>
      <c r="B16" s="139">
        <v>0</v>
      </c>
      <c r="C16" s="139" t="s">
        <v>113</v>
      </c>
      <c r="D16" s="139" t="s">
        <v>25</v>
      </c>
      <c r="E16" s="139" t="str">
        <v>SB</v>
      </c>
      <c r="F16" s="139" t="str">
        <v>6L</v>
      </c>
      <c r="G16" s="115" t="str">
        <f t="shared" si="0"/>
        <v>Semiannual</v>
      </c>
      <c r="H16" s="115" t="s">
        <v>112</v>
      </c>
      <c r="I16" s="115" t="str">
        <f t="shared" si="1"/>
        <v>Actual/365 (Fixed)</v>
      </c>
      <c r="J16" s="140">
        <v>0</v>
      </c>
      <c r="K16" s="146" t="str">
        <f t="shared" si="2"/>
        <v>GBPSB6L9Y_Quote</v>
      </c>
      <c r="L16" s="142" t="str">
        <f>_xll.qlSwapRateHelper2(,$K16,B16,$D16,Calendar,$G16,$H16,$I16,$L$3,$J16,C16,,Permanent,,ObjectOverwrite)</f>
        <v>obj_003c1#0003</v>
      </c>
      <c r="M16" s="136" t="str">
        <f>_xll.ohRangeRetrieveError(L16)</f>
        <v/>
      </c>
      <c r="N16" s="135"/>
    </row>
    <row r="17" spans="1:14" ht="11.25" customHeight="1" x14ac:dyDescent="0.2">
      <c r="A17" s="72"/>
      <c r="B17" s="139">
        <v>0</v>
      </c>
      <c r="C17" s="139" t="s">
        <v>113</v>
      </c>
      <c r="D17" s="139" t="s">
        <v>24</v>
      </c>
      <c r="E17" s="139" t="str">
        <v>SB</v>
      </c>
      <c r="F17" s="139" t="str">
        <v>6L</v>
      </c>
      <c r="G17" s="115" t="str">
        <f t="shared" si="0"/>
        <v>Semiannual</v>
      </c>
      <c r="H17" s="115" t="s">
        <v>112</v>
      </c>
      <c r="I17" s="115" t="str">
        <f t="shared" si="1"/>
        <v>Actual/365 (Fixed)</v>
      </c>
      <c r="J17" s="140">
        <v>0</v>
      </c>
      <c r="K17" s="146" t="str">
        <f t="shared" si="2"/>
        <v>GBPSB6L10Y_Quote</v>
      </c>
      <c r="L17" s="142" t="str">
        <f>_xll.qlSwapRateHelper2(,$K17,B17,$D17,Calendar,$G17,$H17,$I17,$L$3,$J17,C17,,Permanent,,ObjectOverwrite)</f>
        <v>obj_00396#0003</v>
      </c>
      <c r="M17" s="136" t="str">
        <f>_xll.ohRangeRetrieveError(L17)</f>
        <v/>
      </c>
      <c r="N17" s="135"/>
    </row>
    <row r="18" spans="1:14" ht="11.25" customHeight="1" x14ac:dyDescent="0.2">
      <c r="A18" s="72"/>
      <c r="B18" s="139">
        <v>0</v>
      </c>
      <c r="C18" s="139" t="s">
        <v>113</v>
      </c>
      <c r="D18" s="139" t="s">
        <v>23</v>
      </c>
      <c r="E18" s="139" t="str">
        <v>SB</v>
      </c>
      <c r="F18" s="139" t="str">
        <v>6L</v>
      </c>
      <c r="G18" s="115" t="str">
        <f t="shared" si="0"/>
        <v>Semiannual</v>
      </c>
      <c r="H18" s="115" t="s">
        <v>112</v>
      </c>
      <c r="I18" s="115" t="str">
        <f t="shared" si="1"/>
        <v>Actual/365 (Fixed)</v>
      </c>
      <c r="J18" s="140">
        <v>0</v>
      </c>
      <c r="K18" s="146" t="str">
        <f t="shared" si="2"/>
        <v>GBPSB6L11Y_Quote</v>
      </c>
      <c r="L18" s="142" t="str">
        <f>_xll.qlSwapRateHelper2(,$K18,B18,$D18,Calendar,$G18,$H18,$I18,$L$3,$J18,C18,,Permanent,,ObjectOverwrite)</f>
        <v>obj_0038d#0003</v>
      </c>
      <c r="M18" s="136" t="str">
        <f>_xll.ohRangeRetrieveError(L18)</f>
        <v/>
      </c>
      <c r="N18" s="135"/>
    </row>
    <row r="19" spans="1:14" ht="11.25" customHeight="1" x14ac:dyDescent="0.2">
      <c r="A19" s="72"/>
      <c r="B19" s="139">
        <v>0</v>
      </c>
      <c r="C19" s="139" t="s">
        <v>113</v>
      </c>
      <c r="D19" s="139" t="s">
        <v>22</v>
      </c>
      <c r="E19" s="139" t="str">
        <v>SB</v>
      </c>
      <c r="F19" s="139" t="str">
        <v>6L</v>
      </c>
      <c r="G19" s="115" t="str">
        <f t="shared" si="0"/>
        <v>Semiannual</v>
      </c>
      <c r="H19" s="115" t="s">
        <v>112</v>
      </c>
      <c r="I19" s="115" t="str">
        <f t="shared" si="1"/>
        <v>Actual/365 (Fixed)</v>
      </c>
      <c r="J19" s="140">
        <v>0</v>
      </c>
      <c r="K19" s="146" t="str">
        <f t="shared" si="2"/>
        <v>GBPSB6L12Y_Quote</v>
      </c>
      <c r="L19" s="142" t="str">
        <f>_xll.qlSwapRateHelper2(,$K19,B19,$D19,Calendar,$G19,$H19,$I19,$L$3,$J19,C19,,Permanent,,ObjectOverwrite)</f>
        <v>obj_003b4#0003</v>
      </c>
      <c r="M19" s="136" t="str">
        <f>_xll.ohRangeRetrieveError(L19)</f>
        <v/>
      </c>
      <c r="N19" s="135"/>
    </row>
    <row r="20" spans="1:14" ht="11.25" customHeight="1" x14ac:dyDescent="0.2">
      <c r="A20" s="72"/>
      <c r="B20" s="139">
        <v>0</v>
      </c>
      <c r="C20" s="139" t="s">
        <v>113</v>
      </c>
      <c r="D20" s="139" t="s">
        <v>21</v>
      </c>
      <c r="E20" s="139" t="str">
        <v>SB</v>
      </c>
      <c r="F20" s="139" t="str">
        <v>6L</v>
      </c>
      <c r="G20" s="115" t="str">
        <f t="shared" si="0"/>
        <v>Semiannual</v>
      </c>
      <c r="H20" s="115" t="s">
        <v>112</v>
      </c>
      <c r="I20" s="115" t="str">
        <f t="shared" si="1"/>
        <v>Actual/365 (Fixed)</v>
      </c>
      <c r="J20" s="140">
        <v>0</v>
      </c>
      <c r="K20" s="146" t="str">
        <f t="shared" si="2"/>
        <v>GBPSB6L13Y_Quote</v>
      </c>
      <c r="L20" s="142" t="str">
        <f>_xll.qlSwapRateHelper2(,$K20,B20,$D20,Calendar,$G20,$H20,$I20,$L$3,$J20,C20,,Permanent,,ObjectOverwrite)</f>
        <v>obj_00392#0003</v>
      </c>
      <c r="M20" s="136" t="str">
        <f>_xll.ohRangeRetrieveError(L20)</f>
        <v/>
      </c>
      <c r="N20" s="135"/>
    </row>
    <row r="21" spans="1:14" ht="11.25" customHeight="1" x14ac:dyDescent="0.2">
      <c r="A21" s="72"/>
      <c r="B21" s="139">
        <v>0</v>
      </c>
      <c r="C21" s="139" t="s">
        <v>113</v>
      </c>
      <c r="D21" s="139" t="s">
        <v>20</v>
      </c>
      <c r="E21" s="139" t="str">
        <v>SB</v>
      </c>
      <c r="F21" s="139" t="str">
        <v>6L</v>
      </c>
      <c r="G21" s="115" t="str">
        <f t="shared" si="0"/>
        <v>Semiannual</v>
      </c>
      <c r="H21" s="115" t="s">
        <v>112</v>
      </c>
      <c r="I21" s="115" t="str">
        <f t="shared" si="1"/>
        <v>Actual/365 (Fixed)</v>
      </c>
      <c r="J21" s="140">
        <v>0</v>
      </c>
      <c r="K21" s="146" t="str">
        <f t="shared" si="2"/>
        <v>GBPSB6L14Y_Quote</v>
      </c>
      <c r="L21" s="142" t="str">
        <f>_xll.qlSwapRateHelper2(,$K21,B21,$D21,Calendar,$G21,$H21,$I21,$L$3,$J21,C21,,Permanent,,ObjectOverwrite)</f>
        <v>obj_00394#0003</v>
      </c>
      <c r="M21" s="136" t="str">
        <f>_xll.ohRangeRetrieveError(L21)</f>
        <v/>
      </c>
      <c r="N21" s="135"/>
    </row>
    <row r="22" spans="1:14" ht="11.25" customHeight="1" x14ac:dyDescent="0.2">
      <c r="A22" s="72"/>
      <c r="B22" s="139">
        <v>0</v>
      </c>
      <c r="C22" s="139" t="s">
        <v>113</v>
      </c>
      <c r="D22" s="139" t="s">
        <v>19</v>
      </c>
      <c r="E22" s="139" t="str">
        <v>SB</v>
      </c>
      <c r="F22" s="139" t="str">
        <v>6L</v>
      </c>
      <c r="G22" s="115" t="str">
        <f t="shared" si="0"/>
        <v>Semiannual</v>
      </c>
      <c r="H22" s="115" t="s">
        <v>112</v>
      </c>
      <c r="I22" s="115" t="str">
        <f t="shared" si="1"/>
        <v>Actual/365 (Fixed)</v>
      </c>
      <c r="J22" s="140">
        <v>0</v>
      </c>
      <c r="K22" s="146" t="str">
        <f t="shared" si="2"/>
        <v>GBPSB6L15Y_Quote</v>
      </c>
      <c r="L22" s="142" t="str">
        <f>_xll.qlSwapRateHelper2(,$K22,B22,$D22,Calendar,$G22,$H22,$I22,$L$3,$J22,C22,,Permanent,,ObjectOverwrite)</f>
        <v>obj_003c6#0003</v>
      </c>
      <c r="M22" s="136" t="str">
        <f>_xll.ohRangeRetrieveError(L22)</f>
        <v/>
      </c>
      <c r="N22" s="135"/>
    </row>
    <row r="23" spans="1:14" ht="11.25" customHeight="1" x14ac:dyDescent="0.2">
      <c r="A23" s="72"/>
      <c r="B23" s="139">
        <v>0</v>
      </c>
      <c r="C23" s="139" t="s">
        <v>113</v>
      </c>
      <c r="D23" s="139" t="s">
        <v>18</v>
      </c>
      <c r="E23" s="139" t="str">
        <v>SB</v>
      </c>
      <c r="F23" s="139" t="str">
        <v>6L</v>
      </c>
      <c r="G23" s="115" t="str">
        <f t="shared" si="0"/>
        <v>Semiannual</v>
      </c>
      <c r="H23" s="115" t="s">
        <v>112</v>
      </c>
      <c r="I23" s="115" t="str">
        <f t="shared" si="1"/>
        <v>Actual/365 (Fixed)</v>
      </c>
      <c r="J23" s="140">
        <v>0</v>
      </c>
      <c r="K23" s="146" t="str">
        <f t="shared" si="2"/>
        <v>GBPSB6L16Y_Quote</v>
      </c>
      <c r="L23" s="142" t="str">
        <f>_xll.qlSwapRateHelper2(,$K23,B23,$D23,Calendar,$G23,$H23,$I23,$L$3,$J23,C23,,Permanent,,ObjectOverwrite)</f>
        <v>obj_00393#0003</v>
      </c>
      <c r="M23" s="136" t="str">
        <f>_xll.ohRangeRetrieveError(L23)</f>
        <v/>
      </c>
      <c r="N23" s="135"/>
    </row>
    <row r="24" spans="1:14" ht="11.25" customHeight="1" x14ac:dyDescent="0.2">
      <c r="A24" s="72"/>
      <c r="B24" s="139">
        <v>0</v>
      </c>
      <c r="C24" s="139" t="s">
        <v>113</v>
      </c>
      <c r="D24" s="139" t="s">
        <v>17</v>
      </c>
      <c r="E24" s="139" t="str">
        <v>SB</v>
      </c>
      <c r="F24" s="139" t="str">
        <v>6L</v>
      </c>
      <c r="G24" s="115" t="str">
        <f t="shared" si="0"/>
        <v>Semiannual</v>
      </c>
      <c r="H24" s="115" t="s">
        <v>112</v>
      </c>
      <c r="I24" s="115" t="str">
        <f t="shared" si="1"/>
        <v>Actual/365 (Fixed)</v>
      </c>
      <c r="J24" s="140">
        <v>0</v>
      </c>
      <c r="K24" s="146" t="str">
        <f t="shared" si="2"/>
        <v>GBPSB6L17Y_Quote</v>
      </c>
      <c r="L24" s="142" t="str">
        <f>_xll.qlSwapRateHelper2(,$K24,B24,$D24,Calendar,$G24,$H24,$I24,$L$3,$J24,C24,,Permanent,,ObjectOverwrite)</f>
        <v>obj_00399#0003</v>
      </c>
      <c r="M24" s="136" t="str">
        <f>_xll.ohRangeRetrieveError(L24)</f>
        <v/>
      </c>
      <c r="N24" s="135"/>
    </row>
    <row r="25" spans="1:14" ht="11.25" customHeight="1" x14ac:dyDescent="0.2">
      <c r="A25" s="72"/>
      <c r="B25" s="139">
        <v>0</v>
      </c>
      <c r="C25" s="139" t="s">
        <v>113</v>
      </c>
      <c r="D25" s="139" t="s">
        <v>16</v>
      </c>
      <c r="E25" s="139" t="str">
        <v>SB</v>
      </c>
      <c r="F25" s="139" t="str">
        <v>6L</v>
      </c>
      <c r="G25" s="115" t="str">
        <f t="shared" si="0"/>
        <v>Semiannual</v>
      </c>
      <c r="H25" s="115" t="s">
        <v>112</v>
      </c>
      <c r="I25" s="115" t="str">
        <f t="shared" si="1"/>
        <v>Actual/365 (Fixed)</v>
      </c>
      <c r="J25" s="140">
        <v>0</v>
      </c>
      <c r="K25" s="146" t="str">
        <f t="shared" si="2"/>
        <v>GBPSB6L18Y_Quote</v>
      </c>
      <c r="L25" s="142" t="str">
        <f>_xll.qlSwapRateHelper2(,$K25,B25,$D25,Calendar,$G25,$H25,$I25,$L$3,$J25,C25,,Permanent,,ObjectOverwrite)</f>
        <v>obj_003be#0003</v>
      </c>
      <c r="M25" s="136" t="str">
        <f>_xll.ohRangeRetrieveError(L25)</f>
        <v/>
      </c>
      <c r="N25" s="135"/>
    </row>
    <row r="26" spans="1:14" ht="11.25" customHeight="1" x14ac:dyDescent="0.2">
      <c r="A26" s="72"/>
      <c r="B26" s="139">
        <v>0</v>
      </c>
      <c r="C26" s="139" t="s">
        <v>113</v>
      </c>
      <c r="D26" s="139" t="s">
        <v>15</v>
      </c>
      <c r="E26" s="139" t="str">
        <v>SB</v>
      </c>
      <c r="F26" s="139" t="str">
        <v>6L</v>
      </c>
      <c r="G26" s="115" t="str">
        <f t="shared" si="0"/>
        <v>Semiannual</v>
      </c>
      <c r="H26" s="115" t="s">
        <v>112</v>
      </c>
      <c r="I26" s="115" t="str">
        <f t="shared" si="1"/>
        <v>Actual/365 (Fixed)</v>
      </c>
      <c r="J26" s="140">
        <v>0</v>
      </c>
      <c r="K26" s="146" t="str">
        <f t="shared" si="2"/>
        <v>GBPSB6L19Y_Quote</v>
      </c>
      <c r="L26" s="142" t="str">
        <f>_xll.qlSwapRateHelper2(,$K26,B26,$D26,Calendar,$G26,$H26,$I26,$L$3,$J26,C26,,Permanent,,ObjectOverwrite)</f>
        <v>obj_003b7#0003</v>
      </c>
      <c r="M26" s="136" t="str">
        <f>_xll.ohRangeRetrieveError(L26)</f>
        <v/>
      </c>
      <c r="N26" s="135"/>
    </row>
    <row r="27" spans="1:14" ht="11.25" customHeight="1" x14ac:dyDescent="0.2">
      <c r="A27" s="72"/>
      <c r="B27" s="139">
        <v>0</v>
      </c>
      <c r="C27" s="139" t="s">
        <v>113</v>
      </c>
      <c r="D27" s="139" t="s">
        <v>14</v>
      </c>
      <c r="E27" s="139" t="str">
        <v>SB</v>
      </c>
      <c r="F27" s="139" t="str">
        <v>6L</v>
      </c>
      <c r="G27" s="115" t="str">
        <f t="shared" si="0"/>
        <v>Semiannual</v>
      </c>
      <c r="H27" s="115" t="s">
        <v>112</v>
      </c>
      <c r="I27" s="115" t="str">
        <f t="shared" si="1"/>
        <v>Actual/365 (Fixed)</v>
      </c>
      <c r="J27" s="140">
        <v>0</v>
      </c>
      <c r="K27" s="146" t="str">
        <f t="shared" si="2"/>
        <v>GBPSB6L20Y_Quote</v>
      </c>
      <c r="L27" s="142" t="str">
        <f>_xll.qlSwapRateHelper2(,$K27,B27,$D27,Calendar,$G27,$H27,$I27,$L$3,$J27,C27,,Permanent,,ObjectOverwrite)</f>
        <v>obj_003c8#0003</v>
      </c>
      <c r="M27" s="136" t="str">
        <f>_xll.ohRangeRetrieveError(L27)</f>
        <v/>
      </c>
      <c r="N27" s="135"/>
    </row>
    <row r="28" spans="1:14" ht="11.25" customHeight="1" x14ac:dyDescent="0.2">
      <c r="A28" s="72"/>
      <c r="B28" s="139">
        <v>0</v>
      </c>
      <c r="C28" s="139" t="s">
        <v>113</v>
      </c>
      <c r="D28" s="139" t="s">
        <v>13</v>
      </c>
      <c r="E28" s="139" t="str">
        <v>SB</v>
      </c>
      <c r="F28" s="139" t="str">
        <v>6L</v>
      </c>
      <c r="G28" s="115" t="str">
        <f t="shared" si="0"/>
        <v>Semiannual</v>
      </c>
      <c r="H28" s="115" t="s">
        <v>112</v>
      </c>
      <c r="I28" s="115" t="str">
        <f t="shared" si="1"/>
        <v>Actual/365 (Fixed)</v>
      </c>
      <c r="J28" s="140">
        <v>0</v>
      </c>
      <c r="K28" s="146" t="str">
        <f t="shared" si="2"/>
        <v>GBPSB6L21Y_Quote</v>
      </c>
      <c r="L28" s="142" t="str">
        <f>_xll.qlSwapRateHelper2(,$K28,B28,$D28,Calendar,$G28,$H28,$I28,$L$3,$J28,C28,,Permanent,,ObjectOverwrite)</f>
        <v>obj_0039d#0003</v>
      </c>
      <c r="M28" s="136" t="str">
        <f>_xll.ohRangeRetrieveError(L28)</f>
        <v/>
      </c>
      <c r="N28" s="135"/>
    </row>
    <row r="29" spans="1:14" ht="11.25" customHeight="1" x14ac:dyDescent="0.2">
      <c r="A29" s="72"/>
      <c r="B29" s="139">
        <v>0</v>
      </c>
      <c r="C29" s="139" t="s">
        <v>113</v>
      </c>
      <c r="D29" s="139" t="s">
        <v>12</v>
      </c>
      <c r="E29" s="139" t="str">
        <v>SB</v>
      </c>
      <c r="F29" s="139" t="str">
        <v>6L</v>
      </c>
      <c r="G29" s="115" t="str">
        <f t="shared" si="0"/>
        <v>Semiannual</v>
      </c>
      <c r="H29" s="115" t="s">
        <v>112</v>
      </c>
      <c r="I29" s="115" t="str">
        <f t="shared" si="1"/>
        <v>Actual/365 (Fixed)</v>
      </c>
      <c r="J29" s="140">
        <v>0</v>
      </c>
      <c r="K29" s="146" t="str">
        <f t="shared" si="2"/>
        <v>GBPSB6L22Y_Quote</v>
      </c>
      <c r="L29" s="142" t="str">
        <f>_xll.qlSwapRateHelper2(,$K29,B29,$D29,Calendar,$G29,$H29,$I29,$L$3,$J29,C29,,Permanent,,ObjectOverwrite)</f>
        <v>obj_003b2#0003</v>
      </c>
      <c r="M29" s="136" t="str">
        <f>_xll.ohRangeRetrieveError(L29)</f>
        <v/>
      </c>
      <c r="N29" s="135"/>
    </row>
    <row r="30" spans="1:14" ht="11.25" customHeight="1" x14ac:dyDescent="0.2">
      <c r="A30" s="72"/>
      <c r="B30" s="139">
        <v>0</v>
      </c>
      <c r="C30" s="139" t="s">
        <v>113</v>
      </c>
      <c r="D30" s="139" t="s">
        <v>11</v>
      </c>
      <c r="E30" s="139" t="str">
        <v>SB</v>
      </c>
      <c r="F30" s="139" t="str">
        <v>6L</v>
      </c>
      <c r="G30" s="115" t="str">
        <f t="shared" si="0"/>
        <v>Semiannual</v>
      </c>
      <c r="H30" s="115" t="s">
        <v>112</v>
      </c>
      <c r="I30" s="115" t="str">
        <f t="shared" si="1"/>
        <v>Actual/365 (Fixed)</v>
      </c>
      <c r="J30" s="140">
        <v>0</v>
      </c>
      <c r="K30" s="146" t="str">
        <f t="shared" si="2"/>
        <v>GBPSB6L23Y_Quote</v>
      </c>
      <c r="L30" s="142" t="str">
        <f>_xll.qlSwapRateHelper2(,$K30,B30,$D30,Calendar,$G30,$H30,$I30,$L$3,$J30,C30,,Permanent,,ObjectOverwrite)</f>
        <v>obj_0039f#0003</v>
      </c>
      <c r="M30" s="136" t="str">
        <f>_xll.ohRangeRetrieveError(L30)</f>
        <v/>
      </c>
      <c r="N30" s="135"/>
    </row>
    <row r="31" spans="1:14" ht="11.25" customHeight="1" x14ac:dyDescent="0.2">
      <c r="A31" s="72"/>
      <c r="B31" s="139">
        <v>0</v>
      </c>
      <c r="C31" s="139" t="s">
        <v>113</v>
      </c>
      <c r="D31" s="139" t="s">
        <v>10</v>
      </c>
      <c r="E31" s="139" t="str">
        <v>SB</v>
      </c>
      <c r="F31" s="139" t="str">
        <v>6L</v>
      </c>
      <c r="G31" s="115" t="str">
        <f t="shared" si="0"/>
        <v>Semiannual</v>
      </c>
      <c r="H31" s="115" t="s">
        <v>112</v>
      </c>
      <c r="I31" s="115" t="str">
        <f t="shared" si="1"/>
        <v>Actual/365 (Fixed)</v>
      </c>
      <c r="J31" s="140">
        <v>0</v>
      </c>
      <c r="K31" s="146" t="str">
        <f t="shared" si="2"/>
        <v>GBPSB6L24Y_Quote</v>
      </c>
      <c r="L31" s="142" t="str">
        <f>_xll.qlSwapRateHelper2(,$K31,B31,$D31,Calendar,$G31,$H31,$I31,$L$3,$J31,C31,,Permanent,,ObjectOverwrite)</f>
        <v>obj_003c2#0003</v>
      </c>
      <c r="M31" s="136" t="str">
        <f>_xll.ohRangeRetrieveError(L31)</f>
        <v/>
      </c>
      <c r="N31" s="135"/>
    </row>
    <row r="32" spans="1:14" ht="11.25" customHeight="1" x14ac:dyDescent="0.2">
      <c r="A32" s="72"/>
      <c r="B32" s="139">
        <v>0</v>
      </c>
      <c r="C32" s="139" t="s">
        <v>113</v>
      </c>
      <c r="D32" s="139" t="s">
        <v>9</v>
      </c>
      <c r="E32" s="139" t="str">
        <v>SB</v>
      </c>
      <c r="F32" s="139" t="str">
        <v>6L</v>
      </c>
      <c r="G32" s="115" t="str">
        <f t="shared" si="0"/>
        <v>Semiannual</v>
      </c>
      <c r="H32" s="115" t="s">
        <v>112</v>
      </c>
      <c r="I32" s="115" t="str">
        <f t="shared" si="1"/>
        <v>Actual/365 (Fixed)</v>
      </c>
      <c r="J32" s="140">
        <v>0</v>
      </c>
      <c r="K32" s="146" t="str">
        <f t="shared" si="2"/>
        <v>GBPSB6L25Y_Quote</v>
      </c>
      <c r="L32" s="142" t="str">
        <f>_xll.qlSwapRateHelper2(,$K32,B32,$D32,Calendar,$G32,$H32,$I32,$L$3,$J32,C32,,Permanent,,ObjectOverwrite)</f>
        <v>obj_003b6#0003</v>
      </c>
      <c r="M32" s="136" t="str">
        <f>_xll.ohRangeRetrieveError(L32)</f>
        <v/>
      </c>
      <c r="N32" s="135"/>
    </row>
    <row r="33" spans="1:14" ht="11.25" customHeight="1" x14ac:dyDescent="0.2">
      <c r="A33" s="72"/>
      <c r="B33" s="139">
        <v>0</v>
      </c>
      <c r="C33" s="139" t="s">
        <v>113</v>
      </c>
      <c r="D33" s="139" t="s">
        <v>8</v>
      </c>
      <c r="E33" s="139" t="str">
        <v>SB</v>
      </c>
      <c r="F33" s="139" t="str">
        <v>6L</v>
      </c>
      <c r="G33" s="115" t="str">
        <f t="shared" si="0"/>
        <v>Semiannual</v>
      </c>
      <c r="H33" s="115" t="s">
        <v>112</v>
      </c>
      <c r="I33" s="115" t="str">
        <f t="shared" si="1"/>
        <v>Actual/365 (Fixed)</v>
      </c>
      <c r="J33" s="140">
        <v>0</v>
      </c>
      <c r="K33" s="146" t="str">
        <f t="shared" si="2"/>
        <v>GBPSB6L26Y_Quote</v>
      </c>
      <c r="L33" s="142" t="str">
        <f>_xll.qlSwapRateHelper2(,$K33,B33,$D33,Calendar,$G33,$H33,$I33,$L$3,$J33,C33,,Permanent,,ObjectOverwrite)</f>
        <v>obj_00388#0003</v>
      </c>
      <c r="M33" s="136" t="str">
        <f>_xll.ohRangeRetrieveError(L33)</f>
        <v/>
      </c>
      <c r="N33" s="135"/>
    </row>
    <row r="34" spans="1:14" ht="11.25" customHeight="1" x14ac:dyDescent="0.2">
      <c r="A34" s="72"/>
      <c r="B34" s="139">
        <v>0</v>
      </c>
      <c r="C34" s="139" t="s">
        <v>113</v>
      </c>
      <c r="D34" s="139" t="s">
        <v>7</v>
      </c>
      <c r="E34" s="139" t="str">
        <v>SB</v>
      </c>
      <c r="F34" s="139" t="str">
        <v>6L</v>
      </c>
      <c r="G34" s="115" t="str">
        <f t="shared" si="0"/>
        <v>Semiannual</v>
      </c>
      <c r="H34" s="115" t="s">
        <v>112</v>
      </c>
      <c r="I34" s="115" t="str">
        <f t="shared" si="1"/>
        <v>Actual/365 (Fixed)</v>
      </c>
      <c r="J34" s="140">
        <v>0</v>
      </c>
      <c r="K34" s="146" t="str">
        <f t="shared" si="2"/>
        <v>GBPSB6L27Y_Quote</v>
      </c>
      <c r="L34" s="142" t="str">
        <f>_xll.qlSwapRateHelper2(,$K34,B34,$D34,Calendar,$G34,$H34,$I34,$L$3,$J34,C34,,Permanent,,ObjectOverwrite)</f>
        <v>obj_00387#0003</v>
      </c>
      <c r="M34" s="136" t="str">
        <f>_xll.ohRangeRetrieveError(L34)</f>
        <v/>
      </c>
      <c r="N34" s="135"/>
    </row>
    <row r="35" spans="1:14" ht="11.25" customHeight="1" x14ac:dyDescent="0.2">
      <c r="A35" s="72"/>
      <c r="B35" s="139">
        <v>0</v>
      </c>
      <c r="C35" s="139" t="s">
        <v>113</v>
      </c>
      <c r="D35" s="139" t="s">
        <v>6</v>
      </c>
      <c r="E35" s="139" t="str">
        <v>SB</v>
      </c>
      <c r="F35" s="139" t="str">
        <v>6L</v>
      </c>
      <c r="G35" s="115" t="str">
        <f t="shared" si="0"/>
        <v>Semiannual</v>
      </c>
      <c r="H35" s="115" t="s">
        <v>112</v>
      </c>
      <c r="I35" s="115" t="str">
        <f t="shared" si="1"/>
        <v>Actual/365 (Fixed)</v>
      </c>
      <c r="J35" s="140">
        <v>0</v>
      </c>
      <c r="K35" s="146" t="str">
        <f t="shared" si="2"/>
        <v>GBPSB6L28Y_Quote</v>
      </c>
      <c r="L35" s="142" t="str">
        <f>_xll.qlSwapRateHelper2(,$K35,B35,$D35,Calendar,$G35,$H35,$I35,$L$3,$J35,C35,,Permanent,,ObjectOverwrite)</f>
        <v>obj_00398#0003</v>
      </c>
      <c r="M35" s="136" t="str">
        <f>_xll.ohRangeRetrieveError(L35)</f>
        <v/>
      </c>
      <c r="N35" s="135"/>
    </row>
    <row r="36" spans="1:14" ht="11.25" customHeight="1" x14ac:dyDescent="0.2">
      <c r="A36" s="72"/>
      <c r="B36" s="139">
        <v>0</v>
      </c>
      <c r="C36" s="139" t="s">
        <v>113</v>
      </c>
      <c r="D36" s="139" t="s">
        <v>5</v>
      </c>
      <c r="E36" s="139" t="str">
        <v>SB</v>
      </c>
      <c r="F36" s="139" t="str">
        <v>6L</v>
      </c>
      <c r="G36" s="115" t="str">
        <f t="shared" si="0"/>
        <v>Semiannual</v>
      </c>
      <c r="H36" s="115" t="s">
        <v>112</v>
      </c>
      <c r="I36" s="115" t="str">
        <f t="shared" si="1"/>
        <v>Actual/365 (Fixed)</v>
      </c>
      <c r="J36" s="140">
        <v>0</v>
      </c>
      <c r="K36" s="146" t="str">
        <f t="shared" si="2"/>
        <v>GBPSB6L29Y_Quote</v>
      </c>
      <c r="L36" s="142" t="str">
        <f>_xll.qlSwapRateHelper2(,$K36,B36,$D36,Calendar,$G36,$H36,$I36,$L$3,$J36,C36,,Permanent,,ObjectOverwrite)</f>
        <v>obj_00386#0003</v>
      </c>
      <c r="M36" s="136" t="str">
        <f>_xll.ohRangeRetrieveError(L36)</f>
        <v/>
      </c>
      <c r="N36" s="135"/>
    </row>
    <row r="37" spans="1:14" ht="11.25" customHeight="1" x14ac:dyDescent="0.2">
      <c r="A37" s="72"/>
      <c r="B37" s="139">
        <v>0</v>
      </c>
      <c r="C37" s="139" t="s">
        <v>113</v>
      </c>
      <c r="D37" s="139" t="s">
        <v>4</v>
      </c>
      <c r="E37" s="139" t="str">
        <v>SB</v>
      </c>
      <c r="F37" s="139" t="str">
        <v>6L</v>
      </c>
      <c r="G37" s="115" t="str">
        <f t="shared" si="0"/>
        <v>Semiannual</v>
      </c>
      <c r="H37" s="115" t="s">
        <v>112</v>
      </c>
      <c r="I37" s="115" t="str">
        <f t="shared" si="1"/>
        <v>Actual/365 (Fixed)</v>
      </c>
      <c r="J37" s="140">
        <v>0</v>
      </c>
      <c r="K37" s="146" t="str">
        <f t="shared" si="2"/>
        <v>GBPSB6L30Y_Quote</v>
      </c>
      <c r="L37" s="142" t="str">
        <f>_xll.qlSwapRateHelper2(,$K37,B37,$D37,Calendar,$G37,$H37,$I37,$L$3,$J37,C37,,Permanent,,ObjectOverwrite)</f>
        <v>obj_003a0#0003</v>
      </c>
      <c r="M37" s="136" t="str">
        <f>_xll.ohRangeRetrieveError(L37)</f>
        <v/>
      </c>
      <c r="N37" s="135"/>
    </row>
    <row r="38" spans="1:14" ht="11.25" customHeight="1" x14ac:dyDescent="0.2">
      <c r="A38" s="72"/>
      <c r="B38" s="139">
        <v>0</v>
      </c>
      <c r="C38" s="139" t="s">
        <v>113</v>
      </c>
      <c r="D38" s="139" t="s">
        <v>3</v>
      </c>
      <c r="E38" s="139" t="str">
        <v>SB</v>
      </c>
      <c r="F38" s="139" t="str">
        <v>6L</v>
      </c>
      <c r="G38" s="115" t="str">
        <f t="shared" si="0"/>
        <v>Semiannual</v>
      </c>
      <c r="H38" s="115" t="s">
        <v>112</v>
      </c>
      <c r="I38" s="115" t="str">
        <f t="shared" si="1"/>
        <v>Actual/365 (Fixed)</v>
      </c>
      <c r="J38" s="140">
        <v>0</v>
      </c>
      <c r="K38" s="146" t="str">
        <f t="shared" si="2"/>
        <v>GBPSB6L35Y_Quote</v>
      </c>
      <c r="L38" s="142" t="str">
        <f>_xll.qlSwapRateHelper2(,$K38,B38,$D38,Calendar,$G38,$H38,$I38,$L$3,$J38,C38,,Permanent,,ObjectOverwrite)</f>
        <v>obj_003a2#0003</v>
      </c>
      <c r="M38" s="136" t="str">
        <f>_xll.ohRangeRetrieveError(L38)</f>
        <v/>
      </c>
      <c r="N38" s="135"/>
    </row>
    <row r="39" spans="1:14" ht="11.25" customHeight="1" x14ac:dyDescent="0.2">
      <c r="A39" s="72"/>
      <c r="B39" s="139">
        <v>0</v>
      </c>
      <c r="C39" s="139" t="s">
        <v>113</v>
      </c>
      <c r="D39" s="139" t="s">
        <v>2</v>
      </c>
      <c r="E39" s="139" t="str">
        <v>SB</v>
      </c>
      <c r="F39" s="139" t="str">
        <v>6L</v>
      </c>
      <c r="G39" s="115" t="str">
        <f t="shared" si="0"/>
        <v>Semiannual</v>
      </c>
      <c r="H39" s="115" t="s">
        <v>112</v>
      </c>
      <c r="I39" s="115" t="str">
        <f t="shared" si="1"/>
        <v>Actual/365 (Fixed)</v>
      </c>
      <c r="J39" s="140">
        <v>0</v>
      </c>
      <c r="K39" s="146" t="str">
        <f t="shared" si="2"/>
        <v>GBPSB6L40Y_Quote</v>
      </c>
      <c r="L39" s="142" t="str">
        <f>_xll.qlSwapRateHelper2(,$K39,B39,$D39,Calendar,$G39,$H39,$I39,$L$3,$J39,C39,,Permanent,,ObjectOverwrite)</f>
        <v>obj_003a1#0003</v>
      </c>
      <c r="M39" s="136" t="str">
        <f>_xll.ohRangeRetrieveError(L39)</f>
        <v/>
      </c>
      <c r="N39" s="135"/>
    </row>
    <row r="40" spans="1:14" ht="11.25" customHeight="1" x14ac:dyDescent="0.2">
      <c r="A40" s="72"/>
      <c r="B40" s="139">
        <v>0</v>
      </c>
      <c r="C40" s="139" t="s">
        <v>113</v>
      </c>
      <c r="D40" s="139" t="s">
        <v>1</v>
      </c>
      <c r="E40" s="139" t="str">
        <v>SB</v>
      </c>
      <c r="F40" s="139" t="str">
        <v>6L</v>
      </c>
      <c r="G40" s="115" t="str">
        <f t="shared" si="0"/>
        <v>Semiannual</v>
      </c>
      <c r="H40" s="115" t="s">
        <v>112</v>
      </c>
      <c r="I40" s="115" t="str">
        <f t="shared" si="1"/>
        <v>Actual/365 (Fixed)</v>
      </c>
      <c r="J40" s="140">
        <v>0</v>
      </c>
      <c r="K40" s="146" t="str">
        <f t="shared" si="2"/>
        <v>GBPSB6L50Y_Quote</v>
      </c>
      <c r="L40" s="142" t="str">
        <f>_xll.qlSwapRateHelper2(,$K40,B40,$D40,Calendar,$G40,$H40,$I40,$L$3,$J40,C40,,Permanent,,ObjectOverwrite)</f>
        <v>obj_003cc#0003</v>
      </c>
      <c r="M40" s="136" t="str">
        <f>_xll.ohRangeRetrieveError(L40)</f>
        <v/>
      </c>
      <c r="N40" s="135"/>
    </row>
    <row r="41" spans="1:14" ht="11.25" customHeight="1" x14ac:dyDescent="0.2">
      <c r="A41" s="72"/>
      <c r="B41" s="139">
        <v>0</v>
      </c>
      <c r="C41" s="139" t="s">
        <v>113</v>
      </c>
      <c r="D41" s="139" t="s">
        <v>0</v>
      </c>
      <c r="E41" s="139" t="str">
        <v>SB</v>
      </c>
      <c r="F41" s="139" t="str">
        <v>6L</v>
      </c>
      <c r="G41" s="115" t="str">
        <f t="shared" si="0"/>
        <v>Semiannual</v>
      </c>
      <c r="H41" s="115" t="s">
        <v>112</v>
      </c>
      <c r="I41" s="115" t="str">
        <f t="shared" si="1"/>
        <v>Actual/365 (Fixed)</v>
      </c>
      <c r="J41" s="140">
        <v>0</v>
      </c>
      <c r="K41" s="146" t="str">
        <f t="shared" si="2"/>
        <v>GBPSB6L60Y_Quote</v>
      </c>
      <c r="L41" s="142" t="str">
        <f>_xll.qlSwapRateHelper2(,$K41,B41,$D41,Calendar,$G41,$H41,$I41,$L$3,$J41,C41,,Permanent,,ObjectOverwrite)</f>
        <v>obj_00397#0003</v>
      </c>
      <c r="M41" s="136" t="str">
        <f>_xll.ohRangeRetrieveError(L41)</f>
        <v/>
      </c>
      <c r="N41" s="135"/>
    </row>
    <row r="42" spans="1:14" ht="11.25" customHeight="1" thickBot="1" x14ac:dyDescent="0.25">
      <c r="A42" s="69"/>
      <c r="B42" s="65"/>
      <c r="C42" s="65"/>
      <c r="D42" s="65"/>
      <c r="E42" s="65"/>
      <c r="F42" s="65"/>
      <c r="G42" s="65"/>
      <c r="H42" s="65"/>
      <c r="I42" s="65"/>
      <c r="J42" s="65"/>
      <c r="K42" s="65"/>
      <c r="L42" s="153"/>
      <c r="M42" s="153"/>
      <c r="N42" s="154"/>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selection activeCell="B2" sqref="B2"/>
    </sheetView>
  </sheetViews>
  <sheetFormatPr defaultRowHeight="11.25" x14ac:dyDescent="0.2"/>
  <cols>
    <col min="1" max="1" width="2.7109375" style="179" customWidth="1"/>
    <col min="2" max="2" width="5" style="179" bestFit="1" customWidth="1"/>
    <col min="3" max="3" width="17.28515625" style="179" bestFit="1" customWidth="1"/>
    <col min="4" max="4" width="22.42578125" style="179" bestFit="1" customWidth="1"/>
    <col min="5" max="5" width="9.140625" style="179"/>
    <col min="6" max="8" width="2.7109375" style="179" customWidth="1"/>
    <col min="9" max="9" width="3.85546875" style="179" bestFit="1" customWidth="1"/>
    <col min="10" max="10" width="19.28515625" style="179" bestFit="1" customWidth="1"/>
    <col min="11" max="13" width="9.140625" style="179"/>
    <col min="14" max="14" width="2.7109375" style="179" customWidth="1"/>
    <col min="15" max="15" width="9.140625" style="179"/>
    <col min="16" max="16" width="2.7109375" style="179" customWidth="1"/>
    <col min="17" max="17" width="10.42578125" style="179" customWidth="1"/>
    <col min="18" max="18" width="9.140625" style="179"/>
    <col min="19" max="19" width="2.7109375" style="179" customWidth="1"/>
    <col min="20" max="21" width="9.140625" style="179"/>
    <col min="22" max="22" width="17.28515625" style="179" bestFit="1" customWidth="1"/>
    <col min="23" max="16384" width="9.140625" style="179"/>
  </cols>
  <sheetData>
    <row r="1" spans="1:19" x14ac:dyDescent="0.2">
      <c r="A1" s="180"/>
      <c r="B1" s="181"/>
      <c r="C1" s="181"/>
      <c r="D1" s="181"/>
      <c r="E1" s="181"/>
      <c r="F1" s="182"/>
      <c r="H1" s="72"/>
      <c r="I1" s="109"/>
      <c r="J1" s="109"/>
      <c r="K1" s="109"/>
      <c r="L1" s="109"/>
      <c r="M1" s="109"/>
      <c r="N1" s="68"/>
      <c r="O1" s="68"/>
      <c r="P1" s="68"/>
      <c r="Q1" s="109"/>
      <c r="R1" s="183"/>
      <c r="S1" s="184"/>
    </row>
    <row r="2" spans="1:19" ht="21.75" customHeight="1" x14ac:dyDescent="0.2">
      <c r="A2" s="185"/>
      <c r="B2" s="186"/>
      <c r="C2" s="187"/>
      <c r="D2" s="128"/>
      <c r="E2" s="74"/>
      <c r="F2" s="188"/>
      <c r="H2" s="72"/>
      <c r="I2" s="201"/>
      <c r="J2" s="202" t="str">
        <f>_xll.RData(J3:J21,K2:L2,"RTFEED:DTSIMI1","FRQ:1S",,K3)</f>
        <v>Updated at 16:33:34</v>
      </c>
      <c r="K2" s="200" t="s">
        <v>174</v>
      </c>
      <c r="L2" s="200" t="s">
        <v>175</v>
      </c>
      <c r="M2" s="199" t="s">
        <v>176</v>
      </c>
      <c r="N2" s="68"/>
      <c r="O2" s="200" t="s">
        <v>177</v>
      </c>
      <c r="P2" s="68"/>
      <c r="Q2" s="201" t="s">
        <v>178</v>
      </c>
      <c r="R2" s="201" t="s">
        <v>179</v>
      </c>
      <c r="S2" s="184"/>
    </row>
    <row r="3" spans="1:19" x14ac:dyDescent="0.2">
      <c r="A3" s="185"/>
      <c r="B3" s="189" t="s">
        <v>155</v>
      </c>
      <c r="C3" s="142" t="str">
        <f t="shared" ref="C3:C20" si="0">Currency&amp;$B3&amp;"_Mx"&amp;QuoteSuffix</f>
        <v>GBPOND_Mx_Quote</v>
      </c>
      <c r="D3" s="142" t="str">
        <f>_xll.qlSimpleQuote(C3,,0.01%,Permanent,Trigger,ObjectOverwrite)</f>
        <v>GBPOND_Mx_Quote#0003</v>
      </c>
      <c r="E3" s="138" t="str">
        <f>_xll.ohRangeRetrieveError(D3)</f>
        <v/>
      </c>
      <c r="F3" s="188"/>
      <c r="H3" s="72"/>
      <c r="I3" s="203" t="s">
        <v>96</v>
      </c>
      <c r="J3" s="204" t="str">
        <f t="shared" ref="J3:J20" si="1">Currency&amp;I3&amp;"D="</f>
        <v>GBPOND=</v>
      </c>
      <c r="K3" s="205">
        <v>0.48125000000000001</v>
      </c>
      <c r="L3" s="205">
        <v>0.48125000000000001</v>
      </c>
      <c r="M3" s="190">
        <f>AVERAGE(K3,L3)</f>
        <v>0.48125000000000001</v>
      </c>
      <c r="N3" s="68"/>
      <c r="O3" s="191">
        <v>0.48125000000000001</v>
      </c>
      <c r="P3" s="68"/>
      <c r="Q3" s="205">
        <f t="array" ref="Q3:Q21">QuoteLive</f>
        <v>0.48125000000000001</v>
      </c>
      <c r="R3" s="211" t="e">
        <f>_xll.qlSimpleQuoteSetValue(D3,Q3/100,Trigger)</f>
        <v>#N/A</v>
      </c>
      <c r="S3" s="184"/>
    </row>
    <row r="4" spans="1:19" x14ac:dyDescent="0.2">
      <c r="A4" s="185"/>
      <c r="B4" s="189" t="s">
        <v>156</v>
      </c>
      <c r="C4" s="142" t="str">
        <f t="shared" si="0"/>
        <v>GBPTND_Mx_Quote</v>
      </c>
      <c r="D4" s="142" t="str">
        <f>_xll.qlSimpleQuote(C4,,0.01%,Permanent,Trigger,ObjectOverwrite)</f>
        <v>GBPTND_Mx_Quote#0003</v>
      </c>
      <c r="E4" s="138" t="str">
        <f>_xll.ohRangeRetrieveError(D4)</f>
        <v/>
      </c>
      <c r="F4" s="188"/>
      <c r="H4" s="72"/>
      <c r="I4" s="206" t="s">
        <v>173</v>
      </c>
      <c r="J4" s="204" t="str">
        <f t="shared" si="1"/>
        <v>GBPTND=</v>
      </c>
      <c r="K4" s="207" t="s">
        <v>182</v>
      </c>
      <c r="L4" s="207" t="s">
        <v>182</v>
      </c>
      <c r="M4" s="192" t="e">
        <f t="shared" ref="M4:M21" si="2">AVERAGE(K4,L4)</f>
        <v>#DIV/0!</v>
      </c>
      <c r="N4" s="68"/>
      <c r="O4" s="193" t="e">
        <v>#DIV/0!</v>
      </c>
      <c r="P4" s="68"/>
      <c r="Q4" s="207" t="e">
        <v>#DIV/0!</v>
      </c>
      <c r="R4" s="212">
        <f>_xll.qlSimpleQuoteSetValue(D4,Q4/100,Trigger)</f>
        <v>0</v>
      </c>
      <c r="S4" s="184"/>
    </row>
    <row r="5" spans="1:19" x14ac:dyDescent="0.2">
      <c r="A5" s="185"/>
      <c r="B5" s="189" t="s">
        <v>157</v>
      </c>
      <c r="C5" s="142" t="str">
        <f t="shared" si="0"/>
        <v>GBPSND_Mx_Quote</v>
      </c>
      <c r="D5" s="142" t="str">
        <f>_xll.qlSimpleQuote(C5,,0.01%,Permanent,Trigger,ObjectOverwrite)</f>
        <v>GBPSND_Mx_Quote#0003</v>
      </c>
      <c r="E5" s="138" t="str">
        <f>_xll.ohRangeRetrieveError(D5)</f>
        <v/>
      </c>
      <c r="F5" s="188"/>
      <c r="H5" s="72"/>
      <c r="I5" s="206" t="s">
        <v>132</v>
      </c>
      <c r="J5" s="204" t="str">
        <f t="shared" si="1"/>
        <v>GBPSND=</v>
      </c>
      <c r="K5" s="207">
        <v>0.48550000000000004</v>
      </c>
      <c r="L5" s="207">
        <v>0.48550000000000004</v>
      </c>
      <c r="M5" s="192">
        <f t="shared" si="2"/>
        <v>0.48550000000000004</v>
      </c>
      <c r="N5" s="68"/>
      <c r="O5" s="193">
        <v>0.48550000000000004</v>
      </c>
      <c r="P5" s="68"/>
      <c r="Q5" s="207">
        <v>0.48550000000000004</v>
      </c>
      <c r="R5" s="212" t="e">
        <f>_xll.qlSimpleQuoteSetValue(D5,Q5/100,Trigger)</f>
        <v>#N/A</v>
      </c>
      <c r="S5" s="184"/>
    </row>
    <row r="6" spans="1:19" x14ac:dyDescent="0.2">
      <c r="A6" s="185"/>
      <c r="B6" s="189" t="s">
        <v>158</v>
      </c>
      <c r="C6" s="142" t="str">
        <f t="shared" si="0"/>
        <v>GBPSWD_Mx_Quote</v>
      </c>
      <c r="D6" s="142" t="str">
        <f>_xll.qlSimpleQuote(C6,,0.01%,Permanent,Trigger,ObjectOverwrite)</f>
        <v>GBPSWD_Mx_Quote#0003</v>
      </c>
      <c r="E6" s="138" t="str">
        <f>_xll.ohRangeRetrieveError(D6)</f>
        <v/>
      </c>
      <c r="F6" s="188"/>
      <c r="H6" s="72"/>
      <c r="I6" s="206" t="s">
        <v>94</v>
      </c>
      <c r="J6" s="204" t="str">
        <f t="shared" si="1"/>
        <v>GBPSWD=</v>
      </c>
      <c r="K6" s="207">
        <v>0.48550000000000004</v>
      </c>
      <c r="L6" s="207">
        <v>0.48550000000000004</v>
      </c>
      <c r="M6" s="192">
        <f t="shared" si="2"/>
        <v>0.48550000000000004</v>
      </c>
      <c r="N6" s="68"/>
      <c r="O6" s="193">
        <v>0.48550000000000004</v>
      </c>
      <c r="P6" s="68"/>
      <c r="Q6" s="207">
        <v>0.48550000000000004</v>
      </c>
      <c r="R6" s="212" t="e">
        <f>_xll.qlSimpleQuoteSetValue(D6,Q6/100,Trigger)</f>
        <v>#N/A</v>
      </c>
      <c r="S6" s="184"/>
    </row>
    <row r="7" spans="1:19" x14ac:dyDescent="0.2">
      <c r="A7" s="185"/>
      <c r="B7" s="189" t="s">
        <v>159</v>
      </c>
      <c r="C7" s="142" t="str">
        <f t="shared" si="0"/>
        <v>GBP2WD_Mx_Quote</v>
      </c>
      <c r="D7" s="142" t="str">
        <f>_xll.qlSimpleQuote(C7,,0.01%,Permanent,Trigger,ObjectOverwrite)</f>
        <v>GBP2WD_Mx_Quote#0003</v>
      </c>
      <c r="E7" s="138" t="str">
        <f>_xll.ohRangeRetrieveError(D7)</f>
        <v/>
      </c>
      <c r="F7" s="188"/>
      <c r="H7" s="72"/>
      <c r="I7" s="206" t="s">
        <v>130</v>
      </c>
      <c r="J7" s="204" t="str">
        <f t="shared" si="1"/>
        <v>GBP2WD=</v>
      </c>
      <c r="K7" s="207">
        <v>0.49093375000000006</v>
      </c>
      <c r="L7" s="207">
        <v>0.49093375000000006</v>
      </c>
      <c r="M7" s="192">
        <f t="shared" si="2"/>
        <v>0.49093375000000006</v>
      </c>
      <c r="N7" s="68"/>
      <c r="O7" s="193">
        <v>0.49093375000000006</v>
      </c>
      <c r="P7" s="68"/>
      <c r="Q7" s="207">
        <v>0.49093375000000006</v>
      </c>
      <c r="R7" s="212" t="e">
        <f>_xll.qlSimpleQuoteSetValue(D7,Q7/100,Trigger)</f>
        <v>#N/A</v>
      </c>
      <c r="S7" s="184"/>
    </row>
    <row r="8" spans="1:19" x14ac:dyDescent="0.2">
      <c r="A8" s="185"/>
      <c r="B8" s="189" t="s">
        <v>160</v>
      </c>
      <c r="C8" s="142" t="str">
        <f t="shared" si="0"/>
        <v>GBP3WD_Mx_Quote</v>
      </c>
      <c r="D8" s="142" t="str">
        <f>_xll.qlSimpleQuote(C8,,0.01%,Permanent,Trigger,ObjectOverwrite)</f>
        <v>GBP3WD_Mx_Quote#0003</v>
      </c>
      <c r="E8" s="138" t="str">
        <f>_xll.ohRangeRetrieveError(D8)</f>
        <v/>
      </c>
      <c r="F8" s="188"/>
      <c r="H8" s="72"/>
      <c r="I8" s="206" t="s">
        <v>131</v>
      </c>
      <c r="J8" s="204" t="str">
        <f t="shared" si="1"/>
        <v>GBP3WD=</v>
      </c>
      <c r="K8" s="207">
        <v>0.49636750000000002</v>
      </c>
      <c r="L8" s="207">
        <v>0.49636750000000002</v>
      </c>
      <c r="M8" s="192">
        <f t="shared" si="2"/>
        <v>0.49636750000000002</v>
      </c>
      <c r="N8" s="68"/>
      <c r="O8" s="193">
        <v>0.49636750000000002</v>
      </c>
      <c r="P8" s="68"/>
      <c r="Q8" s="207">
        <v>0.49636750000000002</v>
      </c>
      <c r="R8" s="212" t="e">
        <f>_xll.qlSimpleQuoteSetValue(D8,Q8/100,Trigger)</f>
        <v>#N/A</v>
      </c>
      <c r="S8" s="184"/>
    </row>
    <row r="9" spans="1:19" x14ac:dyDescent="0.2">
      <c r="A9" s="185"/>
      <c r="B9" s="189" t="s">
        <v>161</v>
      </c>
      <c r="C9" s="142" t="str">
        <f t="shared" si="0"/>
        <v>GBP1MD_Mx_Quote</v>
      </c>
      <c r="D9" s="142" t="str">
        <f>_xll.qlSimpleQuote(C9,,0.01%,Permanent,Trigger,ObjectOverwrite)</f>
        <v>GBP1MD_Mx_Quote#0003</v>
      </c>
      <c r="E9" s="138" t="str">
        <f>_xll.ohRangeRetrieveError(D9)</f>
        <v/>
      </c>
      <c r="F9" s="188"/>
      <c r="H9" s="72"/>
      <c r="I9" s="206" t="s">
        <v>93</v>
      </c>
      <c r="J9" s="204" t="str">
        <f t="shared" si="1"/>
        <v>GBP1MD=</v>
      </c>
      <c r="K9" s="207">
        <v>0.50412999999999997</v>
      </c>
      <c r="L9" s="207">
        <v>0.50412999999999997</v>
      </c>
      <c r="M9" s="192">
        <f t="shared" si="2"/>
        <v>0.50412999999999997</v>
      </c>
      <c r="N9" s="68"/>
      <c r="O9" s="193">
        <v>0.50412999999999997</v>
      </c>
      <c r="P9" s="68"/>
      <c r="Q9" s="207">
        <v>0.50412999999999997</v>
      </c>
      <c r="R9" s="212" t="e">
        <f>_xll.qlSimpleQuoteSetValue(D9,Q9/100,Trigger)</f>
        <v>#N/A</v>
      </c>
      <c r="S9" s="184"/>
    </row>
    <row r="10" spans="1:19" x14ac:dyDescent="0.2">
      <c r="A10" s="185"/>
      <c r="B10" s="189" t="s">
        <v>162</v>
      </c>
      <c r="C10" s="142" t="str">
        <f t="shared" si="0"/>
        <v>GBP2MD_Mx_Quote</v>
      </c>
      <c r="D10" s="142" t="str">
        <f>_xll.qlSimpleQuote(C10,,0.01%,Permanent,Trigger,ObjectOverwrite)</f>
        <v>GBP2MD_Mx_Quote#0003</v>
      </c>
      <c r="E10" s="138" t="str">
        <f>_xll.ohRangeRetrieveError(D10)</f>
        <v/>
      </c>
      <c r="F10" s="188"/>
      <c r="H10" s="72"/>
      <c r="I10" s="206" t="s">
        <v>92</v>
      </c>
      <c r="J10" s="204" t="str">
        <f t="shared" si="1"/>
        <v>GBP2MD=</v>
      </c>
      <c r="K10" s="207">
        <v>0.53537999999999997</v>
      </c>
      <c r="L10" s="207">
        <v>0.53537999999999997</v>
      </c>
      <c r="M10" s="192">
        <f t="shared" si="2"/>
        <v>0.53537999999999997</v>
      </c>
      <c r="N10" s="68"/>
      <c r="O10" s="193">
        <v>0.53537999999999997</v>
      </c>
      <c r="P10" s="68"/>
      <c r="Q10" s="207">
        <v>0.53537999999999997</v>
      </c>
      <c r="R10" s="212" t="e">
        <f>_xll.qlSimpleQuoteSetValue(D10,Q10/100,Trigger)</f>
        <v>#N/A</v>
      </c>
      <c r="S10" s="184"/>
    </row>
    <row r="11" spans="1:19" x14ac:dyDescent="0.2">
      <c r="A11" s="185"/>
      <c r="B11" s="189" t="s">
        <v>163</v>
      </c>
      <c r="C11" s="142" t="str">
        <f t="shared" si="0"/>
        <v>GBP3MD_Mx_Quote</v>
      </c>
      <c r="D11" s="142" t="str">
        <f>_xll.qlSimpleQuote(C11,,0.01%,Permanent,Trigger,ObjectOverwrite)</f>
        <v>GBP3MD_Mx_Quote#0003</v>
      </c>
      <c r="E11" s="138" t="str">
        <f>_xll.ohRangeRetrieveError(D11)</f>
        <v/>
      </c>
      <c r="F11" s="188"/>
      <c r="H11" s="72"/>
      <c r="I11" s="206" t="s">
        <v>91</v>
      </c>
      <c r="J11" s="204" t="str">
        <f t="shared" si="1"/>
        <v>GBP3MD=</v>
      </c>
      <c r="K11" s="207">
        <v>0.5675</v>
      </c>
      <c r="L11" s="207">
        <v>0.5675</v>
      </c>
      <c r="M11" s="192">
        <f t="shared" si="2"/>
        <v>0.5675</v>
      </c>
      <c r="N11" s="68"/>
      <c r="O11" s="193">
        <v>0.5675</v>
      </c>
      <c r="P11" s="68"/>
      <c r="Q11" s="207">
        <v>0.5675</v>
      </c>
      <c r="R11" s="212" t="e">
        <f>_xll.qlSimpleQuoteSetValue(D11,Q11/100,Trigger)</f>
        <v>#N/A</v>
      </c>
      <c r="S11" s="184"/>
    </row>
    <row r="12" spans="1:19" x14ac:dyDescent="0.2">
      <c r="A12" s="185"/>
      <c r="B12" s="189" t="s">
        <v>164</v>
      </c>
      <c r="C12" s="142" t="str">
        <f t="shared" si="0"/>
        <v>GBP4MD_Mx_Quote</v>
      </c>
      <c r="D12" s="142" t="str">
        <f>_xll.qlSimpleQuote(C12,,0.01%,Permanent,Trigger,ObjectOverwrite)</f>
        <v>GBP4MD_Mx_Quote#0003</v>
      </c>
      <c r="E12" s="138" t="str">
        <f>_xll.ohRangeRetrieveError(D12)</f>
        <v/>
      </c>
      <c r="F12" s="188"/>
      <c r="H12" s="72"/>
      <c r="I12" s="206" t="s">
        <v>133</v>
      </c>
      <c r="J12" s="204" t="str">
        <f t="shared" si="1"/>
        <v>GBP4MD=</v>
      </c>
      <c r="K12" s="207">
        <v>0.610681319</v>
      </c>
      <c r="L12" s="207">
        <v>0.610681319</v>
      </c>
      <c r="M12" s="192">
        <f t="shared" si="2"/>
        <v>0.610681319</v>
      </c>
      <c r="N12" s="68"/>
      <c r="O12" s="193">
        <v>0.610681319</v>
      </c>
      <c r="P12" s="68"/>
      <c r="Q12" s="207">
        <v>0.610681319</v>
      </c>
      <c r="R12" s="212" t="e">
        <f>_xll.qlSimpleQuoteSetValue(D12,Q12/100,Trigger)</f>
        <v>#N/A</v>
      </c>
      <c r="S12" s="184"/>
    </row>
    <row r="13" spans="1:19" x14ac:dyDescent="0.2">
      <c r="A13" s="185"/>
      <c r="B13" s="189" t="s">
        <v>165</v>
      </c>
      <c r="C13" s="142" t="str">
        <f t="shared" si="0"/>
        <v>GBP5MD_Mx_Quote</v>
      </c>
      <c r="D13" s="142" t="str">
        <f>_xll.qlSimpleQuote(C13,,0.01%,Permanent,Trigger,ObjectOverwrite)</f>
        <v>GBP5MD_Mx_Quote#0003</v>
      </c>
      <c r="E13" s="138" t="str">
        <f>_xll.ohRangeRetrieveError(D13)</f>
        <v/>
      </c>
      <c r="F13" s="188"/>
      <c r="H13" s="72"/>
      <c r="I13" s="206" t="s">
        <v>134</v>
      </c>
      <c r="J13" s="204" t="str">
        <f t="shared" si="1"/>
        <v>GBP5MD=</v>
      </c>
      <c r="K13" s="207">
        <v>0.65535164800000001</v>
      </c>
      <c r="L13" s="207">
        <v>0.65535164800000001</v>
      </c>
      <c r="M13" s="192">
        <f t="shared" si="2"/>
        <v>0.65535164800000001</v>
      </c>
      <c r="N13" s="68"/>
      <c r="O13" s="193">
        <v>0.65535164800000001</v>
      </c>
      <c r="P13" s="68"/>
      <c r="Q13" s="207">
        <v>0.65535164800000001</v>
      </c>
      <c r="R13" s="212" t="e">
        <f>_xll.qlSimpleQuoteSetValue(D13,Q13/100,Trigger)</f>
        <v>#N/A</v>
      </c>
      <c r="S13" s="184"/>
    </row>
    <row r="14" spans="1:19" x14ac:dyDescent="0.2">
      <c r="A14" s="185"/>
      <c r="B14" s="189" t="s">
        <v>166</v>
      </c>
      <c r="C14" s="142" t="str">
        <f t="shared" si="0"/>
        <v>GBP6MD_Mx_Quote</v>
      </c>
      <c r="D14" s="142" t="str">
        <f>_xll.qlSimpleQuote(C14,,0.01%,Permanent,Trigger,ObjectOverwrite)</f>
        <v>GBP6MD_Mx_Quote#0003</v>
      </c>
      <c r="E14" s="138" t="str">
        <f>_xll.ohRangeRetrieveError(D14)</f>
        <v/>
      </c>
      <c r="F14" s="188"/>
      <c r="H14" s="72"/>
      <c r="I14" s="206" t="s">
        <v>90</v>
      </c>
      <c r="J14" s="204" t="str">
        <f t="shared" si="1"/>
        <v>GBP6MD=</v>
      </c>
      <c r="K14" s="207">
        <v>0.70300000000000007</v>
      </c>
      <c r="L14" s="207">
        <v>0.70300000000000007</v>
      </c>
      <c r="M14" s="192">
        <f t="shared" si="2"/>
        <v>0.70300000000000007</v>
      </c>
      <c r="N14" s="68"/>
      <c r="O14" s="193">
        <v>0.70300000000000007</v>
      </c>
      <c r="P14" s="68"/>
      <c r="Q14" s="207">
        <v>0.70300000000000007</v>
      </c>
      <c r="R14" s="212" t="e">
        <f>_xll.qlSimpleQuoteSetValue(D14,Q14/100,Trigger)</f>
        <v>#N/A</v>
      </c>
      <c r="S14" s="184"/>
    </row>
    <row r="15" spans="1:19" x14ac:dyDescent="0.2">
      <c r="A15" s="185"/>
      <c r="B15" s="189" t="s">
        <v>167</v>
      </c>
      <c r="C15" s="142" t="str">
        <f t="shared" si="0"/>
        <v>GBP7MD_Mx_Quote</v>
      </c>
      <c r="D15" s="142" t="str">
        <f>_xll.qlSimpleQuote(C15,,0.01%,Permanent,Trigger,ObjectOverwrite)</f>
        <v>GBP7MD_Mx_Quote#0003</v>
      </c>
      <c r="E15" s="138" t="str">
        <f>_xll.ohRangeRetrieveError(D15)</f>
        <v/>
      </c>
      <c r="F15" s="188"/>
      <c r="H15" s="72"/>
      <c r="I15" s="206" t="s">
        <v>135</v>
      </c>
      <c r="J15" s="204" t="str">
        <f t="shared" si="1"/>
        <v>GBP7MD=</v>
      </c>
      <c r="K15" s="207">
        <v>0.75031461499999996</v>
      </c>
      <c r="L15" s="207">
        <v>0.75031461499999996</v>
      </c>
      <c r="M15" s="192">
        <f t="shared" si="2"/>
        <v>0.75031461499999996</v>
      </c>
      <c r="N15" s="68"/>
      <c r="O15" s="193">
        <v>0.75031461499999996</v>
      </c>
      <c r="P15" s="68"/>
      <c r="Q15" s="207">
        <v>0.75031461499999996</v>
      </c>
      <c r="R15" s="212" t="e">
        <f>_xll.qlSimpleQuoteSetValue(D15,Q15/100,Trigger)</f>
        <v>#N/A</v>
      </c>
      <c r="S15" s="184"/>
    </row>
    <row r="16" spans="1:19" x14ac:dyDescent="0.2">
      <c r="A16" s="185"/>
      <c r="B16" s="189" t="s">
        <v>168</v>
      </c>
      <c r="C16" s="142" t="str">
        <f t="shared" si="0"/>
        <v>GBP8MD_Mx_Quote</v>
      </c>
      <c r="D16" s="142" t="str">
        <f>_xll.qlSimpleQuote(C16,,0.01%,Permanent,Trigger,ObjectOverwrite)</f>
        <v>GBP8MD_Mx_Quote#0003</v>
      </c>
      <c r="E16" s="138" t="str">
        <f>_xll.ohRangeRetrieveError(D16)</f>
        <v/>
      </c>
      <c r="F16" s="188"/>
      <c r="H16" s="72"/>
      <c r="I16" s="206" t="s">
        <v>136</v>
      </c>
      <c r="J16" s="204" t="str">
        <f t="shared" si="1"/>
        <v>GBP8MD=</v>
      </c>
      <c r="K16" s="207">
        <v>0.80089230800000011</v>
      </c>
      <c r="L16" s="207">
        <v>0.80089230800000011</v>
      </c>
      <c r="M16" s="192">
        <f t="shared" si="2"/>
        <v>0.80089230800000011</v>
      </c>
      <c r="N16" s="68"/>
      <c r="O16" s="193">
        <v>0.80089230800000011</v>
      </c>
      <c r="P16" s="68"/>
      <c r="Q16" s="207">
        <v>0.80089230800000011</v>
      </c>
      <c r="R16" s="212" t="e">
        <f>_xll.qlSimpleQuoteSetValue(D16,Q16/100,Trigger)</f>
        <v>#N/A</v>
      </c>
      <c r="S16" s="184"/>
    </row>
    <row r="17" spans="1:22" x14ac:dyDescent="0.2">
      <c r="A17" s="185"/>
      <c r="B17" s="189" t="s">
        <v>169</v>
      </c>
      <c r="C17" s="142" t="str">
        <f t="shared" si="0"/>
        <v>GBP9MD_Mx_Quote</v>
      </c>
      <c r="D17" s="142" t="str">
        <f>_xll.qlSimpleQuote(C17,,0.01%,Permanent,Trigger,ObjectOverwrite)</f>
        <v>GBP9MD_Mx_Quote#0003</v>
      </c>
      <c r="E17" s="138" t="str">
        <f>_xll.ohRangeRetrieveError(D17)</f>
        <v/>
      </c>
      <c r="F17" s="188"/>
      <c r="H17" s="72"/>
      <c r="I17" s="206" t="s">
        <v>137</v>
      </c>
      <c r="J17" s="204" t="str">
        <f t="shared" si="1"/>
        <v>GBP9MD=</v>
      </c>
      <c r="K17" s="207">
        <v>0.85146999999999995</v>
      </c>
      <c r="L17" s="207">
        <v>0.85146999999999995</v>
      </c>
      <c r="M17" s="192">
        <f t="shared" si="2"/>
        <v>0.85146999999999995</v>
      </c>
      <c r="N17" s="68"/>
      <c r="O17" s="193">
        <v>0.85146999999999995</v>
      </c>
      <c r="P17" s="68"/>
      <c r="Q17" s="207">
        <v>0.85146999999999995</v>
      </c>
      <c r="R17" s="212" t="e">
        <f>_xll.qlSimpleQuoteSetValue(D17,Q17/100,Trigger)</f>
        <v>#N/A</v>
      </c>
      <c r="S17" s="184"/>
    </row>
    <row r="18" spans="1:22" x14ac:dyDescent="0.2">
      <c r="A18" s="185"/>
      <c r="B18" s="189" t="s">
        <v>170</v>
      </c>
      <c r="C18" s="142" t="str">
        <f t="shared" si="0"/>
        <v>GBP10MD_Mx_Quote</v>
      </c>
      <c r="D18" s="142" t="str">
        <f>_xll.qlSimpleQuote(C18,,0.01%,Permanent,Trigger,ObjectOverwrite)</f>
        <v>GBP10MD_Mx_Quote#0003</v>
      </c>
      <c r="E18" s="138" t="str">
        <f>_xll.ohRangeRetrieveError(D18)</f>
        <v/>
      </c>
      <c r="F18" s="188"/>
      <c r="H18" s="72"/>
      <c r="I18" s="206" t="s">
        <v>138</v>
      </c>
      <c r="J18" s="204" t="str">
        <f t="shared" si="1"/>
        <v>GBP10MD=</v>
      </c>
      <c r="K18" s="207">
        <v>0.89878461499999995</v>
      </c>
      <c r="L18" s="207">
        <v>0.89878461499999995</v>
      </c>
      <c r="M18" s="192">
        <f t="shared" si="2"/>
        <v>0.89878461499999995</v>
      </c>
      <c r="N18" s="68"/>
      <c r="O18" s="193">
        <v>0.89878461499999995</v>
      </c>
      <c r="P18" s="68"/>
      <c r="Q18" s="207">
        <v>0.89878461499999995</v>
      </c>
      <c r="R18" s="212" t="e">
        <f>_xll.qlSimpleQuoteSetValue(D18,Q18/100,Trigger)</f>
        <v>#N/A</v>
      </c>
      <c r="S18" s="184"/>
    </row>
    <row r="19" spans="1:22" x14ac:dyDescent="0.2">
      <c r="A19" s="185"/>
      <c r="B19" s="189" t="s">
        <v>171</v>
      </c>
      <c r="C19" s="142" t="str">
        <f t="shared" si="0"/>
        <v>GBP11MD_Mx_Quote</v>
      </c>
      <c r="D19" s="142" t="str">
        <f>_xll.qlSimpleQuote(C19,,0.01%,Permanent,Trigger,ObjectOverwrite)</f>
        <v>GBP11MD_Mx_Quote#0003</v>
      </c>
      <c r="E19" s="138" t="str">
        <f>_xll.ohRangeRetrieveError(D19)</f>
        <v/>
      </c>
      <c r="F19" s="188"/>
      <c r="H19" s="72"/>
      <c r="I19" s="206" t="s">
        <v>139</v>
      </c>
      <c r="J19" s="204" t="str">
        <f t="shared" si="1"/>
        <v>GBP11MD=</v>
      </c>
      <c r="K19" s="207">
        <v>0.9493623080000001</v>
      </c>
      <c r="L19" s="207">
        <v>0.9493623080000001</v>
      </c>
      <c r="M19" s="192">
        <f t="shared" si="2"/>
        <v>0.9493623080000001</v>
      </c>
      <c r="N19" s="68"/>
      <c r="O19" s="193">
        <v>0.9493623080000001</v>
      </c>
      <c r="P19" s="68"/>
      <c r="Q19" s="207">
        <v>0.9493623080000001</v>
      </c>
      <c r="R19" s="212" t="e">
        <f>_xll.qlSimpleQuoteSetValue(D19,Q19/100,Trigger)</f>
        <v>#N/A</v>
      </c>
      <c r="S19" s="184"/>
    </row>
    <row r="20" spans="1:22" x14ac:dyDescent="0.2">
      <c r="A20" s="185"/>
      <c r="B20" s="189" t="s">
        <v>172</v>
      </c>
      <c r="C20" s="142" t="str">
        <f t="shared" si="0"/>
        <v>GBP1YD_Mx_Quote</v>
      </c>
      <c r="D20" s="142" t="str">
        <f>_xll.qlSimpleQuote(C20,,0.01%,Permanent,Trigger,ObjectOverwrite)</f>
        <v>GBP1YD_Mx_Quote#0003</v>
      </c>
      <c r="E20" s="138" t="str">
        <f>_xll.ohRangeRetrieveError(D20)</f>
        <v/>
      </c>
      <c r="F20" s="188"/>
      <c r="H20" s="72"/>
      <c r="I20" s="208" t="s">
        <v>36</v>
      </c>
      <c r="J20" s="209" t="str">
        <f t="shared" si="1"/>
        <v>GBP1YD=</v>
      </c>
      <c r="K20" s="210">
        <v>0.99993999999999994</v>
      </c>
      <c r="L20" s="210">
        <v>0.99993999999999994</v>
      </c>
      <c r="M20" s="194">
        <f t="shared" si="2"/>
        <v>0.99993999999999994</v>
      </c>
      <c r="N20" s="68"/>
      <c r="O20" s="195">
        <v>0.99993999999999994</v>
      </c>
      <c r="P20" s="68"/>
      <c r="Q20" s="210">
        <v>0.99993999999999994</v>
      </c>
      <c r="R20" s="213" t="e">
        <f>_xll.qlSimpleQuoteSetValue(D20,Q20/100,Trigger)</f>
        <v>#N/A</v>
      </c>
      <c r="S20" s="184"/>
      <c r="U20" s="214"/>
      <c r="V20" s="214" t="s">
        <v>181</v>
      </c>
    </row>
    <row r="21" spans="1:22" x14ac:dyDescent="0.2">
      <c r="A21" s="185"/>
      <c r="B21" s="189"/>
      <c r="C21" s="142" t="str">
        <f>Currency&amp;"_STUB"&amp;QuoteSuffix</f>
        <v>GBP_STUB_Quote</v>
      </c>
      <c r="D21" s="142" t="str">
        <f>_xll.qlSimpleQuote(C21,,0.01%,Permanent,Trigger,ObjectOverwrite)</f>
        <v>GBP_STUB_Quote#0003</v>
      </c>
      <c r="E21" s="138" t="str">
        <f>_xll.ohRangeRetrieveError(D21)</f>
        <v/>
      </c>
      <c r="F21" s="188"/>
      <c r="H21" s="72"/>
      <c r="I21" s="208"/>
      <c r="J21" s="209" t="str">
        <f>Currency&amp;"_STD_#"&amp;YEAR(V21)&amp;MONTH(V21)&amp;DAY(V21)&amp;"D"</f>
        <v>GBP_STD_#20151216D</v>
      </c>
      <c r="K21" s="210">
        <v>0.76194615399999999</v>
      </c>
      <c r="L21" s="210">
        <v>0.74194615400000008</v>
      </c>
      <c r="M21" s="194">
        <f t="shared" si="2"/>
        <v>0.75194615400000009</v>
      </c>
      <c r="N21" s="68"/>
      <c r="O21" s="195">
        <v>0.75194615400000009</v>
      </c>
      <c r="P21" s="68"/>
      <c r="Q21" s="210">
        <v>0.75194615400000009</v>
      </c>
      <c r="R21" s="213" t="e">
        <f>_xll.qlSimpleQuoteSetValue(D21,Q21/100,Trigger)</f>
        <v>#N/A</v>
      </c>
      <c r="S21" s="184"/>
      <c r="U21" s="214" t="s">
        <v>180</v>
      </c>
      <c r="V21" s="215">
        <f>_xll.qlIMMdate(Futures!$O$3,,Trigger)</f>
        <v>42354</v>
      </c>
    </row>
    <row r="22" spans="1:22" ht="12" thickBot="1" x14ac:dyDescent="0.25">
      <c r="A22" s="196"/>
      <c r="B22" s="197"/>
      <c r="C22" s="197"/>
      <c r="D22" s="197"/>
      <c r="E22" s="197"/>
      <c r="F22" s="198"/>
      <c r="H22" s="69"/>
      <c r="I22" s="65"/>
      <c r="J22" s="65"/>
      <c r="K22" s="65"/>
      <c r="L22" s="65"/>
      <c r="M22" s="65"/>
      <c r="N22" s="65"/>
      <c r="O22" s="65"/>
      <c r="P22" s="65"/>
      <c r="Q22" s="65"/>
      <c r="R22" s="65"/>
      <c r="S22" s="66"/>
    </row>
  </sheetData>
  <conditionalFormatting sqref="R3:R21">
    <cfRule type="cellIs" dxfId="1" priority="1" stopIfTrue="1" operator="greaterThan">
      <formula>0</formula>
    </cfRule>
    <cfRule type="cellIs" dxfId="0" priority="2"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General Settings</vt:lpstr>
      <vt:lpstr>RateHelpers</vt:lpstr>
      <vt:lpstr>Selected</vt:lpstr>
      <vt:lpstr>Deposits</vt:lpstr>
      <vt:lpstr>Futures</vt:lpstr>
      <vt:lpstr>Swaps</vt:lpstr>
      <vt:lpstr>MxDeposits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vt:lpstr>
      <vt:lpstr>MxDeposits!QuoteLive</vt:lpstr>
      <vt:lpstr>RateHelpers!QuoteLive</vt:lpstr>
      <vt:lpstr>MxDeposits!QuoteStatic</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2015-05-13T14:34:54Z</dcterms:modified>
</cp:coreProperties>
</file>