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05" yWindow="-15" windowWidth="12720" windowHeight="12105" activeTab="1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ON Pricing" sheetId="19" r:id="rId6"/>
    <sheet name="STD2 Pricing" sheetId="20" r:id="rId7"/>
  </sheets>
  <externalReferences>
    <externalReference r:id="rId8"/>
  </externalReferences>
  <definedNames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Pricing'!$P$6</definedName>
    <definedName name="BDayConvention" localSheetId="3">'3M Pricing'!$P$6</definedName>
    <definedName name="BDayConvention" localSheetId="4">'6M Pricing'!$P$6</definedName>
    <definedName name="BDayConvention" localSheetId="5">'ON Pricing'!#REF!</definedName>
    <definedName name="BDayConvention" localSheetId="6">'STD2 Pricing'!$P$6</definedName>
    <definedName name="BID">Contribution!$E$2</definedName>
    <definedName name="Calendar">'General Settings'!$D$19</definedName>
    <definedName name="Contribute">Contribution!$B$2</definedName>
    <definedName name="Currency">'General Settings'!$D$11</definedName>
    <definedName name="CurveTenor" localSheetId="2">'1M Pricing'!$F$2</definedName>
    <definedName name="CurveTenor" localSheetId="3">'3M Pricing'!$F$2</definedName>
    <definedName name="CurveTenor" localSheetId="4">'6M Pricing'!$F$2</definedName>
    <definedName name="CurveTenor" localSheetId="5">'ON Pricing'!$F$2</definedName>
    <definedName name="CurveTenor" localSheetId="6">'STD2 Pricing'!$F$2</definedName>
    <definedName name="DayCounter" localSheetId="2">'1M Pricing'!$Q$6</definedName>
    <definedName name="DayCounter" localSheetId="3">'3M Pricing'!$Q$6</definedName>
    <definedName name="DayCounter" localSheetId="4">'6M Pricing'!$Q$6</definedName>
    <definedName name="DayCounter" localSheetId="5">'ON Pricing'!#REF!</definedName>
    <definedName name="DayCounter" localSheetId="6">'STD2 Pricing'!$Q$6</definedName>
    <definedName name="DiscountingCurve">'General Settings'!$D$12</definedName>
    <definedName name="EndOfMonth" localSheetId="2">'1M Pricing'!$O$6</definedName>
    <definedName name="EndOfMonth" localSheetId="3">'3M Pricing'!$O$6</definedName>
    <definedName name="EndOfMonth" localSheetId="4">'6M Pricing'!$O$6</definedName>
    <definedName name="EndOfMonth" localSheetId="5">'ON Pricing'!#REF!</definedName>
    <definedName name="EndOfMonth" localSheetId="6">'STD2 Pricing'!$O$6</definedName>
    <definedName name="EvaluationDate">'General Settings'!$D$5</definedName>
    <definedName name="Fields">Contribution!$E$2:$F$2</definedName>
    <definedName name="FixedLegBDC" localSheetId="2">'1M Pricing'!$P$11</definedName>
    <definedName name="FixedLegBDC" localSheetId="3">'3M Pricing'!$P$20</definedName>
    <definedName name="FixedLegBDC" localSheetId="4">'6M Pricing'!$P$23</definedName>
    <definedName name="FixedLegBDC" localSheetId="5">'ON Pricing'!$Q$6</definedName>
    <definedName name="FixedLegBDC" localSheetId="6">'STD2 Pricing'!$P$22</definedName>
    <definedName name="FixedLegBDC">#REF!</definedName>
    <definedName name="FixedLegDayCounter" localSheetId="2">'1M Pricing'!$Q$11</definedName>
    <definedName name="FixedLegDayCounter" localSheetId="3">'3M Pricing'!$Q$20</definedName>
    <definedName name="FixedLegDayCounter" localSheetId="4">'6M Pricing'!$Q$23</definedName>
    <definedName name="FixedLegDayCounter" localSheetId="5">'ON Pricing'!$R$6</definedName>
    <definedName name="FixedLegDayCounter" localSheetId="6">'STD2 Pricing'!$Q$22</definedName>
    <definedName name="FixedLegTenor" localSheetId="2">'1M Pricing'!$O$11</definedName>
    <definedName name="FixedLegTenor" localSheetId="3">'3M Pricing'!$O$20</definedName>
    <definedName name="FixedLegTenor" localSheetId="4">'6M Pricing'!$O$23</definedName>
    <definedName name="FixedLegTenor" localSheetId="5">'ON Pricing'!$P$6</definedName>
    <definedName name="FixedLegTenor" localSheetId="6">'STD2 Pricing'!$O$22</definedName>
    <definedName name="ForwardStart" localSheetId="5">'ON Pricing'!$O$6</definedName>
    <definedName name="IborIndex" localSheetId="2">'1M Pricing'!$M$3</definedName>
    <definedName name="IborIndex" localSheetId="3">'3M Pricing'!$M$3</definedName>
    <definedName name="IborIndex" localSheetId="4">'6M Pricing'!$M$3</definedName>
    <definedName name="IborIndex" localSheetId="6">'STD2 Pricing'!$M$3</definedName>
    <definedName name="IborIndexFamily">'General Settings'!$D$13</definedName>
    <definedName name="InterestRatesTrigger">'General Settings'!$D$6</definedName>
    <definedName name="Interpolation" localSheetId="2">'1M Pricing'!#REF!</definedName>
    <definedName name="Interpolation" localSheetId="3">'3M Pricing'!#REF!</definedName>
    <definedName name="Interpolation" localSheetId="4">'6M Pricing'!#REF!</definedName>
    <definedName name="Interpolation" localSheetId="5">'ON Pricing'!#REF!</definedName>
    <definedName name="Interpolation" localSheetId="6">'STD2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5">'ON Pricing'!$M$3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3">'3M Pricing'!$F$3</definedName>
    <definedName name="YieldCurve" localSheetId="4">'6M Pricing'!$F$3</definedName>
    <definedName name="YieldCurve" localSheetId="5">'ON Pricing'!$F$3</definedName>
    <definedName name="YieldCurve" localSheetId="6">'STD2 Pricing'!$F$3</definedName>
  </definedNames>
  <calcPr calcId="145621"/>
</workbook>
</file>

<file path=xl/calcChain.xml><?xml version="1.0" encoding="utf-8"?>
<calcChain xmlns="http://schemas.openxmlformats.org/spreadsheetml/2006/main">
  <c r="M20" i="17" l="1"/>
  <c r="Z20" i="7" l="1"/>
  <c r="Z14" i="7"/>
  <c r="Z11" i="7"/>
  <c r="Z10" i="7"/>
  <c r="Z9" i="7"/>
  <c r="Z7" i="7"/>
  <c r="Z6" i="7"/>
  <c r="M3" i="20" l="1"/>
  <c r="F3" i="20"/>
  <c r="AK11" i="7"/>
  <c r="AK9" i="7"/>
  <c r="AK7" i="7"/>
  <c r="AK10" i="7"/>
  <c r="AK14" i="7"/>
  <c r="AK6" i="7"/>
  <c r="AA10" i="7" l="1"/>
  <c r="AA11" i="7"/>
  <c r="AA14" i="7"/>
  <c r="AA9" i="7"/>
  <c r="AA7" i="7"/>
  <c r="AA6" i="7"/>
  <c r="F3" i="19"/>
  <c r="F3" i="18"/>
  <c r="F3" i="17"/>
  <c r="E27" i="7"/>
  <c r="D29" i="7"/>
  <c r="D17" i="7"/>
  <c r="C27" i="7"/>
  <c r="B24" i="7"/>
  <c r="E25" i="7"/>
  <c r="D19" i="7"/>
  <c r="E22" i="7"/>
  <c r="C25" i="7"/>
  <c r="E14" i="7"/>
  <c r="F14" i="7"/>
  <c r="E28" i="7"/>
  <c r="D20" i="7"/>
  <c r="B8" i="7"/>
  <c r="F24" i="7"/>
  <c r="F20" i="7"/>
  <c r="C20" i="7"/>
  <c r="E13" i="7"/>
  <c r="E23" i="7"/>
  <c r="D16" i="7"/>
  <c r="D22" i="7"/>
  <c r="C29" i="7"/>
  <c r="C14" i="7"/>
  <c r="E11" i="7"/>
  <c r="F7" i="7"/>
  <c r="F28" i="7"/>
  <c r="B17" i="7"/>
  <c r="C11" i="7"/>
  <c r="F27" i="7"/>
  <c r="B25" i="7"/>
  <c r="F29" i="7"/>
  <c r="B7" i="7"/>
  <c r="D8" i="7"/>
  <c r="D28" i="7"/>
  <c r="B11" i="7"/>
  <c r="D13" i="7"/>
  <c r="F26" i="7"/>
  <c r="E10" i="7"/>
  <c r="C26" i="7"/>
  <c r="E26" i="7"/>
  <c r="C12" i="7"/>
  <c r="D15" i="7"/>
  <c r="E21" i="7"/>
  <c r="F10" i="7"/>
  <c r="D25" i="7"/>
  <c r="D23" i="7"/>
  <c r="C7" i="7"/>
  <c r="C21" i="7"/>
  <c r="B14" i="7"/>
  <c r="D24" i="7"/>
  <c r="D26" i="7"/>
  <c r="B27" i="7"/>
  <c r="C23" i="7"/>
  <c r="E29" i="7"/>
  <c r="D10" i="7"/>
  <c r="B20" i="7"/>
  <c r="C22" i="7"/>
  <c r="F6" i="7"/>
  <c r="C8" i="7"/>
  <c r="D12" i="7"/>
  <c r="C24" i="7"/>
  <c r="B22" i="7"/>
  <c r="D21" i="7"/>
  <c r="D27" i="7"/>
  <c r="E9" i="7"/>
  <c r="E12" i="7"/>
  <c r="F11" i="7"/>
  <c r="D9" i="7"/>
  <c r="C9" i="7"/>
  <c r="E20" i="7"/>
  <c r="E17" i="7"/>
  <c r="D18" i="7"/>
  <c r="B26" i="7"/>
  <c r="D7" i="7"/>
  <c r="F9" i="7"/>
  <c r="F25" i="7"/>
  <c r="C17" i="7"/>
  <c r="D11" i="7"/>
  <c r="B29" i="7"/>
  <c r="B9" i="7"/>
  <c r="F23" i="7"/>
  <c r="C28" i="7"/>
  <c r="E24" i="7"/>
  <c r="B28" i="7"/>
  <c r="B23" i="7"/>
  <c r="D14" i="7"/>
  <c r="F22" i="7"/>
  <c r="AL7" i="7"/>
  <c r="AL6" i="7"/>
  <c r="AA20" i="7" l="1"/>
  <c r="X22" i="7"/>
  <c r="Y22" i="7" s="1"/>
  <c r="J22" i="20" s="1"/>
  <c r="X23" i="7"/>
  <c r="Y23" i="7" s="1"/>
  <c r="J23" i="20" s="1"/>
  <c r="X24" i="7"/>
  <c r="Y24" i="7" s="1"/>
  <c r="J24" i="20" s="1"/>
  <c r="X25" i="7"/>
  <c r="Y25" i="7" s="1"/>
  <c r="J25" i="20" s="1"/>
  <c r="X26" i="7"/>
  <c r="Y26" i="7" s="1"/>
  <c r="J26" i="20" s="1"/>
  <c r="X27" i="7"/>
  <c r="Y27" i="7" s="1"/>
  <c r="J27" i="20" s="1"/>
  <c r="X28" i="7"/>
  <c r="Y28" i="7" s="1"/>
  <c r="J28" i="20" s="1"/>
  <c r="X29" i="7"/>
  <c r="Y29" i="7" s="1"/>
  <c r="J29" i="20" s="1"/>
  <c r="X20" i="7"/>
  <c r="Y20" i="7" s="1"/>
  <c r="X7" i="7"/>
  <c r="Y7" i="7" s="1"/>
  <c r="X9" i="7"/>
  <c r="Y9" i="7" s="1"/>
  <c r="X10" i="7"/>
  <c r="Y10" i="7" s="1"/>
  <c r="X11" i="7"/>
  <c r="Y11" i="7" s="1"/>
  <c r="X14" i="7"/>
  <c r="Y14" i="7" s="1"/>
  <c r="X6" i="7"/>
  <c r="Y6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23" i="7"/>
  <c r="Q23" i="7" s="1"/>
  <c r="P13" i="7"/>
  <c r="Q13" i="7" s="1"/>
  <c r="P14" i="7"/>
  <c r="Q14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6" i="7"/>
  <c r="Q6" i="7" s="1"/>
  <c r="Q15" i="7"/>
  <c r="Q16" i="7"/>
  <c r="Q17" i="7"/>
  <c r="Q18" i="7"/>
  <c r="Q19" i="7"/>
  <c r="Q20" i="7"/>
  <c r="Q21" i="7"/>
  <c r="Q22" i="7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H11" i="7"/>
  <c r="I11" i="7" s="1"/>
  <c r="H14" i="7"/>
  <c r="I14" i="7" s="1"/>
  <c r="H17" i="7"/>
  <c r="I17" i="7" s="1"/>
  <c r="H20" i="7"/>
  <c r="I20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9" i="7"/>
  <c r="I9" i="7" s="1"/>
  <c r="H8" i="7"/>
  <c r="I8" i="7" s="1"/>
  <c r="H7" i="7"/>
  <c r="I7" i="7" s="1"/>
  <c r="H6" i="7"/>
  <c r="I6" i="7" s="1"/>
  <c r="T10" i="7"/>
  <c r="U10" i="7" s="1"/>
  <c r="J10" i="19" s="1"/>
  <c r="T11" i="7"/>
  <c r="U11" i="7" s="1"/>
  <c r="J11" i="19" s="1"/>
  <c r="T12" i="7"/>
  <c r="U12" i="7" s="1"/>
  <c r="J12" i="19" s="1"/>
  <c r="T13" i="7"/>
  <c r="U13" i="7" s="1"/>
  <c r="J13" i="19" s="1"/>
  <c r="T14" i="7"/>
  <c r="U14" i="7" s="1"/>
  <c r="J14" i="19" s="1"/>
  <c r="T17" i="7"/>
  <c r="U17" i="7" s="1"/>
  <c r="J17" i="19" s="1"/>
  <c r="T20" i="7"/>
  <c r="U20" i="7" s="1"/>
  <c r="J20" i="19" s="1"/>
  <c r="T21" i="7"/>
  <c r="U21" i="7" s="1"/>
  <c r="J21" i="19" s="1"/>
  <c r="T22" i="7"/>
  <c r="U22" i="7" s="1"/>
  <c r="J22" i="19" s="1"/>
  <c r="T23" i="7"/>
  <c r="U23" i="7" s="1"/>
  <c r="J23" i="19" s="1"/>
  <c r="T24" i="7"/>
  <c r="U24" i="7" s="1"/>
  <c r="J24" i="19" s="1"/>
  <c r="T25" i="7"/>
  <c r="U25" i="7" s="1"/>
  <c r="J25" i="19" s="1"/>
  <c r="T26" i="7"/>
  <c r="U26" i="7" s="1"/>
  <c r="J26" i="19" s="1"/>
  <c r="T27" i="7"/>
  <c r="U27" i="7" s="1"/>
  <c r="J27" i="19" s="1"/>
  <c r="T28" i="7"/>
  <c r="U28" i="7" s="1"/>
  <c r="J28" i="19" s="1"/>
  <c r="T29" i="7"/>
  <c r="U29" i="7" s="1"/>
  <c r="J29" i="19" s="1"/>
  <c r="T9" i="7"/>
  <c r="U9" i="7" s="1"/>
  <c r="J9" i="19" s="1"/>
  <c r="D13" i="2"/>
  <c r="B1" i="2"/>
  <c r="D5" i="2"/>
  <c r="AL11" i="7"/>
  <c r="AL20" i="7"/>
  <c r="AK20" i="7"/>
  <c r="AL14" i="7"/>
  <c r="AL9" i="7"/>
  <c r="AL10" i="7"/>
  <c r="F26" i="20" l="1"/>
  <c r="F23" i="20"/>
  <c r="F22" i="20"/>
  <c r="F29" i="20"/>
  <c r="F28" i="20"/>
  <c r="F27" i="20"/>
  <c r="F25" i="20"/>
  <c r="F24" i="20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J9" i="14"/>
  <c r="J22" i="14"/>
  <c r="J29" i="14"/>
  <c r="J28" i="14"/>
  <c r="J14" i="14"/>
  <c r="J20" i="14"/>
  <c r="J17" i="14"/>
  <c r="J26" i="14"/>
  <c r="J25" i="14"/>
  <c r="M3" i="17"/>
  <c r="J11" i="14"/>
  <c r="J7" i="14"/>
  <c r="J24" i="14"/>
  <c r="J27" i="14"/>
  <c r="J8" i="14"/>
  <c r="J23" i="14"/>
  <c r="F19" i="14"/>
  <c r="F27" i="14"/>
  <c r="F21" i="14"/>
  <c r="F29" i="14"/>
  <c r="F22" i="14"/>
  <c r="F24" i="14"/>
  <c r="F25" i="14"/>
  <c r="F12" i="14"/>
  <c r="F20" i="14"/>
  <c r="F28" i="14"/>
  <c r="F13" i="14"/>
  <c r="F14" i="14"/>
  <c r="F15" i="14"/>
  <c r="F16" i="14"/>
  <c r="F17" i="14"/>
  <c r="F18" i="14"/>
  <c r="F23" i="14"/>
  <c r="F26" i="14"/>
  <c r="M3" i="14"/>
  <c r="F8" i="14"/>
  <c r="F7" i="14"/>
  <c r="F6" i="14"/>
  <c r="F11" i="14"/>
  <c r="F9" i="14"/>
  <c r="D18" i="2"/>
  <c r="D19" i="2" l="1"/>
  <c r="B6" i="7"/>
  <c r="C6" i="7"/>
  <c r="D6" i="7"/>
  <c r="G22" i="18"/>
  <c r="M27" i="17"/>
  <c r="M9" i="18"/>
  <c r="M25" i="17"/>
  <c r="M29" i="20"/>
  <c r="G15" i="18"/>
  <c r="M14" i="18"/>
  <c r="M23" i="20"/>
  <c r="M8" i="18"/>
  <c r="M26" i="18"/>
  <c r="M22" i="20"/>
  <c r="M28" i="17"/>
  <c r="M12" i="18"/>
  <c r="M23" i="17"/>
  <c r="G21" i="18"/>
  <c r="H22" i="18"/>
  <c r="M6" i="17"/>
  <c r="M21" i="17"/>
  <c r="G17" i="17"/>
  <c r="M9" i="17"/>
  <c r="G16" i="18"/>
  <c r="M26" i="17"/>
  <c r="M25" i="18"/>
  <c r="M7" i="17"/>
  <c r="G19" i="18"/>
  <c r="G20" i="18"/>
  <c r="M29" i="17"/>
  <c r="G12" i="17"/>
  <c r="G15" i="17"/>
  <c r="G19" i="17"/>
  <c r="M27" i="20"/>
  <c r="M24" i="17"/>
  <c r="M3" i="19"/>
  <c r="G16" i="17"/>
  <c r="M25" i="20"/>
  <c r="G17" i="18"/>
  <c r="M24" i="18"/>
  <c r="G14" i="17"/>
  <c r="M26" i="20"/>
  <c r="M27" i="18"/>
  <c r="M14" i="19"/>
  <c r="M17" i="19"/>
  <c r="M20" i="19"/>
  <c r="M28" i="18"/>
  <c r="M6" i="18"/>
  <c r="M11" i="17"/>
  <c r="M28" i="20"/>
  <c r="D20" i="2"/>
  <c r="M23" i="18"/>
  <c r="M7" i="18"/>
  <c r="M22" i="17"/>
  <c r="G18" i="18"/>
  <c r="M7" i="19"/>
  <c r="M10" i="19"/>
  <c r="M29" i="18"/>
  <c r="M23" i="19"/>
  <c r="M8" i="17"/>
  <c r="M11" i="18"/>
  <c r="G13" i="17"/>
  <c r="M10" i="18"/>
  <c r="M13" i="18"/>
  <c r="M24" i="20"/>
  <c r="M10" i="17"/>
  <c r="M15" i="19"/>
  <c r="G15" i="19" s="1"/>
  <c r="M18" i="19"/>
  <c r="M13" i="19"/>
  <c r="H15" i="19"/>
  <c r="H18" i="19"/>
  <c r="G18" i="17"/>
  <c r="H18" i="17" s="1"/>
  <c r="I15" i="19"/>
  <c r="I13" i="19"/>
  <c r="M21" i="19"/>
  <c r="M9" i="19"/>
  <c r="M25" i="19"/>
  <c r="M26" i="19"/>
  <c r="M24" i="19"/>
  <c r="M12" i="19"/>
  <c r="M27" i="19"/>
  <c r="M19" i="19"/>
  <c r="M16" i="19"/>
  <c r="M6" i="19"/>
  <c r="M28" i="19"/>
  <c r="M22" i="19"/>
  <c r="M29" i="19"/>
  <c r="M11" i="19"/>
  <c r="M8" i="19"/>
  <c r="G14" i="19"/>
  <c r="I14" i="19"/>
  <c r="H14" i="19"/>
  <c r="I17" i="19"/>
  <c r="G17" i="19"/>
  <c r="H17" i="19"/>
  <c r="G20" i="19"/>
  <c r="I20" i="19"/>
  <c r="H20" i="19"/>
  <c r="H7" i="19"/>
  <c r="I7" i="19"/>
  <c r="G7" i="19"/>
  <c r="I10" i="19"/>
  <c r="G10" i="19"/>
  <c r="H10" i="19"/>
  <c r="H23" i="19"/>
  <c r="I23" i="19"/>
  <c r="G23" i="19"/>
  <c r="I18" i="19"/>
  <c r="G18" i="19"/>
  <c r="H13" i="19"/>
  <c r="G13" i="19"/>
  <c r="H21" i="19"/>
  <c r="I21" i="19"/>
  <c r="G21" i="19"/>
  <c r="I9" i="19"/>
  <c r="H9" i="19"/>
  <c r="G9" i="19"/>
  <c r="I25" i="19"/>
  <c r="H25" i="19"/>
  <c r="G25" i="19"/>
  <c r="H26" i="19"/>
  <c r="I26" i="19"/>
  <c r="G26" i="19"/>
  <c r="I24" i="19"/>
  <c r="G24" i="19"/>
  <c r="H24" i="19"/>
  <c r="H12" i="19"/>
  <c r="G12" i="19"/>
  <c r="I12" i="19"/>
  <c r="H27" i="19"/>
  <c r="I27" i="19"/>
  <c r="G27" i="19"/>
  <c r="H19" i="19"/>
  <c r="G19" i="19"/>
  <c r="I19" i="19"/>
  <c r="G16" i="19"/>
  <c r="H16" i="19"/>
  <c r="I16" i="19"/>
  <c r="H6" i="19"/>
  <c r="I6" i="19"/>
  <c r="G6" i="19"/>
  <c r="I28" i="19"/>
  <c r="G28" i="19"/>
  <c r="H28" i="19"/>
  <c r="G22" i="19"/>
  <c r="I22" i="19"/>
  <c r="H22" i="19"/>
  <c r="G29" i="19"/>
  <c r="I29" i="19"/>
  <c r="H29" i="19"/>
  <c r="H11" i="19"/>
  <c r="I11" i="19"/>
  <c r="G11" i="19"/>
  <c r="I8" i="19"/>
  <c r="H8" i="19"/>
  <c r="G8" i="19"/>
  <c r="D12" i="2" l="1"/>
  <c r="F3" i="14"/>
  <c r="M11" i="14"/>
  <c r="F17" i="17"/>
  <c r="M7" i="14"/>
  <c r="M9" i="14"/>
  <c r="F19" i="18"/>
  <c r="H21" i="18"/>
  <c r="G20" i="17"/>
  <c r="H12" i="17"/>
  <c r="F22" i="18"/>
  <c r="F14" i="17"/>
  <c r="F16" i="17"/>
  <c r="G23" i="18"/>
  <c r="G11" i="18"/>
  <c r="G10" i="18"/>
  <c r="F15" i="18"/>
  <c r="H15" i="18"/>
  <c r="G25" i="18"/>
  <c r="H19" i="18"/>
  <c r="G23" i="20"/>
  <c r="F19" i="17"/>
  <c r="M26" i="14"/>
  <c r="M24" i="14"/>
  <c r="G7" i="14"/>
  <c r="G23" i="17"/>
  <c r="G9" i="14"/>
  <c r="G22" i="17"/>
  <c r="F12" i="17"/>
  <c r="H15" i="17"/>
  <c r="F21" i="18"/>
  <c r="F16" i="18"/>
  <c r="H16" i="17"/>
  <c r="H14" i="17"/>
  <c r="M14" i="14"/>
  <c r="F20" i="18"/>
  <c r="F15" i="17"/>
  <c r="G11" i="17"/>
  <c r="G29" i="20"/>
  <c r="M23" i="14"/>
  <c r="G23" i="14" s="1"/>
  <c r="H19" i="17"/>
  <c r="G10" i="17"/>
  <c r="M17" i="14"/>
  <c r="G17" i="14" s="1"/>
  <c r="M22" i="14"/>
  <c r="G8" i="18"/>
  <c r="G13" i="18"/>
  <c r="G14" i="18"/>
  <c r="G26" i="14"/>
  <c r="G29" i="17"/>
  <c r="G8" i="17"/>
  <c r="G24" i="20"/>
  <c r="G11" i="14"/>
  <c r="G27" i="17"/>
  <c r="G22" i="20"/>
  <c r="G27" i="20"/>
  <c r="G6" i="17"/>
  <c r="H16" i="18"/>
  <c r="G28" i="20"/>
  <c r="F18" i="18"/>
  <c r="F18" i="17"/>
  <c r="M29" i="14"/>
  <c r="G29" i="14" s="1"/>
  <c r="G7" i="17"/>
  <c r="H20" i="18"/>
  <c r="M20" i="14"/>
  <c r="G20" i="14" s="1"/>
  <c r="M21" i="14"/>
  <c r="G9" i="18"/>
  <c r="G24" i="14"/>
  <c r="H13" i="17"/>
  <c r="M8" i="14"/>
  <c r="G8" i="14" s="1"/>
  <c r="M16" i="14"/>
  <c r="M18" i="14"/>
  <c r="G18" i="14" s="1"/>
  <c r="F17" i="18"/>
  <c r="G27" i="18"/>
  <c r="G29" i="18"/>
  <c r="M13" i="14"/>
  <c r="G13" i="14" s="1"/>
  <c r="M15" i="14"/>
  <c r="M19" i="14"/>
  <c r="H18" i="18"/>
  <c r="G12" i="18"/>
  <c r="G9" i="17"/>
  <c r="G26" i="20"/>
  <c r="G24" i="17"/>
  <c r="M6" i="14"/>
  <c r="M12" i="14"/>
  <c r="G12" i="14" s="1"/>
  <c r="M28" i="14"/>
  <c r="G28" i="14" s="1"/>
  <c r="M27" i="14"/>
  <c r="G27" i="14" s="1"/>
  <c r="G15" i="14"/>
  <c r="G24" i="18"/>
  <c r="G21" i="14"/>
  <c r="G14" i="14"/>
  <c r="G21" i="17"/>
  <c r="G22" i="14"/>
  <c r="G6" i="18"/>
  <c r="G25" i="20"/>
  <c r="G26" i="17"/>
  <c r="H17" i="17"/>
  <c r="G25" i="17"/>
  <c r="H25" i="17" s="1"/>
  <c r="G28" i="17"/>
  <c r="H17" i="18"/>
  <c r="G26" i="18"/>
  <c r="F13" i="17"/>
  <c r="G19" i="14"/>
  <c r="G16" i="14"/>
  <c r="M25" i="14"/>
  <c r="G25" i="14" s="1"/>
  <c r="G28" i="18"/>
  <c r="G7" i="18"/>
  <c r="J6" i="14" l="1"/>
  <c r="H6" i="18"/>
  <c r="H25" i="20"/>
  <c r="H27" i="18"/>
  <c r="H8" i="18"/>
  <c r="H27" i="20"/>
  <c r="H28" i="20"/>
  <c r="H7" i="17"/>
  <c r="H7" i="14"/>
  <c r="H20" i="17"/>
  <c r="H12" i="18"/>
  <c r="H28" i="14"/>
  <c r="H24" i="18"/>
  <c r="H11" i="18"/>
  <c r="H19" i="14"/>
  <c r="H9" i="14"/>
  <c r="H29" i="18"/>
  <c r="H27" i="14"/>
  <c r="H26" i="14"/>
  <c r="H29" i="14"/>
  <c r="H9" i="18"/>
  <c r="H25" i="14"/>
  <c r="H13" i="18"/>
  <c r="H14" i="14"/>
  <c r="H24" i="17"/>
  <c r="H15" i="14"/>
  <c r="H26" i="20"/>
  <c r="H21" i="17"/>
  <c r="H17" i="14"/>
  <c r="H24" i="14"/>
  <c r="H22" i="20"/>
  <c r="H18" i="14"/>
  <c r="H26" i="18"/>
  <c r="H25" i="18"/>
  <c r="G6" i="14"/>
  <c r="H8" i="14"/>
  <c r="H16" i="14"/>
  <c r="H8" i="17"/>
  <c r="H14" i="18"/>
  <c r="H22" i="14"/>
  <c r="H22" i="17"/>
  <c r="H20" i="14"/>
  <c r="H27" i="17"/>
  <c r="H9" i="17"/>
  <c r="H29" i="17"/>
  <c r="H29" i="20"/>
  <c r="H23" i="14"/>
  <c r="H10" i="18"/>
  <c r="H13" i="14"/>
  <c r="H23" i="20"/>
  <c r="H28" i="17"/>
  <c r="H21" i="14"/>
  <c r="H12" i="14"/>
  <c r="H24" i="20"/>
  <c r="H10" i="17"/>
  <c r="H23" i="18"/>
  <c r="H28" i="18"/>
  <c r="H23" i="17"/>
  <c r="H6" i="17"/>
  <c r="H7" i="18"/>
  <c r="H11" i="17"/>
  <c r="H26" i="17"/>
  <c r="H11" i="14"/>
  <c r="H6" i="14"/>
  <c r="V9" i="7" l="1"/>
  <c r="V14" i="7"/>
  <c r="V10" i="7"/>
  <c r="V17" i="7"/>
  <c r="V20" i="7"/>
  <c r="V12" i="7"/>
  <c r="V11" i="7"/>
  <c r="V13" i="7"/>
  <c r="AI9" i="7"/>
  <c r="AI13" i="7"/>
  <c r="AI10" i="7"/>
  <c r="AI20" i="7"/>
  <c r="AI11" i="7"/>
  <c r="AI12" i="7"/>
  <c r="AI14" i="7"/>
  <c r="AI17" i="7"/>
  <c r="W12" i="7" l="1"/>
  <c r="W14" i="7"/>
  <c r="W10" i="7"/>
  <c r="W9" i="7"/>
  <c r="W11" i="7"/>
  <c r="V26" i="7"/>
  <c r="V22" i="7"/>
  <c r="V28" i="7"/>
  <c r="V25" i="7"/>
  <c r="V21" i="7"/>
  <c r="W20" i="7"/>
  <c r="V23" i="7"/>
  <c r="V27" i="7"/>
  <c r="V29" i="7"/>
  <c r="V24" i="7"/>
  <c r="W17" i="7"/>
  <c r="W13" i="7"/>
  <c r="AI28" i="7"/>
  <c r="AJ17" i="7"/>
  <c r="AJ9" i="7"/>
  <c r="AI22" i="7"/>
  <c r="AJ13" i="7"/>
  <c r="AI25" i="7"/>
  <c r="AI23" i="7"/>
  <c r="AJ14" i="7"/>
  <c r="AJ12" i="7"/>
  <c r="AJ20" i="7"/>
  <c r="AI24" i="7"/>
  <c r="AJ11" i="7"/>
  <c r="AJ10" i="7"/>
  <c r="AI26" i="7"/>
  <c r="AI29" i="7"/>
  <c r="AI27" i="7"/>
  <c r="AI21" i="7"/>
  <c r="W24" i="7" l="1"/>
  <c r="W22" i="7"/>
  <c r="W29" i="7"/>
  <c r="W26" i="7"/>
  <c r="W27" i="7"/>
  <c r="W23" i="7"/>
  <c r="W21" i="7"/>
  <c r="W25" i="7"/>
  <c r="W28" i="7"/>
  <c r="AJ21" i="7"/>
  <c r="AJ25" i="7"/>
  <c r="AJ22" i="7"/>
  <c r="AJ26" i="7"/>
  <c r="AJ23" i="7"/>
  <c r="AJ24" i="7"/>
  <c r="AJ28" i="7"/>
  <c r="AJ29" i="7"/>
  <c r="AJ27" i="7"/>
  <c r="D6" i="2" l="1"/>
  <c r="I22" i="17"/>
  <c r="I7" i="17"/>
  <c r="I22" i="18"/>
  <c r="I22" i="20"/>
  <c r="I17" i="14"/>
  <c r="I16" i="17"/>
  <c r="I23" i="18"/>
  <c r="I18" i="18"/>
  <c r="I17" i="18"/>
  <c r="I21" i="14"/>
  <c r="I19" i="18"/>
  <c r="I6" i="18"/>
  <c r="I27" i="17"/>
  <c r="I15" i="18"/>
  <c r="I29" i="17"/>
  <c r="I6" i="14"/>
  <c r="I16" i="18"/>
  <c r="I9" i="18"/>
  <c r="I12" i="18"/>
  <c r="I29" i="18"/>
  <c r="I8" i="18"/>
  <c r="I23" i="17"/>
  <c r="I12" i="17"/>
  <c r="I27" i="14"/>
  <c r="I25" i="14"/>
  <c r="I7" i="14"/>
  <c r="I9" i="17"/>
  <c r="I20" i="14"/>
  <c r="I26" i="14"/>
  <c r="I21" i="17"/>
  <c r="I13" i="18"/>
  <c r="I8" i="14"/>
  <c r="I23" i="14"/>
  <c r="I25" i="17"/>
  <c r="I9" i="14"/>
  <c r="I25" i="20"/>
  <c r="I19" i="17"/>
  <c r="I26" i="17"/>
  <c r="I20" i="18"/>
  <c r="I21" i="18"/>
  <c r="I27" i="18"/>
  <c r="I18" i="14"/>
  <c r="I25" i="18"/>
  <c r="I16" i="14"/>
  <c r="I29" i="14"/>
  <c r="I24" i="17"/>
  <c r="I7" i="18"/>
  <c r="I17" i="17"/>
  <c r="I11" i="14"/>
  <c r="I24" i="14"/>
  <c r="I28" i="18"/>
  <c r="I20" i="17"/>
  <c r="I11" i="18"/>
  <c r="I24" i="20"/>
  <c r="I27" i="20"/>
  <c r="I19" i="14"/>
  <c r="I10" i="17"/>
  <c r="I13" i="14"/>
  <c r="I12" i="14"/>
  <c r="I14" i="14"/>
  <c r="I14" i="18"/>
  <c r="I13" i="17"/>
  <c r="I11" i="17"/>
  <c r="I28" i="14"/>
  <c r="I28" i="17"/>
  <c r="I28" i="20"/>
  <c r="I24" i="18"/>
  <c r="I15" i="17"/>
  <c r="I15" i="14"/>
  <c r="I23" i="20"/>
  <c r="I26" i="18"/>
  <c r="I14" i="17"/>
  <c r="I26" i="20"/>
  <c r="I22" i="14"/>
  <c r="I18" i="17"/>
  <c r="I6" i="17"/>
  <c r="I10" i="18"/>
  <c r="I29" i="20"/>
  <c r="I8" i="17"/>
  <c r="N8" i="7" l="1"/>
  <c r="Z29" i="7"/>
  <c r="R10" i="7"/>
  <c r="N6" i="7"/>
  <c r="J22" i="7"/>
  <c r="Z26" i="7"/>
  <c r="N14" i="7"/>
  <c r="R26" i="7"/>
  <c r="Z23" i="7"/>
  <c r="R24" i="7"/>
  <c r="Z28" i="7"/>
  <c r="N28" i="7"/>
  <c r="J28" i="7"/>
  <c r="N11" i="7"/>
  <c r="R14" i="7"/>
  <c r="J14" i="7"/>
  <c r="Z27" i="7"/>
  <c r="Z24" i="7"/>
  <c r="R11" i="7"/>
  <c r="N20" i="7"/>
  <c r="R28" i="7"/>
  <c r="J24" i="7"/>
  <c r="J11" i="7"/>
  <c r="N17" i="7"/>
  <c r="R7" i="7"/>
  <c r="N24" i="7"/>
  <c r="J29" i="7"/>
  <c r="R25" i="7"/>
  <c r="R27" i="7"/>
  <c r="R21" i="7"/>
  <c r="R20" i="7"/>
  <c r="N26" i="7"/>
  <c r="Z25" i="7"/>
  <c r="J9" i="7"/>
  <c r="N25" i="7"/>
  <c r="J23" i="7"/>
  <c r="J8" i="7"/>
  <c r="R13" i="7"/>
  <c r="N21" i="7"/>
  <c r="J26" i="7"/>
  <c r="J20" i="7"/>
  <c r="N9" i="7"/>
  <c r="J7" i="7"/>
  <c r="J25" i="7"/>
  <c r="J27" i="7"/>
  <c r="N12" i="7"/>
  <c r="N23" i="7"/>
  <c r="R8" i="7"/>
  <c r="R29" i="7"/>
  <c r="R12" i="7"/>
  <c r="R9" i="7"/>
  <c r="R16" i="7"/>
  <c r="J6" i="7"/>
  <c r="N29" i="7"/>
  <c r="R15" i="7"/>
  <c r="N27" i="7"/>
  <c r="R6" i="7"/>
  <c r="R19" i="7"/>
  <c r="R17" i="7"/>
  <c r="R18" i="7"/>
  <c r="R23" i="7"/>
  <c r="J17" i="7"/>
  <c r="Z22" i="7"/>
  <c r="R22" i="7"/>
  <c r="N7" i="7"/>
  <c r="N22" i="7"/>
  <c r="AE8" i="7"/>
  <c r="AK23" i="7"/>
  <c r="AK27" i="7"/>
  <c r="AG7" i="7"/>
  <c r="AK25" i="7"/>
  <c r="AC20" i="7"/>
  <c r="AG29" i="7"/>
  <c r="AG6" i="7"/>
  <c r="AE7" i="7"/>
  <c r="AK29" i="7"/>
  <c r="AG24" i="7"/>
  <c r="AK24" i="7"/>
  <c r="AE24" i="7"/>
  <c r="AC9" i="7"/>
  <c r="AE9" i="7"/>
  <c r="AG12" i="7"/>
  <c r="AG19" i="7"/>
  <c r="AE22" i="7"/>
  <c r="AG10" i="7"/>
  <c r="AK28" i="7"/>
  <c r="AG11" i="7"/>
  <c r="AC29" i="7"/>
  <c r="AE25" i="7"/>
  <c r="AC7" i="7"/>
  <c r="AG9" i="7"/>
  <c r="AG17" i="7"/>
  <c r="AE6" i="7"/>
  <c r="AE28" i="7"/>
  <c r="AE20" i="7"/>
  <c r="AG25" i="7"/>
  <c r="AC23" i="7"/>
  <c r="AC25" i="7"/>
  <c r="AG16" i="7"/>
  <c r="AG18" i="7"/>
  <c r="AC22" i="7"/>
  <c r="AC28" i="7"/>
  <c r="AG28" i="7"/>
  <c r="AG27" i="7"/>
  <c r="AC8" i="7"/>
  <c r="AC27" i="7"/>
  <c r="AC6" i="7"/>
  <c r="AG23" i="7"/>
  <c r="AK26" i="7"/>
  <c r="AE11" i="7"/>
  <c r="AC24" i="7"/>
  <c r="AG21" i="7"/>
  <c r="AG13" i="7"/>
  <c r="AE12" i="7"/>
  <c r="AE29" i="7"/>
  <c r="AC17" i="7"/>
  <c r="AE14" i="7"/>
  <c r="AG14" i="7"/>
  <c r="AC11" i="7"/>
  <c r="AG20" i="7"/>
  <c r="AE21" i="7"/>
  <c r="AE23" i="7"/>
  <c r="AG15" i="7"/>
  <c r="AK22" i="7"/>
  <c r="AG26" i="7"/>
  <c r="AC14" i="7"/>
  <c r="AE17" i="7"/>
  <c r="AE26" i="7"/>
  <c r="AC26" i="7"/>
  <c r="AG8" i="7"/>
  <c r="AE27" i="7"/>
  <c r="AG22" i="7"/>
  <c r="S22" i="7" l="1"/>
  <c r="O27" i="7"/>
  <c r="S8" i="7"/>
  <c r="K26" i="7"/>
  <c r="O26" i="7"/>
  <c r="O17" i="7"/>
  <c r="K14" i="7"/>
  <c r="S26" i="7"/>
  <c r="AA22" i="7"/>
  <c r="S15" i="7"/>
  <c r="O23" i="7"/>
  <c r="O21" i="7"/>
  <c r="S20" i="7"/>
  <c r="K11" i="7"/>
  <c r="S14" i="7"/>
  <c r="O14" i="7"/>
  <c r="K17" i="7"/>
  <c r="O29" i="7"/>
  <c r="O12" i="7"/>
  <c r="S13" i="7"/>
  <c r="S21" i="7"/>
  <c r="K24" i="7"/>
  <c r="O11" i="7"/>
  <c r="AA26" i="7"/>
  <c r="S23" i="7"/>
  <c r="K6" i="7"/>
  <c r="K27" i="7"/>
  <c r="K8" i="7"/>
  <c r="S27" i="7"/>
  <c r="S28" i="7"/>
  <c r="K28" i="7"/>
  <c r="K22" i="7"/>
  <c r="S18" i="7"/>
  <c r="S16" i="7"/>
  <c r="K25" i="7"/>
  <c r="K23" i="7"/>
  <c r="S25" i="7"/>
  <c r="O20" i="7"/>
  <c r="O28" i="7"/>
  <c r="O6" i="7"/>
  <c r="S17" i="7"/>
  <c r="S9" i="7"/>
  <c r="K7" i="7"/>
  <c r="O25" i="7"/>
  <c r="K29" i="7"/>
  <c r="S11" i="7"/>
  <c r="AA28" i="7"/>
  <c r="S10" i="7"/>
  <c r="O22" i="7"/>
  <c r="S19" i="7"/>
  <c r="S12" i="7"/>
  <c r="O9" i="7"/>
  <c r="K9" i="7"/>
  <c r="O24" i="7"/>
  <c r="AA24" i="7"/>
  <c r="S24" i="7"/>
  <c r="AA29" i="7"/>
  <c r="O7" i="7"/>
  <c r="S6" i="7"/>
  <c r="S29" i="7"/>
  <c r="K20" i="7"/>
  <c r="AA25" i="7"/>
  <c r="S7" i="7"/>
  <c r="AA27" i="7"/>
  <c r="AA23" i="7"/>
  <c r="O8" i="7"/>
  <c r="AH22" i="7"/>
  <c r="AL22" i="7"/>
  <c r="AD17" i="7"/>
  <c r="AH23" i="7"/>
  <c r="AH18" i="7"/>
  <c r="AH17" i="7"/>
  <c r="AF22" i="7"/>
  <c r="AL29" i="7"/>
  <c r="AL23" i="7"/>
  <c r="AF27" i="7"/>
  <c r="AH15" i="7"/>
  <c r="AF29" i="7"/>
  <c r="AD6" i="7"/>
  <c r="AH16" i="7"/>
  <c r="AH9" i="7"/>
  <c r="AH19" i="7"/>
  <c r="AF7" i="7"/>
  <c r="AF8" i="7"/>
  <c r="AH8" i="7"/>
  <c r="AF23" i="7"/>
  <c r="AF12" i="7"/>
  <c r="AD27" i="7"/>
  <c r="AD25" i="7"/>
  <c r="AD7" i="7"/>
  <c r="AH12" i="7"/>
  <c r="AH6" i="7"/>
  <c r="AD26" i="7"/>
  <c r="AF21" i="7"/>
  <c r="AH13" i="7"/>
  <c r="AD8" i="7"/>
  <c r="AD23" i="7"/>
  <c r="AF25" i="7"/>
  <c r="AF9" i="7"/>
  <c r="AH29" i="7"/>
  <c r="AF26" i="7"/>
  <c r="AH20" i="7"/>
  <c r="AH21" i="7"/>
  <c r="AH27" i="7"/>
  <c r="AH25" i="7"/>
  <c r="AD29" i="7"/>
  <c r="AD9" i="7"/>
  <c r="AD20" i="7"/>
  <c r="AF17" i="7"/>
  <c r="AD11" i="7"/>
  <c r="AD24" i="7"/>
  <c r="AH28" i="7"/>
  <c r="AF20" i="7"/>
  <c r="AH11" i="7"/>
  <c r="AF24" i="7"/>
  <c r="AL25" i="7"/>
  <c r="AD14" i="7"/>
  <c r="AH14" i="7"/>
  <c r="AF11" i="7"/>
  <c r="AD28" i="7"/>
  <c r="AF28" i="7"/>
  <c r="AL28" i="7"/>
  <c r="AL24" i="7"/>
  <c r="AH7" i="7"/>
  <c r="AH26" i="7"/>
  <c r="AF14" i="7"/>
  <c r="AL26" i="7"/>
  <c r="AD22" i="7"/>
  <c r="AF6" i="7"/>
  <c r="AH10" i="7"/>
  <c r="AH24" i="7"/>
  <c r="AL27" i="7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<sst xmlns="http://schemas.openxmlformats.org/spreadsheetml/2006/main" count="537" uniqueCount="96">
  <si>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</si>
  <si>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</si>
  <si>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</si>
  <si>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</si>
  <si>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</si>
  <si>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</si>
  <si>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</si>
  <si>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</si>
  <si>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</si>
  <si>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</si>
  <si>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</si>
  <si>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</si>
  <si>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</si>
  <si>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</si>
  <si>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</si>
  <si>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</si>
  <si>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</si>
  <si>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</si>
  <si>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</si>
  <si>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</si>
  <si>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</si>
  <si>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</si>
  <si>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</si>
  <si>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</si>
  <si>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</si>
  <si>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</si>
  <si>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</si>
  <si>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</si>
  <si>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</si>
  <si>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</si>
  <si>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</si>
  <si>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</si>
  <si>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</si>
  <si>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</si>
  <si>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</si>
  <si>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</si>
  <si>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</si>
  <si>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</si>
  <si>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</si>
  <si>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</si>
  <si>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</si>
  <si>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</si>
  <si>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</si>
  <si>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</si>
  <si>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</si>
  <si>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</si>
  <si>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</si>
  <si>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</si>
  <si>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</si>
  <si>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</si>
  <si>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</si>
  <si>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</si>
  <si>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</si>
  <si>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</si>
  <si>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</si>
  <si>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</si>
  <si>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</si>
  <si>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</si>
  <si>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</si>
  <si>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</si>
  <si>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</si>
  <si>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</si>
  <si>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</si>
  <si>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</si>
  <si>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</si>
  <si>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</si>
  <si>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</si>
  <si>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</si>
  <si>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</si>
  <si>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</si>
  <si>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HKD</t>
  </si>
  <si>
    <t>HongKong::HKEx</t>
  </si>
  <si>
    <t>STD2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</si>
  <si>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</si>
  <si>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</si>
  <si>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</si>
  <si>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</si>
  <si>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</si>
  <si>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</si>
  <si>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</si>
  <si>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</si>
  <si>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</si>
  <si>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</si>
  <si>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</si>
  <si>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</si>
  <si>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</si>
  <si>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</si>
  <si>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</si>
  <si>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</si>
  <si>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</si>
  <si>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</si>
  <si>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</si>
  <si>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24M</t>
  </si>
  <si>
    <t>OISIndex</t>
  </si>
  <si>
    <t>ForwardStart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</si>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</sst>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  <numFmt numFmtId="171" formatCode="0.E+00"/>
    <numFmt numFmtId="172" formatCode="[$-409]d\-mmm\-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  <font>
      <i/>
      <sz val="8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170" fontId="10" fillId="0" borderId="14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170" fontId="10" fillId="0" borderId="15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14" fontId="10" fillId="7" borderId="0" xfId="0" applyNumberFormat="1" applyFont="1" applyFill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0" fillId="0" borderId="13" xfId="0" applyFont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70" fontId="3" fillId="0" borderId="13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169" fontId="12" fillId="0" borderId="13" xfId="13" applyNumberFormat="1" applyFont="1" applyFill="1" applyBorder="1" applyAlignment="1">
      <alignment horizontal="left" vertical="center"/>
    </xf>
    <xf numFmtId="169" fontId="12" fillId="0" borderId="15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0" fontId="3" fillId="10" borderId="13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169" fontId="10" fillId="7" borderId="0" xfId="0" applyNumberFormat="1" applyFont="1" applyFill="1" applyAlignment="1">
      <alignment horizontal="center" vertical="center"/>
    </xf>
    <xf numFmtId="172" fontId="10" fillId="7" borderId="0" xfId="0" applyNumberFormat="1" applyFont="1" applyFill="1" applyAlignment="1">
      <alignment horizontal="center" vertical="center"/>
    </xf>
    <xf numFmtId="170" fontId="17" fillId="0" borderId="13" xfId="0" applyNumberFormat="1" applyFont="1" applyFill="1" applyBorder="1" applyAlignment="1">
      <alignment horizontal="center"/>
    </xf>
    <xf numFmtId="170" fontId="17" fillId="0" borderId="15" xfId="0" applyNumberFormat="1" applyFont="1" applyFill="1" applyBorder="1" applyAlignment="1">
      <alignment horizont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 t="s">
        <v>#N/A Invalid source.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  <tp t="s">
        <v>#N/A Invalid source.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 t="s">
        <v>#N/A Invalid source.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  <tp t="s">
        <v>#N/A Invalid source.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  <tp t="s">
        <v>#N/A Invalid source.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 t="s">
        <v>#N/A Invalid source.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 t="s">
        <v>#N/A Invalid source.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 t="s">
        <v>#N/A Invalid source.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 t="s">
        <v>#N/A Invalid source.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 t="s">
        <v>#N/A Invalid source.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 t="s">
        <v>#N/A Invalid source.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 t="s">
        <v>#N/A Invalid source.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  <tp t="s">
        <v>#N/A Invalid source.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 t="s">
        <v>#N/A Invalid source.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  <tp t="s">
        <v>#N/A Invalid source.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 t="s">
        <v>#N/A Invalid source.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 t="s">
        <v>#N/A Invalid source.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  <tp t="s">
        <v>#N/A Invalid source.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 t="s">
        <v>#N/A Invalid source.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" s="7"/>
      </tp>
      <tp t="s">
        <v>#N/A Invalid source.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 t="s">
        <v>#N/A Invalid source.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" s="7"/>
      </tp>
      <tp t="s">
        <v>#N/A Invalid source.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 t="s">
        <v>#N/A Invalid source.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 t="s">
        <v>#N/A Invalid source.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 t="s">
        <v>#N/A Invalid source.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 t="s">
        <v>#N/A Invalid source.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 t="s">
        <v>#N/A Invalid source.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 t="s">
        <v>#N/A Invalid source.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 t="s">
        <v>#N/A Invalid source.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 t="s">
        <v>#N/A Invalid source.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 t="s">
        <v>#N/A Invalid source.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 t="s">
        <v>#N/A Invalid source.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 t="s">
        <v>#N/A Invalid source.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 t="s">
        <v>#N/A Invalid source.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 t="s">
        <v>#N/A Invalid source.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 t="s">
        <v>#N/A Invalid source.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 t="s">
        <v>#N/A Invalid source.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 t="s">
        <v>#N/A Invalid source.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</main>
    <main first="pldatasource.rtgetrtdserver">
      <tp t="s">
        <v>#N/A Invalid source.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 t="s">
        <v>#N/A Invalid source.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 t="s">
        <v>#N/A Invalid source.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 t="s">
        <v>#N/A Invalid source.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 t="s">
        <v>#N/A Invalid source.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" s="7"/>
      </tp>
    </main>
    <main first="pldatasource.rtgetrtdserver">
      <tp t="s">
        <v>#N/A Invalid source.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" s="7"/>
      </tp>
      <tp t="s">
        <v>#N/A Invalid source.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 t="s">
        <v>#N/A Invalid source.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 t="s">
        <v>#N/A Invalid source.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 t="s">
        <v>#N/A Invalid source.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</main>
    <main first="pldatasource.rtgetrtdserver">
      <tp t="s">
        <v>#N/A Invalid source.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 t="s">
        <v>#N/A Invalid source.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 t="s">
        <v>#N/A Invalid source.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 t="s">
        <v>#N/A Invalid source.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 t="s">
        <v>#N/A Invalid source.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 t="s">
        <v>#N/A Invalid source.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  <tp t="s">
        <v>#N/A Invalid source.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 t="s">
        <v>#N/A Invalid source.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 t="s">
        <v>#N/A Invalid source.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 t="s">
        <v>#N/A Invalid source.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 t="s">
        <v>#N/A Invalid source.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</main>
    <main first="pldatasource.rtgetrtdserver">
      <tp t="s">
        <v>#N/A Invalid source.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 t="s">
        <v>#N/A Invalid source.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 t="s">
        <v>#N/A Invalid source.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 t="s">
        <v>#N/A Invalid source.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 t="s">
        <v>#N/A Invalid source.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 t="s">
        <v>#N/A Invalid source.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</main>
    <main first="pldatasource.rtgetrtdserver">
      <tp t="s">
        <v>#N/A Invalid source.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</tp>
      <tp t="s">
        <v>#N/A Invalid source.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7" s="7"/>
      </tp>
      <tp t="s">
        <v>#N/A Invalid source.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  <tp t="s">
        <v>#N/A Invalid source.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 t="s">
        <v>#N/A Invalid source.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 t="s">
        <v>#N/A Invalid source.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 t="s">
        <v>#N/A Invalid source.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 t="s">
        <v>#N/A Invalid source.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 t="s">
        <v>#N/A Invalid source.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 t="s">
        <v>#N/A Invalid source.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 t="s">
        <v>#N/A Invalid source.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 t="s">
        <v>#N/A Invalid source.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 t="s">
        <v>#N/A Invalid source.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 t="s">
        <v>#N/A Invalid source.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  <tp t="s">
        <v>#N/A Invalid source.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 t="s">
        <v>#N/A Invalid source.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 t="s">
        <v>#N/A Invalid source.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 t="s">
        <v>#N/A Invalid source.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</main>
    <main first="pldatasource.rtgetrtdserver">
      <tp t="s">
        <v>#N/A Invalid source.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 t="s">
        <v>#N/A Invalid source.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 t="s">
        <v>#N/A Invalid source.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 t="s">
        <v>#N/A Invalid source.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  <tp t="s">
        <v>#N/A Invalid source.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  <tp t="s">
        <v>#N/A Invalid source.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 t="s">
        <v>#N/A Invalid source.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 t="s">
        <v>#N/A Invalid source.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  <tp t="s">
        <v>#N/A Invalid source.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  <tp t="s">
        <v>#N/A Invalid source.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4" s="7"/>
      </tp>
      <tp t="s">
        <v>#N/A Invalid source.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5" s="7"/>
      </tp>
      <tp t="s">
        <v>#N/A Invalid source.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</main>
    <main first="pldatasource.rtgetrtdserver">
      <tp t="s">
        <v>#N/A Invalid source.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 t="s">
        <v>#N/A Invalid source.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 t="s">
        <v>#N/A Invalid source.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 t="s">
        <v>#N/A Invalid source.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 t="s">
        <v>#N/A Invalid source.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  <tp t="s">
        <v>#N/A Invalid source.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 t="s">
        <v>#N/A Invalid source.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 t="s">
        <v>#N/A Invalid source.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 t="s">
        <v>#N/A Invalid source.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  <tp t="s">
        <v>#N/A Invalid source.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 t="s">
        <v>#N/A Invalid source.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 t="s">
        <v>#N/A Invalid source.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 t="s">
        <v>#N/A Invalid source.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 t="s">
        <v>#N/A Invalid source.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 t="s">
        <v>#N/A Invalid source.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 t="s">
        <v>#N/A Invalid source.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</main>
    <main first="pldatasource.rtgetrtdserver">
      <tp t="s">
        <v>#N/A Invalid source.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</main>
    <main first="pldatasource.rtgetrtdserver">
      <tp t="s">
        <v>#N/A Invalid source.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  <tp t="s">
        <v>#N/A Invalid source.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 t="s">
        <v>#N/A Invalid source.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  <tp t="s">
        <v>#N/A Invalid source.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</main>
    <main first="pldatasource.rtgetrtdserver">
      <tp t="s">
        <v>#N/A Invalid source.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  <tp t="s">
        <v>#N/A Invalid source.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 t="s">
        <v>#N/A Invalid source.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</main>
    <main first="pldatasource.rtgetrtdserver">
      <tp t="s">
        <v>#N/A Invalid source.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 t="s">
        <v>#N/A Invalid source.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 t="s">
        <v>#N/A Invalid source.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 t="s">
        <v>#N/A Invalid source.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 t="s">
        <v>#N/A Invalid source.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 t="s">
        <v>#N/A Invalid source.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5" s="7"/>
      </tp>
      <tp t="s">
        <v>#N/A Invalid source.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4" s="7"/>
      </tp>
      <tp t="s">
        <v>#N/A Invalid source.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 t="s">
        <v>#N/A Invalid source.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 t="s">
        <v>#N/A Invalid source.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  <tp t="s">
        <v>#N/A Invalid source.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  <tp t="s">
        <v>#N/A Invalid source.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 t="s">
        <v>#N/A Invalid source.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 t="s">
        <v>#N/A Invalid source.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 t="s">
        <v>#N/A Invalid source.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  <tp t="s">
        <v>#N/A Invalid source.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 t="s">
        <v>#N/A Invalid source.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 t="s">
        <v>#N/A Invalid source.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  <tp t="s">
        <v>#N/A Invalid source.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  <tp t="s">
        <v>#N/A Invalid source.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 t="s">
        <v>#N/A Invalid source.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 t="s">
        <v>#N/A Invalid source.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  <tp t="s">
        <v>#N/A Invalid source.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 t="s">
        <v>#N/A Invalid source.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 t="s">
        <v>#N/A Invalid source.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 t="s">
        <v>#N/A Invalid source.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 t="s">
        <v>#N/A Invalid source.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 t="s">
        <v>#N/A Invalid source.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 t="s">
        <v>#N/A Invalid source.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 t="s">
        <v>#N/A Invalid source.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 t="s">
        <v>#N/A Invalid source.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 t="s">
        <v>#N/A Invalid source.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7" s="7"/>
      </tp>
      <tp t="s">
        <v>#N/A Invalid source.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</tp>
      <tp t="s">
        <v>#N/A Invalid source.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  <tp t="s">
        <v>#N/A Invalid source.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 t="s">
        <v>#N/A Invalid source.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 t="s">
        <v>#N/A Invalid source.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 t="s">
        <v>#N/A Invalid source.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 t="s">
        <v>#N/A Invalid source.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 t="s">
        <v>#N/A Invalid source.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 t="s">
        <v>#N/A Invalid source.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  <tp t="s">
        <v>#N/A Invalid source.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 t="s">
        <v>#N/A Invalid source.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 t="s">
        <v>#N/A Invalid source.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  <tp t="s">
        <v>#N/A Invalid source.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 t="s">
        <v>#N/A Invalid source.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</main>
    <main first="pldatasource.rtgetrtdserver">
      <tp t="s">
        <v>#N/A Invalid source.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 t="s">
        <v>#N/A Invalid source.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 t="s">
        <v>#N/A Invalid source.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 t="s">
        <v>#N/A Invalid source.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 t="s">
        <v>#N/A Invalid source.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 t="s">
        <v>#N/A Invalid source.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 t="s">
        <v>#N/A Invalid source.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 t="s">
        <v>#N/A Invalid source.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 t="s">
        <v>#N/A Invalid source.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 t="s">
        <v>#N/A Invalid source.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 t="s">
        <v>#N/A Invalid source.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 t="s">
        <v>#N/A Invalid source.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 t="s">
        <v>#N/A Invalid source.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 t="s">
        <v>#N/A Invalid source.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4</v>
          </cell>
        </row>
      </sheetData>
      <sheetData sheetId="1">
        <row r="6">
          <cell r="V6">
            <v>4.7900000000000005E-2</v>
          </cell>
        </row>
        <row r="7">
          <cell r="V7">
            <v>9.8430000000000004E-2</v>
          </cell>
        </row>
        <row r="9">
          <cell r="V9">
            <v>0.23839000000000002</v>
          </cell>
        </row>
        <row r="10">
          <cell r="V10">
            <v>0.30729000000000001</v>
          </cell>
        </row>
        <row r="11">
          <cell r="V11">
            <v>0.38814000000000004</v>
          </cell>
        </row>
        <row r="12">
          <cell r="V12">
            <v>0.54200999999999999</v>
          </cell>
        </row>
        <row r="14">
          <cell r="V14">
            <v>0.84243000000000012</v>
          </cell>
        </row>
      </sheetData>
      <sheetData sheetId="2"/>
      <sheetData sheetId="3"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X6</v>
          </cell>
        </row>
      </sheetData>
      <sheetData sheetId="7"/>
      <sheetData sheetId="8">
        <row r="22">
          <cell r="D22" t="str">
            <v>3H</v>
          </cell>
        </row>
      </sheetData>
      <sheetData sheetId="9">
        <row r="22">
          <cell r="D22" t="str">
            <v>1HI</v>
          </cell>
        </row>
      </sheetData>
      <sheetData sheetId="10">
        <row r="22">
          <cell r="D22" t="str">
            <v>6HI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56" customWidth="1"/>
    <col min="3" max="3" width="23.42578125" style="56" bestFit="1" customWidth="1"/>
    <col min="4" max="4" width="28.5703125" style="56" bestFit="1" customWidth="1"/>
    <col min="5" max="5" width="2.7109375" style="56" customWidth="1"/>
    <col min="6" max="6" width="3.42578125" style="56" customWidth="1"/>
    <col min="7" max="16384" width="9.140625" style="56"/>
  </cols>
  <sheetData>
    <row r="1" spans="1:26" s="9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54"/>
      <c r="B2" s="69" t="s">
        <v>4</v>
      </c>
      <c r="C2" s="70"/>
      <c r="D2" s="70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9" customFormat="1" ht="11.25" x14ac:dyDescent="0.2">
      <c r="A3" s="2"/>
      <c r="B3" s="57"/>
      <c r="C3" s="58"/>
      <c r="D3" s="58"/>
      <c r="E3" s="5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1.25" x14ac:dyDescent="0.2">
      <c r="A4" s="2"/>
      <c r="B4" s="57"/>
      <c r="C4" s="72" t="s">
        <v>5</v>
      </c>
      <c r="D4" s="60">
        <v>42137.364872685182</v>
      </c>
      <c r="E4" s="5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9" customFormat="1" ht="11.25" x14ac:dyDescent="0.2">
      <c r="A5" s="2"/>
      <c r="B5" s="57"/>
      <c r="C5" s="72" t="s">
        <v>12</v>
      </c>
      <c r="D5" s="60">
        <f>_xll.qlSettingsEvaluationDate(Trigger)</f>
        <v>42137</v>
      </c>
      <c r="E5" s="5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9" customFormat="1" ht="11.25" x14ac:dyDescent="0.2">
      <c r="A6" s="2"/>
      <c r="B6" s="57"/>
      <c r="C6" s="73" t="s">
        <v>49</v>
      </c>
      <c r="D6" s="61">
        <f>[1]!TriggerCounter</f>
        <v>4</v>
      </c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9" customFormat="1" ht="12" thickBot="1" x14ac:dyDescent="0.25">
      <c r="A7" s="2"/>
      <c r="B7" s="62"/>
      <c r="C7" s="63"/>
      <c r="D7" s="63"/>
      <c r="E7" s="6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6.5" x14ac:dyDescent="0.3">
      <c r="A9" s="54"/>
      <c r="B9" s="69" t="s">
        <v>3</v>
      </c>
      <c r="C9" s="70"/>
      <c r="D9" s="70"/>
      <c r="E9" s="7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s="9" customFormat="1" ht="11.25" x14ac:dyDescent="0.2">
      <c r="A10" s="2"/>
      <c r="B10" s="57"/>
      <c r="C10" s="58"/>
      <c r="D10" s="58"/>
      <c r="E10" s="5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9" customFormat="1" ht="11.25" x14ac:dyDescent="0.2">
      <c r="A11" s="2"/>
      <c r="B11" s="57"/>
      <c r="C11" s="72" t="s">
        <v>6</v>
      </c>
      <c r="D11" s="65" t="s">
        <v>70</v>
      </c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9" customFormat="1" ht="11.25" x14ac:dyDescent="0.2">
      <c r="A12" s="2"/>
      <c r="B12" s="57"/>
      <c r="C12" s="72" t="s">
        <v>64</v>
      </c>
      <c r="D12" s="65" t="str">
        <f>Currency&amp;"ON"</f>
        <v>HKDON</v>
      </c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1.25" x14ac:dyDescent="0.2">
      <c r="A13" s="2"/>
      <c r="B13" s="57"/>
      <c r="C13" s="72" t="s">
        <v>11</v>
      </c>
      <c r="D13" s="66" t="str">
        <f>PROPER(Currency)&amp;"Hibor"</f>
        <v>HkdHibor</v>
      </c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" customFormat="1" ht="11.25" x14ac:dyDescent="0.2">
      <c r="A14" s="2"/>
      <c r="B14" s="57"/>
      <c r="C14" s="72" t="s">
        <v>13</v>
      </c>
      <c r="D14" s="66" t="s">
        <v>19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" customFormat="1" ht="11.25" x14ac:dyDescent="0.2">
      <c r="A15" s="2"/>
      <c r="B15" s="57"/>
      <c r="C15" s="72" t="s">
        <v>9</v>
      </c>
      <c r="D15" s="67">
        <v>1</v>
      </c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" customFormat="1" ht="11.25" x14ac:dyDescent="0.2">
      <c r="A16" s="2"/>
      <c r="B16" s="57"/>
      <c r="C16" s="72" t="s">
        <v>61</v>
      </c>
      <c r="D16" s="66" t="s">
        <v>71</v>
      </c>
      <c r="E16" s="5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 ht="11.25" x14ac:dyDescent="0.2">
      <c r="A17" s="2"/>
      <c r="B17" s="57"/>
      <c r="C17" s="72" t="s">
        <v>62</v>
      </c>
      <c r="D17" s="66" t="s">
        <v>71</v>
      </c>
      <c r="E17" s="5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 ht="11.25" x14ac:dyDescent="0.2">
      <c r="A18" s="2"/>
      <c r="B18" s="57"/>
      <c r="C18" s="72" t="s">
        <v>60</v>
      </c>
      <c r="D18" s="66" t="b">
        <f>_xll.qlCalendarIsHoliday(LocalCalendar,_xll.qlCalendarAdvance(LiborCalendar,EvaluationDate,SettlementDays&amp;"D","f",FALSE,Trigger))</f>
        <v>0</v>
      </c>
      <c r="E18" s="5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 ht="11.25" x14ac:dyDescent="0.2">
      <c r="A19" s="2"/>
      <c r="B19" s="57"/>
      <c r="C19" s="72" t="s">
        <v>7</v>
      </c>
      <c r="D19" s="66" t="str">
        <f>IF(D18,LocalCalendar,LiborCalendar)</f>
        <v>HongKong::HKEx</v>
      </c>
      <c r="E19" s="5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 ht="11.25" x14ac:dyDescent="0.2">
      <c r="A20" s="2"/>
      <c r="B20" s="57"/>
      <c r="C20" s="73" t="s">
        <v>10</v>
      </c>
      <c r="D20" s="68">
        <f>_xll.qlCalendarAdvance(Calendar,EvaluationDate,SettlementDays&amp;"d","following",FALSE)</f>
        <v>42138</v>
      </c>
      <c r="E20" s="5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 ht="11.25" x14ac:dyDescent="0.2">
      <c r="A21" s="2"/>
      <c r="B21" s="57"/>
      <c r="C21" s="73" t="s">
        <v>42</v>
      </c>
      <c r="D21" s="68" t="s">
        <v>43</v>
      </c>
      <c r="E21" s="5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 ht="12" thickBot="1" x14ac:dyDescent="0.25">
      <c r="A22" s="2"/>
      <c r="B22" s="62"/>
      <c r="C22" s="63"/>
      <c r="D22" s="63"/>
      <c r="E22" s="6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8"/>
  <sheetViews>
    <sheetView showGridLines="0" tabSelected="1" workbookViewId="0">
      <selection activeCell="B2" sqref="B2"/>
    </sheetView>
  </sheetViews>
  <sheetFormatPr defaultColWidth="3" defaultRowHeight="11.25" x14ac:dyDescent="0.2"/>
  <cols>
    <col min="1" max="1" width="7" style="1" bestFit="1" customWidth="1"/>
    <col min="2" max="6" width="15.7109375" style="1" customWidth="1"/>
    <col min="7" max="7" width="2.7109375" style="4" customWidth="1"/>
    <col min="8" max="8" width="7" style="1" customWidth="1"/>
    <col min="9" max="9" width="13.140625" style="1" customWidth="1"/>
    <col min="10" max="10" width="7" style="1" bestFit="1" customWidth="1"/>
    <col min="11" max="11" width="8" style="1" customWidth="1"/>
    <col min="12" max="12" width="7" style="1" customWidth="1"/>
    <col min="13" max="13" width="13.140625" style="1" customWidth="1"/>
    <col min="14" max="15" width="8" style="1" customWidth="1"/>
    <col min="16" max="16" width="7" style="1" customWidth="1"/>
    <col min="17" max="17" width="13.140625" style="1" customWidth="1"/>
    <col min="18" max="19" width="8" style="1" customWidth="1"/>
    <col min="20" max="20" width="7" style="1" customWidth="1"/>
    <col min="21" max="21" width="13.140625" style="1" customWidth="1"/>
    <col min="22" max="23" width="8" style="1" customWidth="1"/>
    <col min="24" max="24" width="7" style="1" bestFit="1" customWidth="1"/>
    <col min="25" max="25" width="13.140625" style="1" bestFit="1" customWidth="1"/>
    <col min="26" max="27" width="8" style="1" customWidth="1"/>
    <col min="28" max="28" width="2.7109375" style="1" customWidth="1"/>
    <col min="29" max="29" width="10" style="1" customWidth="1"/>
    <col min="30" max="30" width="10" style="4" customWidth="1"/>
    <col min="31" max="31" width="10" style="1" customWidth="1"/>
    <col min="32" max="32" width="10" style="4" customWidth="1"/>
    <col min="33" max="33" width="10" style="1" customWidth="1"/>
    <col min="34" max="34" width="10" style="4" customWidth="1"/>
    <col min="35" max="35" width="10" style="1" customWidth="1"/>
    <col min="36" max="36" width="10" style="4" customWidth="1"/>
    <col min="37" max="37" width="10" style="1" bestFit="1" customWidth="1"/>
    <col min="38" max="38" width="10" style="4" bestFit="1" customWidth="1"/>
    <col min="39" max="39" width="2.7109375" style="9" customWidth="1"/>
    <col min="40" max="45" width="14.42578125" style="1" customWidth="1"/>
    <col min="46" max="16384" width="3" style="1"/>
  </cols>
  <sheetData>
    <row r="1" spans="1:65" x14ac:dyDescent="0.2">
      <c r="A1" s="2"/>
      <c r="B1" s="92" t="s">
        <v>8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1.25" customHeight="1" x14ac:dyDescent="0.2">
      <c r="A2" s="2"/>
      <c r="B2" s="40"/>
      <c r="C2" s="22" t="s">
        <v>2</v>
      </c>
      <c r="D2" s="22">
        <v>0</v>
      </c>
      <c r="E2" s="41" t="s">
        <v>0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1.25" customHeight="1" x14ac:dyDescent="0.2">
      <c r="A3" s="2"/>
      <c r="B3" s="84"/>
      <c r="C3" s="8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1.25" customHeight="1" x14ac:dyDescent="0.2">
      <c r="A4" s="86" t="s">
        <v>67</v>
      </c>
      <c r="B4" s="82"/>
      <c r="C4" s="30"/>
      <c r="D4" s="30"/>
      <c r="E4" s="83"/>
      <c r="F4" s="83"/>
      <c r="G4" s="2"/>
      <c r="H4" s="10" t="s">
        <v>17</v>
      </c>
      <c r="I4" s="10"/>
      <c r="J4" s="10"/>
      <c r="K4" s="10"/>
      <c r="L4" s="10" t="s">
        <v>19</v>
      </c>
      <c r="M4" s="10"/>
      <c r="N4" s="10"/>
      <c r="O4" s="10"/>
      <c r="P4" s="10" t="s">
        <v>14</v>
      </c>
      <c r="Q4" s="10"/>
      <c r="R4" s="10"/>
      <c r="S4" s="10"/>
      <c r="T4" s="10" t="s">
        <v>40</v>
      </c>
      <c r="U4" s="10"/>
      <c r="V4" s="10"/>
      <c r="W4" s="10"/>
      <c r="X4" s="10" t="s">
        <v>72</v>
      </c>
      <c r="Y4" s="10"/>
      <c r="Z4" s="10"/>
      <c r="AA4" s="10"/>
      <c r="AB4" s="80" t="s">
        <v>51</v>
      </c>
      <c r="AC4" s="30" t="s">
        <v>17</v>
      </c>
      <c r="AD4" s="83"/>
      <c r="AE4" s="30" t="s">
        <v>19</v>
      </c>
      <c r="AF4" s="83"/>
      <c r="AG4" s="30" t="s">
        <v>14</v>
      </c>
      <c r="AH4" s="83"/>
      <c r="AI4" s="30" t="s">
        <v>40</v>
      </c>
      <c r="AJ4" s="83"/>
      <c r="AK4" s="30" t="s">
        <v>72</v>
      </c>
      <c r="AL4" s="83"/>
      <c r="AM4" s="38" t="s">
        <v>51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33" customFormat="1" ht="11.25" customHeight="1" x14ac:dyDescent="0.2">
      <c r="A5" s="20" t="s">
        <v>63</v>
      </c>
      <c r="B5" s="20" t="s">
        <v>17</v>
      </c>
      <c r="C5" s="20" t="s">
        <v>19</v>
      </c>
      <c r="D5" s="20" t="s">
        <v>14</v>
      </c>
      <c r="E5" s="20" t="s">
        <v>40</v>
      </c>
      <c r="F5" s="20" t="s">
        <v>72</v>
      </c>
      <c r="G5" s="31"/>
      <c r="H5" s="32" t="s">
        <v>63</v>
      </c>
      <c r="I5" s="32" t="s">
        <v>47</v>
      </c>
      <c r="J5" s="24" t="s">
        <v>0</v>
      </c>
      <c r="K5" s="24" t="s">
        <v>1</v>
      </c>
      <c r="L5" s="32" t="s">
        <v>63</v>
      </c>
      <c r="M5" s="32" t="s">
        <v>47</v>
      </c>
      <c r="N5" s="24" t="s">
        <v>0</v>
      </c>
      <c r="O5" s="24" t="s">
        <v>1</v>
      </c>
      <c r="P5" s="32" t="s">
        <v>63</v>
      </c>
      <c r="Q5" s="32" t="s">
        <v>47</v>
      </c>
      <c r="R5" s="24" t="s">
        <v>0</v>
      </c>
      <c r="S5" s="24" t="s">
        <v>1</v>
      </c>
      <c r="T5" s="32" t="s">
        <v>63</v>
      </c>
      <c r="U5" s="32" t="s">
        <v>47</v>
      </c>
      <c r="V5" s="24" t="s">
        <v>0</v>
      </c>
      <c r="W5" s="24" t="s">
        <v>1</v>
      </c>
      <c r="X5" s="32" t="s">
        <v>63</v>
      </c>
      <c r="Y5" s="32" t="s">
        <v>47</v>
      </c>
      <c r="Z5" s="24" t="s">
        <v>0</v>
      </c>
      <c r="AA5" s="24" t="s">
        <v>1</v>
      </c>
      <c r="AB5" s="80" t="s">
        <v>51</v>
      </c>
      <c r="AC5" s="20" t="s">
        <v>52</v>
      </c>
      <c r="AD5" s="20" t="s">
        <v>53</v>
      </c>
      <c r="AE5" s="20" t="s">
        <v>52</v>
      </c>
      <c r="AF5" s="20" t="s">
        <v>53</v>
      </c>
      <c r="AG5" s="20" t="s">
        <v>52</v>
      </c>
      <c r="AH5" s="20" t="s">
        <v>53</v>
      </c>
      <c r="AI5" s="20" t="s">
        <v>52</v>
      </c>
      <c r="AJ5" s="20" t="s">
        <v>53</v>
      </c>
      <c r="AK5" s="20" t="s">
        <v>52</v>
      </c>
      <c r="AL5" s="20" t="s">
        <v>53</v>
      </c>
      <c r="AM5" s="39" t="s">
        <v>51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</row>
    <row r="6" spans="1:65" ht="11.25" customHeight="1" x14ac:dyDescent="0.2">
      <c r="A6" s="105" t="s">
        <v>15</v>
      </c>
      <c r="B6" s="102" t="str">
        <f>IF(Contribute="abcd",IF($D$2&lt;&gt;-1,_xll.RtContribute(SourceAlias,I6,Fields,J6:K6,"SCOPE:SERVER"),_xll.RtContribute(SourceAlias,"DDS_INSERT_S",$D$2:$F$2,I6:K6,"SCOPE:SERVER FTC:ALL")),"stopped")</f>
        <v>stopped</v>
      </c>
      <c r="C6" s="17" t="str">
        <f>IF(Contribute="abcd",IF($D$2&lt;&gt;-1,_xll.RtContribute(SourceAlias,M6,Fields,N6:O6,"SCOPE:SERVER"),_xll.RtContribute(SourceAlias,"DDS_INSERT_S",$D$2:$F$2,M6:O6,"SCOPE:SERVER FTC:ALL")),"stopped")</f>
        <v>stopped</v>
      </c>
      <c r="D6" s="17" t="str">
        <f>IF(Contribute="abcd",IF($D$2&lt;&gt;-1,_xll.RtContribute(SourceAlias,Q6,Fields,R6:S6,"SCOPE:SERVER"),_xll.RtContribute(SourceAlias,"DDS_INSERT_S",$D$2:$F$2,Q6:S6,"SCOPE:SERVER FTC:ALL")),"stopped")</f>
        <v>stopped</v>
      </c>
      <c r="E6" s="17" t="s">
        <v>51</v>
      </c>
      <c r="F6" s="17" t="str">
        <f>IF(Contribute="abcd",IF($D$2&lt;&gt;-1,_xll.RtContribute(SourceAlias,Y6,Fields,Z6:AA6,"SCOPE:SERVER"),_xll.RtContribute(SourceAlias,"DDS_INSERT_S",$D$2:$F$2,Y6:AA6,"SCOPE:SERVER FTC:ALL")),"stopped")</f>
        <v>stopped</v>
      </c>
      <c r="G6" s="2" t="s">
        <v>51</v>
      </c>
      <c r="H6" s="105" t="str">
        <f>A6&amp;"D"</f>
        <v>OND</v>
      </c>
      <c r="I6" s="11" t="str">
        <f>Currency&amp;$H$4&amp;H6&amp;"="</f>
        <v>HKD1MOND=</v>
      </c>
      <c r="J6" s="12">
        <f>'1M Pricing'!I6*100</f>
        <v>0.23943723925934357</v>
      </c>
      <c r="K6" s="12">
        <f>J6</f>
        <v>0.23943723925934357</v>
      </c>
      <c r="L6" s="105" t="str">
        <f t="shared" ref="L6:L11" si="0">A6&amp;"D"</f>
        <v>OND</v>
      </c>
      <c r="M6" s="11" t="str">
        <f t="shared" ref="M6:M12" si="1">Currency&amp;$L$4&amp;L6&amp;"="</f>
        <v>HKD3MOND=</v>
      </c>
      <c r="N6" s="12">
        <f>'3M Pricing'!I6*100</f>
        <v>0.38343907280047329</v>
      </c>
      <c r="O6" s="12">
        <f>N6</f>
        <v>0.38343907280047329</v>
      </c>
      <c r="P6" s="105" t="str">
        <f t="shared" ref="P6:P14" si="2">A6&amp;"D"</f>
        <v>OND</v>
      </c>
      <c r="Q6" s="11" t="str">
        <f t="shared" ref="Q6:Q29" si="3">Currency&amp;$P$4&amp;P6&amp;"="</f>
        <v>HKD6MOND=</v>
      </c>
      <c r="R6" s="12">
        <f>'6M Pricing'!I6*100</f>
        <v>0.61421950058626607</v>
      </c>
      <c r="S6" s="12">
        <f>R6</f>
        <v>0.61421950058626607</v>
      </c>
      <c r="T6" s="105"/>
      <c r="U6" s="11"/>
      <c r="V6" s="87"/>
      <c r="W6" s="12"/>
      <c r="X6" s="105" t="str">
        <f>A6&amp;"D"</f>
        <v>OND</v>
      </c>
      <c r="Y6" s="11" t="str">
        <f>Currency&amp;LEFT($X$4,3)&amp;X6&amp;"="</f>
        <v>HKDSTDOND=</v>
      </c>
      <c r="Z6" s="87">
        <f>[1]Hibor!$V6</f>
        <v>4.7900000000000005E-2</v>
      </c>
      <c r="AA6" s="87">
        <f t="shared" ref="AA6:AA29" si="4">Z6</f>
        <v>4.7900000000000005E-2</v>
      </c>
      <c r="AB6" s="80" t="s">
        <v>51</v>
      </c>
      <c r="AC6" s="87" t="e">
        <f>ROUND(ABS(_xll.RtGet(SourceAlias,$I6,BID)-J6),4)</f>
        <v>#VALUE!</v>
      </c>
      <c r="AD6" s="87" t="e">
        <f>ABS(_xll.RtGet(SourceAlias,$I6,ASK)-K6)</f>
        <v>#VALUE!</v>
      </c>
      <c r="AE6" s="87" t="e">
        <f>ABS(_xll.RtGet(SourceAlias,$M6,BID)-N6)</f>
        <v>#VALUE!</v>
      </c>
      <c r="AF6" s="87" t="e">
        <f>ABS(_xll.RtGet(SourceAlias,$M6,ASK)-O6)</f>
        <v>#VALUE!</v>
      </c>
      <c r="AG6" s="87" t="e">
        <f>ABS(_xll.RtGet(SourceAlias,$Q6,BID)-R6)</f>
        <v>#VALUE!</v>
      </c>
      <c r="AH6" s="87" t="e">
        <f>ABS(_xll.RtGet(SourceAlias,$Q6,ASK)-S6)</f>
        <v>#VALUE!</v>
      </c>
      <c r="AI6" s="87"/>
      <c r="AJ6" s="87"/>
      <c r="AK6" s="87" t="e">
        <f>ABS(_xll.RtGet(SourceAlias,$Y6,BID)-Z6)</f>
        <v>#VALUE!</v>
      </c>
      <c r="AL6" s="87" t="e">
        <f>ABS(_xll.RtGet(SourceAlias,$Y6,ASK)-AA6)</f>
        <v>#VALUE!</v>
      </c>
      <c r="AM6" s="38" t="s">
        <v>51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1.25" customHeight="1" x14ac:dyDescent="0.2">
      <c r="A7" s="106" t="s">
        <v>78</v>
      </c>
      <c r="B7" s="103" t="str">
        <f>IF(Contribute="abcd",IF($D$2&lt;&gt;-1,_xll.RtContribute(SourceAlias,I7,Fields,J7:K7,"SCOPE:SERVER"),_xll.RtContribute(SourceAlias,"DDS_INSERT_S",$D$2:$F$2,I7:K7,"SCOPE:SERVER FTC:ALL")),"stopped")</f>
        <v>stopped</v>
      </c>
      <c r="C7" s="18" t="str">
        <f>IF(Contribute="abcd",IF($D$2&lt;&gt;-1,_xll.RtContribute(SourceAlias,M7,Fields,N7:O7,"SCOPE:SERVER"),_xll.RtContribute(SourceAlias,"DDS_INSERT_S",$D$2:$F$2,M7:O7,"SCOPE:SERVER FTC:ALL")),"stopped")</f>
        <v>stopped</v>
      </c>
      <c r="D7" s="18" t="str">
        <f>IF(Contribute="abcd",IF($D$2&lt;&gt;-1,_xll.RtContribute(SourceAlias,Q7,Fields,R7:S7,"SCOPE:SERVER"),_xll.RtContribute(SourceAlias,"DDS_INSERT_S",$D$2:$F$2,Q7:S7,"SCOPE:SERVER FTC:ALL")),"stopped")</f>
        <v>stopped</v>
      </c>
      <c r="E7" s="18" t="s">
        <v>51</v>
      </c>
      <c r="F7" s="18" t="str">
        <f>IF(Contribute="abcd",IF($D$2&lt;&gt;-1,_xll.RtContribute(SourceAlias,Y7,Fields,Z7:AA7,"SCOPE:SERVER"),_xll.RtContribute(SourceAlias,"DDS_INSERT_S",$D$2:$F$2,Y7:AA7,"SCOPE:SERVER FTC:ALL")),"stopped")</f>
        <v>stopped</v>
      </c>
      <c r="G7" s="2" t="s">
        <v>51</v>
      </c>
      <c r="H7" s="106" t="str">
        <f>A7&amp;"D"</f>
        <v>1WD</v>
      </c>
      <c r="I7" s="13" t="str">
        <f>Currency&amp;$H$4&amp;H7&amp;"="</f>
        <v>HKD1M1WD=</v>
      </c>
      <c r="J7" s="14">
        <f>'1M Pricing'!I7*100</f>
        <v>0.23937099763550657</v>
      </c>
      <c r="K7" s="14">
        <f t="shared" ref="K7:K29" si="5">J7</f>
        <v>0.23937099763550657</v>
      </c>
      <c r="L7" s="106" t="str">
        <f t="shared" si="0"/>
        <v>1WD</v>
      </c>
      <c r="M7" s="13" t="str">
        <f t="shared" si="1"/>
        <v>HKD3M1WD=</v>
      </c>
      <c r="N7" s="14">
        <f>'3M Pricing'!I7*100</f>
        <v>0.38348955673255564</v>
      </c>
      <c r="O7" s="14">
        <f t="shared" ref="O7:O29" si="6">N7</f>
        <v>0.38348955673255564</v>
      </c>
      <c r="P7" s="106" t="str">
        <f t="shared" si="2"/>
        <v>1WD</v>
      </c>
      <c r="Q7" s="13" t="str">
        <f t="shared" si="3"/>
        <v>HKD6M1WD=</v>
      </c>
      <c r="R7" s="14">
        <f>'6M Pricing'!I7*100</f>
        <v>0.61409536123034425</v>
      </c>
      <c r="S7" s="14">
        <f t="shared" ref="S7:S29" si="7">R7</f>
        <v>0.61409536123034425</v>
      </c>
      <c r="T7" s="106"/>
      <c r="U7" s="13"/>
      <c r="V7" s="89"/>
      <c r="W7" s="14"/>
      <c r="X7" s="106" t="str">
        <f>A7&amp;"D"</f>
        <v>1WD</v>
      </c>
      <c r="Y7" s="13" t="str">
        <f>Currency&amp;LEFT($X$4,3)&amp;X7&amp;"="</f>
        <v>HKDSTD1WD=</v>
      </c>
      <c r="Z7" s="89">
        <f>[1]Hibor!$V7</f>
        <v>9.8430000000000004E-2</v>
      </c>
      <c r="AA7" s="89">
        <f t="shared" si="4"/>
        <v>9.8430000000000004E-2</v>
      </c>
      <c r="AB7" s="80" t="s">
        <v>51</v>
      </c>
      <c r="AC7" s="89" t="e">
        <f>ABS(_xll.RtGet(SourceAlias,$I7,BID)-J7)</f>
        <v>#VALUE!</v>
      </c>
      <c r="AD7" s="89" t="e">
        <f>ABS(_xll.RtGet(SourceAlias,$I7,ASK)-K7)</f>
        <v>#VALUE!</v>
      </c>
      <c r="AE7" s="89" t="e">
        <f>ABS(_xll.RtGet(SourceAlias,$M7,BID)-N7)</f>
        <v>#VALUE!</v>
      </c>
      <c r="AF7" s="89" t="e">
        <f>ABS(_xll.RtGet(SourceAlias,$M7,ASK)-O7)</f>
        <v>#VALUE!</v>
      </c>
      <c r="AG7" s="89" t="e">
        <f>ABS(_xll.RtGet(SourceAlias,$Q7,BID)-R7)</f>
        <v>#VALUE!</v>
      </c>
      <c r="AH7" s="89" t="e">
        <f>ABS(_xll.RtGet(SourceAlias,$Q7,ASK)-S7)</f>
        <v>#VALUE!</v>
      </c>
      <c r="AI7" s="89"/>
      <c r="AJ7" s="89"/>
      <c r="AK7" s="89" t="e">
        <f>ABS(_xll.RtGet(SourceAlias,$Y7,BID)-Z7)</f>
        <v>#VALUE!</v>
      </c>
      <c r="AL7" s="89" t="e">
        <f>ABS(_xll.RtGet(SourceAlias,$Y7,ASK)-AA7)</f>
        <v>#VALUE!</v>
      </c>
      <c r="AM7" s="38" t="s">
        <v>51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11.25" customHeight="1" x14ac:dyDescent="0.2">
      <c r="A8" s="106" t="s">
        <v>16</v>
      </c>
      <c r="B8" s="103" t="str">
        <f>IF(Contribute="abcd",IF($D$2&lt;&gt;-1,_xll.RtContribute(SourceAlias,I8,Fields,J8:K8,"SCOPE:SERVER"),_xll.RtContribute(SourceAlias,"DDS_INSERT_S",$D$2:$F$2,I8:K8,"SCOPE:SERVER FTC:ALL")),"stopped")</f>
        <v>stopped</v>
      </c>
      <c r="C8" s="18" t="str">
        <f>IF(Contribute="abcd",IF($D$2&lt;&gt;-1,_xll.RtContribute(SourceAlias,M8,Fields,N8:O8,"SCOPE:SERVER"),_xll.RtContribute(SourceAlias,"DDS_INSERT_S",$D$2:$F$2,M8:O8,"SCOPE:SERVER FTC:ALL")),"stopped")</f>
        <v>stopped</v>
      </c>
      <c r="D8" s="18" t="str">
        <f>IF(Contribute="abcd",IF($D$2&lt;&gt;-1,_xll.RtContribute(SourceAlias,Q8,Fields,R8:S8,"SCOPE:SERVER"),_xll.RtContribute(SourceAlias,"DDS_INSERT_S",$D$2:$F$2,Q8:S8,"SCOPE:SERVER FTC:ALL")),"stopped")</f>
        <v>stopped</v>
      </c>
      <c r="E8" s="18" t="s">
        <v>51</v>
      </c>
      <c r="F8" s="18" t="s">
        <v>51</v>
      </c>
      <c r="G8" s="2" t="s">
        <v>51</v>
      </c>
      <c r="H8" s="106" t="str">
        <f>A8&amp;"D"</f>
        <v>2WD</v>
      </c>
      <c r="I8" s="13" t="str">
        <f>Currency&amp;$H$4&amp;H8&amp;"="</f>
        <v>HKD1M2WD=</v>
      </c>
      <c r="J8" s="14">
        <f>'1M Pricing'!I8*100</f>
        <v>0.23921092566652519</v>
      </c>
      <c r="K8" s="14">
        <f t="shared" si="5"/>
        <v>0.23921092566652519</v>
      </c>
      <c r="L8" s="106" t="str">
        <f t="shared" si="0"/>
        <v>2WD</v>
      </c>
      <c r="M8" s="13" t="str">
        <f t="shared" si="1"/>
        <v>HKD3M2WD=</v>
      </c>
      <c r="N8" s="14">
        <f>'3M Pricing'!I8*100</f>
        <v>0.38359326404958327</v>
      </c>
      <c r="O8" s="14">
        <f t="shared" si="6"/>
        <v>0.38359326404958327</v>
      </c>
      <c r="P8" s="106" t="str">
        <f t="shared" si="2"/>
        <v>2WD</v>
      </c>
      <c r="Q8" s="13" t="str">
        <f t="shared" si="3"/>
        <v>HKD6M2WD=</v>
      </c>
      <c r="R8" s="14">
        <f>'6M Pricing'!I8*100</f>
        <v>0.61376946731694915</v>
      </c>
      <c r="S8" s="14">
        <f t="shared" si="7"/>
        <v>0.61376946731694915</v>
      </c>
      <c r="T8" s="106"/>
      <c r="U8" s="13"/>
      <c r="V8" s="89"/>
      <c r="W8" s="14"/>
      <c r="X8" s="106"/>
      <c r="Y8" s="13"/>
      <c r="Z8" s="101"/>
      <c r="AA8" s="89"/>
      <c r="AB8" s="80" t="s">
        <v>51</v>
      </c>
      <c r="AC8" s="89" t="e">
        <f>ABS(_xll.RtGet(SourceAlias,$I8,BID)-J8)</f>
        <v>#VALUE!</v>
      </c>
      <c r="AD8" s="89" t="e">
        <f>ABS(_xll.RtGet(SourceAlias,$I8,ASK)-K8)</f>
        <v>#VALUE!</v>
      </c>
      <c r="AE8" s="89" t="e">
        <f>ABS(_xll.RtGet(SourceAlias,$M8,BID)-N8)</f>
        <v>#VALUE!</v>
      </c>
      <c r="AF8" s="89" t="e">
        <f>ABS(_xll.RtGet(SourceAlias,$M8,ASK)-O8)</f>
        <v>#VALUE!</v>
      </c>
      <c r="AG8" s="89" t="e">
        <f>ABS(_xll.RtGet(SourceAlias,$Q8,BID)-R8)</f>
        <v>#VALUE!</v>
      </c>
      <c r="AH8" s="89" t="e">
        <f>ABS(_xll.RtGet(SourceAlias,$Q8,ASK)-S8)</f>
        <v>#VALUE!</v>
      </c>
      <c r="AI8" s="89"/>
      <c r="AJ8" s="89"/>
      <c r="AK8" s="89"/>
      <c r="AL8" s="89"/>
      <c r="AM8" s="38" t="s">
        <v>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11.25" customHeight="1" x14ac:dyDescent="0.2">
      <c r="A9" s="106" t="s">
        <v>17</v>
      </c>
      <c r="B9" s="103" t="str">
        <f>IF(Contribute="abcd",IF($D$2&lt;&gt;-1,_xll.RtContribute(SourceAlias,I9,Fields,J9:K9,"SCOPE:SERVER"),_xll.RtContribute(SourceAlias,"DDS_INSERT_S",$D$2:$F$2,I9:K9,"SCOPE:SERVER FTC:ALL")),"stopped")</f>
        <v>stopped</v>
      </c>
      <c r="C9" s="18" t="str">
        <f>IF(Contribute="abcd",IF($D$2&lt;&gt;-1,_xll.RtContribute(SourceAlias,M9,Fields,N9:O9,"SCOPE:SERVER"),_xll.RtContribute(SourceAlias,"DDS_INSERT_S",$D$2:$F$2,M9:O9,"SCOPE:SERVER FTC:ALL")),"stopped")</f>
        <v>stopped</v>
      </c>
      <c r="D9" s="18" t="str">
        <f>IF(Contribute="abcd",IF($D$2&lt;&gt;-1,_xll.RtContribute(SourceAlias,Q9,Fields,R9:S9,"SCOPE:SERVER"),_xll.RtContribute(SourceAlias,"DDS_INSERT_S",$D$2:$F$2,Q9:S9,"SCOPE:SERVER FTC:ALL")),"stopped")</f>
        <v>stopped</v>
      </c>
      <c r="E9" s="18" t="str">
        <f>IF(Contribute="abcd",IF($D$2&lt;&gt;-1,_xll.RtContribute(SourceAlias,U9,Fields,V9:W9,"SCOPE:SERVER"),_xll.RtContribute(SourceAlias,"DDS_INSERT_S",$D$2:$F$2,V9:W9,"SCOPE:SERVER FTC:ALL")),"stopped")</f>
        <v>stopped</v>
      </c>
      <c r="F9" s="18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106" t="str">
        <f>A9&amp;"D"</f>
        <v>1MD</v>
      </c>
      <c r="I9" s="13" t="str">
        <f>Currency&amp;$H$4&amp;H9&amp;"="</f>
        <v>HKD1M1MD=</v>
      </c>
      <c r="J9" s="14">
        <f>'1M Pricing'!I9*100</f>
        <v>0.2383899996432878</v>
      </c>
      <c r="K9" s="14">
        <f t="shared" si="5"/>
        <v>0.2383899996432878</v>
      </c>
      <c r="L9" s="106" t="str">
        <f t="shared" si="0"/>
        <v>1MD</v>
      </c>
      <c r="M9" s="13" t="str">
        <f t="shared" si="1"/>
        <v>HKD3M1MD=</v>
      </c>
      <c r="N9" s="14">
        <f>'3M Pricing'!I9*100</f>
        <v>0.38410006333613328</v>
      </c>
      <c r="O9" s="14">
        <f t="shared" si="6"/>
        <v>0.38410006333613328</v>
      </c>
      <c r="P9" s="106" t="str">
        <f t="shared" si="2"/>
        <v>1MD</v>
      </c>
      <c r="Q9" s="13" t="str">
        <f t="shared" si="3"/>
        <v>HKD6M1MD=</v>
      </c>
      <c r="R9" s="14">
        <f>'6M Pricing'!I9*100</f>
        <v>0.6119609928067794</v>
      </c>
      <c r="S9" s="14">
        <f t="shared" si="7"/>
        <v>0.6119609928067794</v>
      </c>
      <c r="T9" s="106" t="str">
        <f t="shared" ref="T9:T14" si="8">A9&amp;"D"</f>
        <v>1MD</v>
      </c>
      <c r="U9" s="13" t="str">
        <f t="shared" ref="U9:U14" si="9">Currency&amp;$T$4&amp;T9&amp;"="</f>
        <v>HKDOIS1MD=</v>
      </c>
      <c r="V9" s="89">
        <f>'ON Pricing'!I9*100</f>
        <v>6.0000000339684167E-2</v>
      </c>
      <c r="W9" s="14">
        <f t="shared" ref="W9:W29" si="10">V9</f>
        <v>6.0000000339684167E-2</v>
      </c>
      <c r="X9" s="106" t="str">
        <f>A9&amp;"D"</f>
        <v>1MD</v>
      </c>
      <c r="Y9" s="13" t="str">
        <f>Currency&amp;LEFT($X$4,3)&amp;X9&amp;"="</f>
        <v>HKDSTD1MD=</v>
      </c>
      <c r="Z9" s="89">
        <f>[1]Hibor!$V9</f>
        <v>0.23839000000000002</v>
      </c>
      <c r="AA9" s="89">
        <f t="shared" si="4"/>
        <v>0.23839000000000002</v>
      </c>
      <c r="AB9" s="80" t="s">
        <v>51</v>
      </c>
      <c r="AC9" s="89" t="e">
        <f>ABS(_xll.RtGet(SourceAlias,$I9,BID)-J9)</f>
        <v>#VALUE!</v>
      </c>
      <c r="AD9" s="89" t="e">
        <f>ABS(_xll.RtGet(SourceAlias,$I9,ASK)-K9)</f>
        <v>#VALUE!</v>
      </c>
      <c r="AE9" s="89" t="e">
        <f>ABS(_xll.RtGet(SourceAlias,$M9,BID)-N9)</f>
        <v>#VALUE!</v>
      </c>
      <c r="AF9" s="89" t="e">
        <f>ABS(_xll.RtGet(SourceAlias,$M9,ASK)-O9)</f>
        <v>#VALUE!</v>
      </c>
      <c r="AG9" s="89" t="e">
        <f>ABS(_xll.RtGet(SourceAlias,$Q9,BID)-R9)</f>
        <v>#VALUE!</v>
      </c>
      <c r="AH9" s="89" t="e">
        <f>ABS(_xll.RtGet(SourceAlias,$Q9,ASK)-S9)</f>
        <v>#VALUE!</v>
      </c>
      <c r="AI9" s="89" t="e">
        <f>ABS(_xll.RtGet(SourceAlias,$U9,BID)-V9)</f>
        <v>#VALUE!</v>
      </c>
      <c r="AJ9" s="89" t="e">
        <f>ABS(_xll.RtGet(SourceAlias,$U9,ASK)-W9)</f>
        <v>#VALUE!</v>
      </c>
      <c r="AK9" s="89" t="e">
        <f>ABS(_xll.RtGet(SourceAlias,$Y9,BID)-Z9)</f>
        <v>#VALUE!</v>
      </c>
      <c r="AL9" s="89" t="e">
        <f>ABS(_xll.RtGet(SourceAlias,$Y9,ASK)-AA9)</f>
        <v>#VALUE!</v>
      </c>
      <c r="AM9" s="38" t="s">
        <v>51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11.25" customHeight="1" x14ac:dyDescent="0.2">
      <c r="A10" s="106" t="s">
        <v>18</v>
      </c>
      <c r="B10" s="103" t="s">
        <v>51</v>
      </c>
      <c r="C10" s="18" t="s">
        <v>51</v>
      </c>
      <c r="D10" s="18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8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8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106"/>
      <c r="I10" s="13"/>
      <c r="J10" s="14"/>
      <c r="K10" s="14"/>
      <c r="L10" s="106"/>
      <c r="M10" s="13"/>
      <c r="N10" s="14"/>
      <c r="O10" s="14"/>
      <c r="P10" s="106" t="str">
        <f t="shared" si="2"/>
        <v>2MD</v>
      </c>
      <c r="Q10" s="13" t="str">
        <f t="shared" si="3"/>
        <v>HKD6M2MD=</v>
      </c>
      <c r="R10" s="14">
        <f>'6M Pricing'!I10*100</f>
        <v>0.60610529330737628</v>
      </c>
      <c r="S10" s="14">
        <f t="shared" si="7"/>
        <v>0.60610529330737628</v>
      </c>
      <c r="T10" s="106" t="str">
        <f t="shared" si="8"/>
        <v>2MD</v>
      </c>
      <c r="U10" s="13" t="str">
        <f t="shared" si="9"/>
        <v>HKDOIS2MD=</v>
      </c>
      <c r="V10" s="89">
        <f>'ON Pricing'!I10*100</f>
        <v>5.9999999876350227E-2</v>
      </c>
      <c r="W10" s="14">
        <f t="shared" si="10"/>
        <v>5.9999999876350227E-2</v>
      </c>
      <c r="X10" s="106" t="str">
        <f>A10&amp;"D"</f>
        <v>2MD</v>
      </c>
      <c r="Y10" s="13" t="str">
        <f>Currency&amp;LEFT($X$4,3)&amp;X10&amp;"="</f>
        <v>HKDSTD2MD=</v>
      </c>
      <c r="Z10" s="89">
        <f>[1]Hibor!$V10</f>
        <v>0.30729000000000001</v>
      </c>
      <c r="AA10" s="89">
        <f t="shared" si="4"/>
        <v>0.30729000000000001</v>
      </c>
      <c r="AB10" s="80" t="s">
        <v>51</v>
      </c>
      <c r="AC10" s="89"/>
      <c r="AD10" s="89"/>
      <c r="AE10" s="89"/>
      <c r="AF10" s="89"/>
      <c r="AG10" s="89" t="e">
        <f>ABS(_xll.RtGet(SourceAlias,$Q10,BID)-R10)</f>
        <v>#VALUE!</v>
      </c>
      <c r="AH10" s="89" t="e">
        <f>ABS(_xll.RtGet(SourceAlias,$Q10,ASK)-S10)</f>
        <v>#VALUE!</v>
      </c>
      <c r="AI10" s="89" t="e">
        <f>ABS(_xll.RtGet(SourceAlias,$U10,BID)-V10)</f>
        <v>#VALUE!</v>
      </c>
      <c r="AJ10" s="89" t="e">
        <f>ABS(_xll.RtGet(SourceAlias,$U10,ASK)-W10)</f>
        <v>#VALUE!</v>
      </c>
      <c r="AK10" s="89" t="e">
        <f>ABS(_xll.RtGet(SourceAlias,$Y10,BID)-Z10)</f>
        <v>#VALUE!</v>
      </c>
      <c r="AL10" s="89" t="e">
        <f>ABS(_xll.RtGet(SourceAlias,$Y10,ASK)-AA10)</f>
        <v>#VALUE!</v>
      </c>
      <c r="AM10" s="38" t="s">
        <v>51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1.25" customHeight="1" x14ac:dyDescent="0.2">
      <c r="A11" s="106" t="s">
        <v>19</v>
      </c>
      <c r="B11" s="103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8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8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8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8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106" t="str">
        <f>A11</f>
        <v>3M</v>
      </c>
      <c r="I11" s="13" t="str">
        <f>Currency&amp;$H$4&amp;H11&amp;"="</f>
        <v>HKD1M3M=</v>
      </c>
      <c r="J11" s="14">
        <f>'1M Pricing'!I11*100</f>
        <v>0.23748042093806582</v>
      </c>
      <c r="K11" s="14">
        <f t="shared" si="5"/>
        <v>0.23748042093806582</v>
      </c>
      <c r="L11" s="106" t="str">
        <f t="shared" si="0"/>
        <v>3MD</v>
      </c>
      <c r="M11" s="13" t="str">
        <f t="shared" si="1"/>
        <v>HKD3M3MD=</v>
      </c>
      <c r="N11" s="14">
        <f>'3M Pricing'!I11*100</f>
        <v>0.3882889504142496</v>
      </c>
      <c r="O11" s="14">
        <f t="shared" si="6"/>
        <v>0.3882889504142496</v>
      </c>
      <c r="P11" s="106" t="str">
        <f t="shared" si="2"/>
        <v>3MD</v>
      </c>
      <c r="Q11" s="13" t="str">
        <f t="shared" si="3"/>
        <v>HKD6M3MD=</v>
      </c>
      <c r="R11" s="14">
        <f>'6M Pricing'!I11*100</f>
        <v>0.59582591502411719</v>
      </c>
      <c r="S11" s="14">
        <f t="shared" si="7"/>
        <v>0.59582591502411719</v>
      </c>
      <c r="T11" s="106" t="str">
        <f t="shared" si="8"/>
        <v>3MD</v>
      </c>
      <c r="U11" s="13" t="str">
        <f t="shared" si="9"/>
        <v>HKDOIS3MD=</v>
      </c>
      <c r="V11" s="89">
        <f>'ON Pricing'!I11*100</f>
        <v>6.9999999995966997E-2</v>
      </c>
      <c r="W11" s="14">
        <f t="shared" si="10"/>
        <v>6.9999999995966997E-2</v>
      </c>
      <c r="X11" s="106" t="str">
        <f>A11&amp;"D"</f>
        <v>3MD</v>
      </c>
      <c r="Y11" s="13" t="str">
        <f>Currency&amp;LEFT($X$4,3)&amp;X11&amp;"="</f>
        <v>HKDSTD3MD=</v>
      </c>
      <c r="Z11" s="89">
        <f>[1]Hibor!$V11</f>
        <v>0.38814000000000004</v>
      </c>
      <c r="AA11" s="89">
        <f t="shared" si="4"/>
        <v>0.38814000000000004</v>
      </c>
      <c r="AB11" s="80" t="s">
        <v>51</v>
      </c>
      <c r="AC11" s="89" t="e">
        <f>ABS(_xll.RtGet(SourceAlias,$I11,BID)-J11)</f>
        <v>#VALUE!</v>
      </c>
      <c r="AD11" s="89" t="e">
        <f>ABS(_xll.RtGet(SourceAlias,$I11,ASK)-K11)</f>
        <v>#VALUE!</v>
      </c>
      <c r="AE11" s="89" t="e">
        <f>ABS(_xll.RtGet(SourceAlias,$M11,BID)-N11)</f>
        <v>#VALUE!</v>
      </c>
      <c r="AF11" s="89" t="e">
        <f>ABS(_xll.RtGet(SourceAlias,$M11,ASK)-O11)</f>
        <v>#VALUE!</v>
      </c>
      <c r="AG11" s="89" t="e">
        <f>ABS(_xll.RtGet(SourceAlias,$Q11,BID)-R11)</f>
        <v>#VALUE!</v>
      </c>
      <c r="AH11" s="89" t="e">
        <f>ABS(_xll.RtGet(SourceAlias,$Q11,ASK)-S11)</f>
        <v>#VALUE!</v>
      </c>
      <c r="AI11" s="89" t="e">
        <f>ABS(_xll.RtGet(SourceAlias,$U11,BID)-V11)</f>
        <v>#VALUE!</v>
      </c>
      <c r="AJ11" s="89" t="e">
        <f>ABS(_xll.RtGet(SourceAlias,$U11,ASK)-W11)</f>
        <v>#VALUE!</v>
      </c>
      <c r="AK11" s="89" t="e">
        <f>ABS(_xll.RtGet(SourceAlias,$Y11,BID)-Z11)</f>
        <v>#VALUE!</v>
      </c>
      <c r="AL11" s="89" t="e">
        <f>ABS(_xll.RtGet(SourceAlias,$Y11,ASK)-AA11)</f>
        <v>#VALUE!</v>
      </c>
      <c r="AM11" s="38" t="s">
        <v>51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11.25" customHeight="1" x14ac:dyDescent="0.2">
      <c r="A12" s="106" t="s">
        <v>20</v>
      </c>
      <c r="B12" s="103" t="s">
        <v>51</v>
      </c>
      <c r="C12" s="81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8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8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8" t="s">
        <v>51</v>
      </c>
      <c r="G12" s="2" t="s">
        <v>51</v>
      </c>
      <c r="H12" s="106"/>
      <c r="I12" s="13"/>
      <c r="J12" s="14"/>
      <c r="K12" s="14"/>
      <c r="L12" s="106" t="s">
        <v>79</v>
      </c>
      <c r="M12" s="13" t="str">
        <f t="shared" si="1"/>
        <v>HKD3M1X4F=</v>
      </c>
      <c r="N12" s="14">
        <f>'3M Pricing'!I12*100</f>
        <v>0.3953916049264975</v>
      </c>
      <c r="O12" s="14">
        <f t="shared" si="6"/>
        <v>0.3953916049264975</v>
      </c>
      <c r="P12" s="106" t="str">
        <f t="shared" si="2"/>
        <v>4MD</v>
      </c>
      <c r="Q12" s="13" t="str">
        <f t="shared" si="3"/>
        <v>HKD6M4MD=</v>
      </c>
      <c r="R12" s="14">
        <f>'6M Pricing'!I12*100</f>
        <v>0.58138705450775297</v>
      </c>
      <c r="S12" s="14">
        <f t="shared" si="7"/>
        <v>0.58138705450775297</v>
      </c>
      <c r="T12" s="106" t="str">
        <f t="shared" si="8"/>
        <v>4MD</v>
      </c>
      <c r="U12" s="13" t="str">
        <f t="shared" si="9"/>
        <v>HKDOIS4MD=</v>
      </c>
      <c r="V12" s="89">
        <f>'ON Pricing'!I12*100</f>
        <v>9.9999999727455408E-2</v>
      </c>
      <c r="W12" s="14">
        <f t="shared" si="10"/>
        <v>9.9999999727455408E-2</v>
      </c>
      <c r="X12" s="106"/>
      <c r="Y12" s="13"/>
      <c r="Z12" s="101"/>
      <c r="AA12" s="89"/>
      <c r="AB12" s="80" t="s">
        <v>51</v>
      </c>
      <c r="AC12" s="89"/>
      <c r="AD12" s="89"/>
      <c r="AE12" s="89" t="e">
        <f>ABS(_xll.RtGet(SourceAlias,$M12,BID)-N12)</f>
        <v>#VALUE!</v>
      </c>
      <c r="AF12" s="89" t="e">
        <f>ABS(_xll.RtGet(SourceAlias,$M12,ASK)-O12)</f>
        <v>#VALUE!</v>
      </c>
      <c r="AG12" s="89" t="e">
        <f>ABS(_xll.RtGet(SourceAlias,$Q12,BID)-R12)</f>
        <v>#VALUE!</v>
      </c>
      <c r="AH12" s="89" t="e">
        <f>ABS(_xll.RtGet(SourceAlias,$Q12,ASK)-S12)</f>
        <v>#VALUE!</v>
      </c>
      <c r="AI12" s="89" t="e">
        <f>ABS(_xll.RtGet(SourceAlias,$U12,BID)-V12)</f>
        <v>#VALUE!</v>
      </c>
      <c r="AJ12" s="89" t="e">
        <f>ABS(_xll.RtGet(SourceAlias,$U12,ASK)-W12)</f>
        <v>#VALUE!</v>
      </c>
      <c r="AK12" s="89"/>
      <c r="AL12" s="89"/>
      <c r="AM12" s="38" t="s">
        <v>51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1.25" customHeight="1" x14ac:dyDescent="0.2">
      <c r="A13" s="106" t="s">
        <v>21</v>
      </c>
      <c r="B13" s="103" t="s">
        <v>51</v>
      </c>
      <c r="C13" s="81" t="s">
        <v>51</v>
      </c>
      <c r="D13" s="18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8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8" t="s">
        <v>51</v>
      </c>
      <c r="G13" s="2" t="s">
        <v>51</v>
      </c>
      <c r="H13" s="106"/>
      <c r="I13" s="13"/>
      <c r="J13" s="14"/>
      <c r="K13" s="14"/>
      <c r="L13" s="106"/>
      <c r="M13" s="13"/>
      <c r="N13" s="14"/>
      <c r="O13" s="14"/>
      <c r="P13" s="106" t="str">
        <f t="shared" si="2"/>
        <v>5MD</v>
      </c>
      <c r="Q13" s="13" t="str">
        <f t="shared" si="3"/>
        <v>HKD6M5MD=</v>
      </c>
      <c r="R13" s="14">
        <f>'6M Pricing'!I13*100</f>
        <v>0.56344874524287736</v>
      </c>
      <c r="S13" s="14">
        <f t="shared" si="7"/>
        <v>0.56344874524287736</v>
      </c>
      <c r="T13" s="106" t="str">
        <f t="shared" si="8"/>
        <v>5MD</v>
      </c>
      <c r="U13" s="13" t="str">
        <f t="shared" si="9"/>
        <v>HKDOIS5MD=</v>
      </c>
      <c r="V13" s="89">
        <f>'ON Pricing'!I13*100</f>
        <v>0.10999999979733868</v>
      </c>
      <c r="W13" s="14">
        <f t="shared" si="10"/>
        <v>0.10999999979733868</v>
      </c>
      <c r="X13" s="106"/>
      <c r="Y13" s="13"/>
      <c r="Z13" s="101"/>
      <c r="AA13" s="89"/>
      <c r="AB13" s="80" t="s">
        <v>51</v>
      </c>
      <c r="AC13" s="89"/>
      <c r="AD13" s="89"/>
      <c r="AE13" s="89"/>
      <c r="AF13" s="89"/>
      <c r="AG13" s="89" t="e">
        <f>ABS(_xll.RtGet(SourceAlias,$Q13,BID)-R13)</f>
        <v>#VALUE!</v>
      </c>
      <c r="AH13" s="89" t="e">
        <f>ABS(_xll.RtGet(SourceAlias,$Q13,ASK)-S13)</f>
        <v>#VALUE!</v>
      </c>
      <c r="AI13" s="89" t="e">
        <f>ABS(_xll.RtGet(SourceAlias,$U13,BID)-V13)</f>
        <v>#VALUE!</v>
      </c>
      <c r="AJ13" s="89" t="e">
        <f>ABS(_xll.RtGet(SourceAlias,$U13,ASK)-W13)</f>
        <v>#VALUE!</v>
      </c>
      <c r="AK13" s="89"/>
      <c r="AL13" s="89"/>
      <c r="AM13" s="38" t="s">
        <v>51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1.25" customHeight="1" x14ac:dyDescent="0.2">
      <c r="A14" s="106" t="s">
        <v>14</v>
      </c>
      <c r="B14" s="103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81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8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8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8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106" t="str">
        <f>A14</f>
        <v>6M</v>
      </c>
      <c r="I14" s="13" t="str">
        <f>Currency&amp;$H$4&amp;H14&amp;"="</f>
        <v>HKD1M6M=</v>
      </c>
      <c r="J14" s="14">
        <f>'1M Pricing'!I14*100</f>
        <v>0.26005895704672455</v>
      </c>
      <c r="K14" s="14">
        <f t="shared" si="5"/>
        <v>0.26005895704672455</v>
      </c>
      <c r="L14" s="106" t="s">
        <v>80</v>
      </c>
      <c r="M14" s="13" t="str">
        <f>Currency&amp;$L$4&amp;L14&amp;"="</f>
        <v>HKD3M3X6F=</v>
      </c>
      <c r="N14" s="14">
        <f>'3M Pricing'!I14*100</f>
        <v>0.4329395083767989</v>
      </c>
      <c r="O14" s="14">
        <f t="shared" si="6"/>
        <v>0.4329395083767989</v>
      </c>
      <c r="P14" s="106" t="str">
        <f t="shared" si="2"/>
        <v>6MD</v>
      </c>
      <c r="Q14" s="13" t="str">
        <f t="shared" si="3"/>
        <v>HKD6M6MD=</v>
      </c>
      <c r="R14" s="14">
        <f>'6M Pricing'!I14*100</f>
        <v>0.53921806610625322</v>
      </c>
      <c r="S14" s="14">
        <f t="shared" si="7"/>
        <v>0.53921806610625322</v>
      </c>
      <c r="T14" s="106" t="str">
        <f t="shared" si="8"/>
        <v>6MD</v>
      </c>
      <c r="U14" s="13" t="str">
        <f t="shared" si="9"/>
        <v>HKDOIS6MD=</v>
      </c>
      <c r="V14" s="89">
        <f>'ON Pricing'!I14*100</f>
        <v>0.12000000001713088</v>
      </c>
      <c r="W14" s="14">
        <f t="shared" si="10"/>
        <v>0.12000000001713088</v>
      </c>
      <c r="X14" s="106" t="str">
        <f>A14&amp;"D"</f>
        <v>6MD</v>
      </c>
      <c r="Y14" s="13" t="str">
        <f>Currency&amp;LEFT($X$4,3)&amp;X14&amp;"="</f>
        <v>HKDSTD6MD=</v>
      </c>
      <c r="Z14" s="89">
        <f>[1]Hibor!$V12</f>
        <v>0.54200999999999999</v>
      </c>
      <c r="AA14" s="89">
        <f t="shared" si="4"/>
        <v>0.54200999999999999</v>
      </c>
      <c r="AB14" s="80" t="s">
        <v>51</v>
      </c>
      <c r="AC14" s="89" t="e">
        <f>ABS(_xll.RtGet(SourceAlias,$I14,BID)-J14)</f>
        <v>#VALUE!</v>
      </c>
      <c r="AD14" s="89" t="e">
        <f>ABS(_xll.RtGet(SourceAlias,$I14,ASK)-K14)</f>
        <v>#VALUE!</v>
      </c>
      <c r="AE14" s="89" t="e">
        <f>ABS(_xll.RtGet(SourceAlias,$M14,BID)-N14)</f>
        <v>#VALUE!</v>
      </c>
      <c r="AF14" s="89" t="e">
        <f>ABS(_xll.RtGet(SourceAlias,$M14,ASK)-O14)</f>
        <v>#VALUE!</v>
      </c>
      <c r="AG14" s="89" t="e">
        <f>ABS(_xll.RtGet(SourceAlias,$Q14,BID)-R14)</f>
        <v>#VALUE!</v>
      </c>
      <c r="AH14" s="89" t="e">
        <f>ABS(_xll.RtGet(SourceAlias,$Q14,ASK)-S14)</f>
        <v>#VALUE!</v>
      </c>
      <c r="AI14" s="89" t="e">
        <f>ABS(_xll.RtGet(SourceAlias,$U14,BID)-V14)</f>
        <v>#VALUE!</v>
      </c>
      <c r="AJ14" s="89" t="e">
        <f>ABS(_xll.RtGet(SourceAlias,$U14,ASK)-W14)</f>
        <v>#VALUE!</v>
      </c>
      <c r="AK14" s="89" t="e">
        <f>ABS(_xll.RtGet(SourceAlias,$Y14,BID)-Z14)</f>
        <v>#VALUE!</v>
      </c>
      <c r="AL14" s="89" t="e">
        <f>ABS(_xll.RtGet(SourceAlias,$Y14,ASK)-AA14)</f>
        <v>#VALUE!</v>
      </c>
      <c r="AM14" s="38" t="s">
        <v>51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1.25" customHeight="1" x14ac:dyDescent="0.2">
      <c r="A15" s="106" t="s">
        <v>74</v>
      </c>
      <c r="B15" s="103" t="s">
        <v>51</v>
      </c>
      <c r="C15" s="81" t="s">
        <v>51</v>
      </c>
      <c r="D15" s="18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8" t="s">
        <v>51</v>
      </c>
      <c r="F15" s="18" t="s">
        <v>51</v>
      </c>
      <c r="G15" s="2" t="s">
        <v>51</v>
      </c>
      <c r="H15" s="106"/>
      <c r="I15" s="13"/>
      <c r="J15" s="14"/>
      <c r="K15" s="14"/>
      <c r="L15" s="106"/>
      <c r="M15" s="13"/>
      <c r="N15" s="14"/>
      <c r="O15" s="14"/>
      <c r="P15" s="106" t="s">
        <v>82</v>
      </c>
      <c r="Q15" s="13" t="str">
        <f t="shared" si="3"/>
        <v>HKD6M1X7F=</v>
      </c>
      <c r="R15" s="14">
        <f>'6M Pricing'!I15*100</f>
        <v>0.5100000000621453</v>
      </c>
      <c r="S15" s="14">
        <f t="shared" si="7"/>
        <v>0.5100000000621453</v>
      </c>
      <c r="T15" s="106"/>
      <c r="U15" s="13"/>
      <c r="V15" s="89"/>
      <c r="W15" s="14"/>
      <c r="X15" s="106"/>
      <c r="Y15" s="13"/>
      <c r="Z15" s="89"/>
      <c r="AA15" s="89"/>
      <c r="AB15" s="80"/>
      <c r="AC15" s="89"/>
      <c r="AD15" s="89"/>
      <c r="AE15" s="89"/>
      <c r="AF15" s="89"/>
      <c r="AG15" s="89" t="e">
        <f>ABS(_xll.RtGet(SourceAlias,$Q15,BID)-R15)</f>
        <v>#VALUE!</v>
      </c>
      <c r="AH15" s="89" t="e">
        <f>ABS(_xll.RtGet(SourceAlias,$Q15,ASK)-S15)</f>
        <v>#VALUE!</v>
      </c>
      <c r="AI15" s="89"/>
      <c r="AJ15" s="89"/>
      <c r="AK15" s="89"/>
      <c r="AL15" s="89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1.25" customHeight="1" x14ac:dyDescent="0.2">
      <c r="A16" s="106" t="s">
        <v>75</v>
      </c>
      <c r="B16" s="103" t="s">
        <v>51</v>
      </c>
      <c r="C16" s="81" t="s">
        <v>51</v>
      </c>
      <c r="D16" s="18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8" t="s">
        <v>51</v>
      </c>
      <c r="F16" s="18" t="s">
        <v>51</v>
      </c>
      <c r="G16" s="2" t="s">
        <v>51</v>
      </c>
      <c r="H16" s="106"/>
      <c r="I16" s="13"/>
      <c r="J16" s="14"/>
      <c r="K16" s="14"/>
      <c r="L16" s="106"/>
      <c r="M16" s="13"/>
      <c r="N16" s="14"/>
      <c r="O16" s="14"/>
      <c r="P16" s="106" t="s">
        <v>83</v>
      </c>
      <c r="Q16" s="13" t="str">
        <f t="shared" si="3"/>
        <v>HKD6M2X8F=</v>
      </c>
      <c r="R16" s="14">
        <f>'6M Pricing'!I16*100</f>
        <v>0.52152487003367887</v>
      </c>
      <c r="S16" s="14">
        <f t="shared" si="7"/>
        <v>0.52152487003367887</v>
      </c>
      <c r="T16" s="106"/>
      <c r="U16" s="13"/>
      <c r="V16" s="89"/>
      <c r="W16" s="14"/>
      <c r="X16" s="106"/>
      <c r="Y16" s="13"/>
      <c r="Z16" s="101"/>
      <c r="AA16" s="89"/>
      <c r="AB16" s="80"/>
      <c r="AC16" s="89"/>
      <c r="AD16" s="89"/>
      <c r="AE16" s="89"/>
      <c r="AF16" s="89"/>
      <c r="AG16" s="89" t="e">
        <f>ABS(_xll.RtGet(SourceAlias,$Q16,BID)-R16)</f>
        <v>#VALUE!</v>
      </c>
      <c r="AH16" s="89" t="e">
        <f>ABS(_xll.RtGet(SourceAlias,$Q16,ASK)-S16)</f>
        <v>#VALUE!</v>
      </c>
      <c r="AI16" s="89"/>
      <c r="AJ16" s="89"/>
      <c r="AK16" s="89"/>
      <c r="AL16" s="89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11.25" customHeight="1" x14ac:dyDescent="0.2">
      <c r="A17" s="106" t="s">
        <v>22</v>
      </c>
      <c r="B17" s="103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81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8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8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8" t="s">
        <v>51</v>
      </c>
      <c r="G17" s="2" t="s">
        <v>51</v>
      </c>
      <c r="H17" s="106" t="str">
        <f>A17</f>
        <v>9M</v>
      </c>
      <c r="I17" s="13" t="str">
        <f>Currency&amp;$H$4&amp;H17&amp;"="</f>
        <v>HKD1M9M=</v>
      </c>
      <c r="J17" s="14">
        <f>'1M Pricing'!I17*100</f>
        <v>0.30022481351625951</v>
      </c>
      <c r="K17" s="14">
        <f t="shared" si="5"/>
        <v>0.30022481351625951</v>
      </c>
      <c r="L17" s="106" t="s">
        <v>81</v>
      </c>
      <c r="M17" s="13" t="str">
        <f>Currency&amp;$L$4&amp;L17&amp;"="</f>
        <v>HKD3M6X9F=</v>
      </c>
      <c r="N17" s="14">
        <f>'3M Pricing'!I17*100</f>
        <v>0.53218670434818327</v>
      </c>
      <c r="O17" s="14">
        <f t="shared" si="6"/>
        <v>0.53218670434818327</v>
      </c>
      <c r="P17" s="106" t="s">
        <v>84</v>
      </c>
      <c r="Q17" s="13" t="str">
        <f t="shared" si="3"/>
        <v>HKD6M3X9F=</v>
      </c>
      <c r="R17" s="14">
        <f>'6M Pricing'!I17*100</f>
        <v>0.55195705125357652</v>
      </c>
      <c r="S17" s="14">
        <f t="shared" si="7"/>
        <v>0.55195705125357652</v>
      </c>
      <c r="T17" s="106" t="str">
        <f>A17&amp;"D"</f>
        <v>9MD</v>
      </c>
      <c r="U17" s="13" t="str">
        <f>Currency&amp;$T$4&amp;T17&amp;"="</f>
        <v>HKDOIS9MD=</v>
      </c>
      <c r="V17" s="89">
        <f>'ON Pricing'!I17*100</f>
        <v>0.1299999999749053</v>
      </c>
      <c r="W17" s="14">
        <f t="shared" si="10"/>
        <v>0.1299999999749053</v>
      </c>
      <c r="X17" s="106"/>
      <c r="Y17" s="13"/>
      <c r="Z17" s="89"/>
      <c r="AA17" s="89"/>
      <c r="AB17" s="80" t="s">
        <v>51</v>
      </c>
      <c r="AC17" s="89" t="e">
        <f>ABS(_xll.RtGet(SourceAlias,$I17,BID)-J17)</f>
        <v>#VALUE!</v>
      </c>
      <c r="AD17" s="89" t="e">
        <f>ABS(_xll.RtGet(SourceAlias,$I17,ASK)-K17)</f>
        <v>#VALUE!</v>
      </c>
      <c r="AE17" s="89" t="e">
        <f>ABS(_xll.RtGet(SourceAlias,$M17,BID)-N17)</f>
        <v>#VALUE!</v>
      </c>
      <c r="AF17" s="89" t="e">
        <f>ABS(_xll.RtGet(SourceAlias,$M17,ASK)-O17)</f>
        <v>#VALUE!</v>
      </c>
      <c r="AG17" s="89" t="e">
        <f>ABS(_xll.RtGet(SourceAlias,$Q17,BID)-R17)</f>
        <v>#VALUE!</v>
      </c>
      <c r="AH17" s="89" t="e">
        <f>ABS(_xll.RtGet(SourceAlias,$Q17,ASK)-S17)</f>
        <v>#VALUE!</v>
      </c>
      <c r="AI17" s="89" t="e">
        <f>ABS(_xll.RtGet(SourceAlias,$U17,BID)-V17)</f>
        <v>#VALUE!</v>
      </c>
      <c r="AJ17" s="89" t="e">
        <f>ABS(_xll.RtGet(SourceAlias,$U17,ASK)-W17)</f>
        <v>#VALUE!</v>
      </c>
      <c r="AK17" s="89"/>
      <c r="AL17" s="89"/>
      <c r="AM17" s="38" t="s">
        <v>51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11.25" customHeight="1" x14ac:dyDescent="0.2">
      <c r="A18" s="106" t="s">
        <v>76</v>
      </c>
      <c r="B18" s="103" t="s">
        <v>51</v>
      </c>
      <c r="C18" s="81" t="s">
        <v>51</v>
      </c>
      <c r="D18" s="18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8" t="s">
        <v>51</v>
      </c>
      <c r="F18" s="18" t="s">
        <v>51</v>
      </c>
      <c r="G18" s="2" t="s">
        <v>51</v>
      </c>
      <c r="H18" s="106"/>
      <c r="I18" s="13"/>
      <c r="J18" s="14"/>
      <c r="K18" s="14"/>
      <c r="L18" s="106"/>
      <c r="M18" s="13"/>
      <c r="N18" s="14"/>
      <c r="O18" s="14"/>
      <c r="P18" s="106" t="s">
        <v>85</v>
      </c>
      <c r="Q18" s="13" t="str">
        <f t="shared" si="3"/>
        <v>HKD6M4X10F=</v>
      </c>
      <c r="R18" s="14">
        <f>'6M Pricing'!I18*100</f>
        <v>0.58105094728199391</v>
      </c>
      <c r="S18" s="14">
        <f t="shared" si="7"/>
        <v>0.58105094728199391</v>
      </c>
      <c r="T18" s="106"/>
      <c r="U18" s="13"/>
      <c r="V18" s="89"/>
      <c r="W18" s="14"/>
      <c r="X18" s="106"/>
      <c r="Y18" s="13"/>
      <c r="Z18" s="89"/>
      <c r="AA18" s="89"/>
      <c r="AB18" s="80"/>
      <c r="AC18" s="89"/>
      <c r="AD18" s="89"/>
      <c r="AE18" s="89"/>
      <c r="AF18" s="89"/>
      <c r="AG18" s="89" t="e">
        <f>ABS(_xll.RtGet(SourceAlias,$Q18,BID)-R18)</f>
        <v>#VALUE!</v>
      </c>
      <c r="AH18" s="89" t="e">
        <f>ABS(_xll.RtGet(SourceAlias,$Q18,ASK)-S18)</f>
        <v>#VALUE!</v>
      </c>
      <c r="AI18" s="89"/>
      <c r="AJ18" s="89"/>
      <c r="AK18" s="89"/>
      <c r="AL18" s="89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11.25" customHeight="1" x14ac:dyDescent="0.2">
      <c r="A19" s="106" t="s">
        <v>77</v>
      </c>
      <c r="B19" s="103" t="s">
        <v>51</v>
      </c>
      <c r="C19" s="81" t="s">
        <v>51</v>
      </c>
      <c r="D19" s="18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8" t="s">
        <v>51</v>
      </c>
      <c r="F19" s="18" t="s">
        <v>51</v>
      </c>
      <c r="G19" s="2" t="s">
        <v>51</v>
      </c>
      <c r="H19" s="106"/>
      <c r="I19" s="13"/>
      <c r="J19" s="14"/>
      <c r="K19" s="14"/>
      <c r="L19" s="106"/>
      <c r="M19" s="13"/>
      <c r="N19" s="14"/>
      <c r="O19" s="14"/>
      <c r="P19" s="106" t="s">
        <v>87</v>
      </c>
      <c r="Q19" s="13" t="str">
        <f t="shared" si="3"/>
        <v>HKD6M5X11F=</v>
      </c>
      <c r="R19" s="14">
        <f>'6M Pricing'!I19*100</f>
        <v>0.6120878029790694</v>
      </c>
      <c r="S19" s="14">
        <f t="shared" si="7"/>
        <v>0.6120878029790694</v>
      </c>
      <c r="T19" s="106"/>
      <c r="U19" s="13"/>
      <c r="V19" s="89"/>
      <c r="W19" s="14"/>
      <c r="X19" s="106"/>
      <c r="Y19" s="13"/>
      <c r="Z19" s="89"/>
      <c r="AA19" s="89"/>
      <c r="AB19" s="80"/>
      <c r="AC19" s="89"/>
      <c r="AD19" s="89"/>
      <c r="AE19" s="89"/>
      <c r="AF19" s="89"/>
      <c r="AG19" s="89" t="e">
        <f>ABS(_xll.RtGet(SourceAlias,$Q19,BID)-R19)</f>
        <v>#VALUE!</v>
      </c>
      <c r="AH19" s="89" t="e">
        <f>ABS(_xll.RtGet(SourceAlias,$Q19,ASK)-S19)</f>
        <v>#VALUE!</v>
      </c>
      <c r="AI19" s="89"/>
      <c r="AJ19" s="89"/>
      <c r="AK19" s="89"/>
      <c r="AL19" s="89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11.25" customHeight="1" x14ac:dyDescent="0.2">
      <c r="A20" s="106" t="s">
        <v>23</v>
      </c>
      <c r="B20" s="103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8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8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8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8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106" t="str">
        <f>A20</f>
        <v>1Y</v>
      </c>
      <c r="I20" s="13" t="str">
        <f>Currency&amp;$H$4&amp;H20&amp;"="</f>
        <v>HKD1M1Y=</v>
      </c>
      <c r="J20" s="14">
        <f>'1M Pricing'!I20*100</f>
        <v>0.34047540674798765</v>
      </c>
      <c r="K20" s="14">
        <f t="shared" si="5"/>
        <v>0.34047540674798765</v>
      </c>
      <c r="L20" s="106" t="str">
        <f t="shared" ref="L20:L29" si="11">A20</f>
        <v>1Y</v>
      </c>
      <c r="M20" s="13" t="str">
        <f t="shared" ref="M20:M29" si="12">Currency&amp;$L$4&amp;L20&amp;"="</f>
        <v>HKD3M1Y=</v>
      </c>
      <c r="N20" s="14">
        <f>'3M Pricing'!I20*100</f>
        <v>0.48999999992014664</v>
      </c>
      <c r="O20" s="14">
        <f t="shared" si="6"/>
        <v>0.48999999992014664</v>
      </c>
      <c r="P20" s="106" t="s">
        <v>86</v>
      </c>
      <c r="Q20" s="13" t="str">
        <f t="shared" si="3"/>
        <v>HKD6M6X12F=</v>
      </c>
      <c r="R20" s="14">
        <f>'6M Pricing'!I20*100</f>
        <v>0.65535292698896275</v>
      </c>
      <c r="S20" s="14">
        <f t="shared" si="7"/>
        <v>0.65535292698896275</v>
      </c>
      <c r="T20" s="106" t="str">
        <f t="shared" ref="T20:T29" si="13">A20&amp;"D"</f>
        <v>1YD</v>
      </c>
      <c r="U20" s="13" t="str">
        <f t="shared" ref="U20:U29" si="14">Currency&amp;$T$4&amp;T20&amp;"="</f>
        <v>HKDOIS1YD=</v>
      </c>
      <c r="V20" s="89">
        <f>'ON Pricing'!I20*100</f>
        <v>0.1499999999810982</v>
      </c>
      <c r="W20" s="14">
        <f t="shared" si="10"/>
        <v>0.1499999999810982</v>
      </c>
      <c r="X20" s="106" t="str">
        <f>A20&amp;"D"</f>
        <v>1YD</v>
      </c>
      <c r="Y20" s="13" t="str">
        <f>Currency&amp;LEFT($X$4,3)&amp;X20&amp;"="</f>
        <v>HKDSTD1YD=</v>
      </c>
      <c r="Z20" s="89">
        <f>[1]Hibor!$V14</f>
        <v>0.84243000000000012</v>
      </c>
      <c r="AA20" s="89">
        <f t="shared" si="4"/>
        <v>0.84243000000000012</v>
      </c>
      <c r="AB20" s="80" t="s">
        <v>51</v>
      </c>
      <c r="AC20" s="89" t="e">
        <f>ABS(_xll.RtGet(SourceAlias,$I20,BID)-J20)</f>
        <v>#VALUE!</v>
      </c>
      <c r="AD20" s="89" t="e">
        <f>ABS(_xll.RtGet(SourceAlias,$I20,ASK)-K20)</f>
        <v>#VALUE!</v>
      </c>
      <c r="AE20" s="89" t="e">
        <f>ABS(_xll.RtGet(SourceAlias,$M20,BID)-N20)</f>
        <v>#VALUE!</v>
      </c>
      <c r="AF20" s="89" t="e">
        <f>ABS(_xll.RtGet(SourceAlias,$M20,ASK)-O20)</f>
        <v>#VALUE!</v>
      </c>
      <c r="AG20" s="89" t="e">
        <f>ABS(_xll.RtGet(SourceAlias,$Q20,BID)-R20)</f>
        <v>#VALUE!</v>
      </c>
      <c r="AH20" s="89" t="e">
        <f>ABS(_xll.RtGet(SourceAlias,$Q20,ASK)-S20)</f>
        <v>#VALUE!</v>
      </c>
      <c r="AI20" s="89" t="e">
        <f>ABS(_xll.RtGet(SourceAlias,$U20,BID)-V20)</f>
        <v>#VALUE!</v>
      </c>
      <c r="AJ20" s="89" t="e">
        <f>ABS(_xll.RtGet(SourceAlias,$U20,ASK)-W20)</f>
        <v>#VALUE!</v>
      </c>
      <c r="AK20" s="89" t="e">
        <f>ABS(_xll.RtGet(SourceAlias,$Y20,BID)-Z20)</f>
        <v>#VALUE!</v>
      </c>
      <c r="AL20" s="89" t="e">
        <f>ABS(_xll.RtGet(SourceAlias,$Y20,ASK)-AA20)</f>
        <v>#VALUE!</v>
      </c>
      <c r="AM20" s="38" t="s">
        <v>51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1.25" customHeight="1" x14ac:dyDescent="0.25">
      <c r="A21" s="106" t="s">
        <v>48</v>
      </c>
      <c r="B21" s="103" t="s">
        <v>51</v>
      </c>
      <c r="C21" s="18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8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8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8" t="s">
        <v>51</v>
      </c>
      <c r="G21" s="2" t="s">
        <v>51</v>
      </c>
      <c r="H21" s="106"/>
      <c r="I21" s="13"/>
      <c r="J21" s="14"/>
      <c r="K21" s="14"/>
      <c r="L21" s="106" t="str">
        <f t="shared" si="11"/>
        <v>18M</v>
      </c>
      <c r="M21" s="13" t="str">
        <f t="shared" si="12"/>
        <v>HKD3M18M=</v>
      </c>
      <c r="N21" s="14">
        <f>'3M Pricing'!I21*100</f>
        <v>0.65999999999339987</v>
      </c>
      <c r="O21" s="14">
        <f t="shared" si="6"/>
        <v>0.65999999999339987</v>
      </c>
      <c r="P21" s="106" t="s">
        <v>88</v>
      </c>
      <c r="Q21" s="13" t="str">
        <f t="shared" si="3"/>
        <v>HKD6M12X18F=</v>
      </c>
      <c r="R21" s="14">
        <f>'6M Pricing'!I21*100</f>
        <v>1.0787492811408415</v>
      </c>
      <c r="S21" s="14">
        <f t="shared" si="7"/>
        <v>1.0787492811408415</v>
      </c>
      <c r="T21" s="106" t="str">
        <f t="shared" si="13"/>
        <v>18MD</v>
      </c>
      <c r="U21" s="13" t="str">
        <f t="shared" si="14"/>
        <v>HKDOIS18MD=</v>
      </c>
      <c r="V21" s="130">
        <f>$V$20</f>
        <v>0.1499999999810982</v>
      </c>
      <c r="W21" s="130">
        <f t="shared" si="10"/>
        <v>0.1499999999810982</v>
      </c>
      <c r="X21" s="106"/>
      <c r="Y21" s="13"/>
      <c r="Z21" s="14"/>
      <c r="AA21" s="14"/>
      <c r="AB21" s="80" t="s">
        <v>51</v>
      </c>
      <c r="AC21" s="89"/>
      <c r="AD21" s="89"/>
      <c r="AE21" s="89" t="e">
        <f>ABS(_xll.RtGet(SourceAlias,$M21,BID)-N21)</f>
        <v>#VALUE!</v>
      </c>
      <c r="AF21" s="89" t="e">
        <f>ABS(_xll.RtGet(SourceAlias,$M21,ASK)-O21)</f>
        <v>#VALUE!</v>
      </c>
      <c r="AG21" s="89" t="e">
        <f>ABS(_xll.RtGet(SourceAlias,$Q21,BID)-R21)</f>
        <v>#VALUE!</v>
      </c>
      <c r="AH21" s="89" t="e">
        <f>ABS(_xll.RtGet(SourceAlias,$Q21,ASK)-S21)</f>
        <v>#VALUE!</v>
      </c>
      <c r="AI21" s="89" t="e">
        <f>ABS(_xll.RtGet(SourceAlias,$U21,BID)-V21)</f>
        <v>#VALUE!</v>
      </c>
      <c r="AJ21" s="89" t="e">
        <f>ABS(_xll.RtGet(SourceAlias,$U21,ASK)-W21)</f>
        <v>#VALUE!</v>
      </c>
      <c r="AK21" s="89"/>
      <c r="AL21" s="89"/>
      <c r="AM21" s="38" t="s">
        <v>51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11.25" customHeight="1" x14ac:dyDescent="0.25">
      <c r="A22" s="106" t="s">
        <v>24</v>
      </c>
      <c r="B22" s="103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8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8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8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8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126" t="str">
        <f t="shared" ref="H22:H29" si="15">A22</f>
        <v>2Y</v>
      </c>
      <c r="I22" s="88" t="str">
        <f t="shared" ref="I22:I29" si="16">Currency&amp;$H$4&amp;H22&amp;"="</f>
        <v>HKD1M2Y=</v>
      </c>
      <c r="J22" s="89">
        <f>'1M Pricing'!I22*100</f>
        <v>0.70206497040123605</v>
      </c>
      <c r="K22" s="89">
        <f t="shared" si="5"/>
        <v>0.70206497040123605</v>
      </c>
      <c r="L22" s="106" t="str">
        <f t="shared" si="11"/>
        <v>2Y</v>
      </c>
      <c r="M22" s="13" t="str">
        <f t="shared" si="12"/>
        <v>HKD3M2Y=</v>
      </c>
      <c r="N22" s="14">
        <f>'3M Pricing'!I22*100</f>
        <v>0.85000000001946552</v>
      </c>
      <c r="O22" s="14">
        <f t="shared" si="6"/>
        <v>0.85000000001946552</v>
      </c>
      <c r="P22" s="106" t="s">
        <v>89</v>
      </c>
      <c r="Q22" s="13" t="str">
        <f t="shared" si="3"/>
        <v>HKD6M18X24F=</v>
      </c>
      <c r="R22" s="14">
        <f>'6M Pricing'!I22*100</f>
        <v>1.4706546892141519</v>
      </c>
      <c r="S22" s="14">
        <f t="shared" si="7"/>
        <v>1.4706546892141519</v>
      </c>
      <c r="T22" s="106" t="str">
        <f t="shared" si="13"/>
        <v>2YD</v>
      </c>
      <c r="U22" s="13" t="str">
        <f t="shared" si="14"/>
        <v>HKDOIS2YD=</v>
      </c>
      <c r="V22" s="130">
        <f t="shared" ref="V22:V29" si="17">$V$20</f>
        <v>0.1499999999810982</v>
      </c>
      <c r="W22" s="130">
        <f t="shared" si="10"/>
        <v>0.1499999999810982</v>
      </c>
      <c r="X22" s="106" t="str">
        <f t="shared" ref="X22:X29" si="18">A22</f>
        <v>2Y</v>
      </c>
      <c r="Y22" s="13" t="str">
        <f t="shared" ref="Y22:Y29" si="19">Currency&amp;LEFT($X$4,3)&amp;X22&amp;"="</f>
        <v>HKDSTD2Y=</v>
      </c>
      <c r="Z22" s="89">
        <f>'STD2 Pricing'!I22*100</f>
        <v>0.85000000001946552</v>
      </c>
      <c r="AA22" s="89">
        <f t="shared" si="4"/>
        <v>0.85000000001946552</v>
      </c>
      <c r="AB22" s="80" t="s">
        <v>51</v>
      </c>
      <c r="AC22" s="89" t="e">
        <f>ABS(_xll.RtGet(SourceAlias,$I22,BID)-J22)</f>
        <v>#VALUE!</v>
      </c>
      <c r="AD22" s="89" t="e">
        <f>ABS(_xll.RtGet(SourceAlias,$I22,ASK)-K22)</f>
        <v>#VALUE!</v>
      </c>
      <c r="AE22" s="89" t="e">
        <f>ABS(_xll.RtGet(SourceAlias,$M22,BID)-N22)</f>
        <v>#VALUE!</v>
      </c>
      <c r="AF22" s="89" t="e">
        <f>ABS(_xll.RtGet(SourceAlias,$M22,ASK)-O22)</f>
        <v>#VALUE!</v>
      </c>
      <c r="AG22" s="89" t="e">
        <f>ABS(_xll.RtGet(SourceAlias,$Q22,BID)-R22)</f>
        <v>#VALUE!</v>
      </c>
      <c r="AH22" s="89" t="e">
        <f>ABS(_xll.RtGet(SourceAlias,$Q22,ASK)-S22)</f>
        <v>#VALUE!</v>
      </c>
      <c r="AI22" s="89" t="e">
        <f>ABS(_xll.RtGet(SourceAlias,$U22,BID)-V22)</f>
        <v>#VALUE!</v>
      </c>
      <c r="AJ22" s="89" t="e">
        <f>ABS(_xll.RtGet(SourceAlias,$U22,ASK)-W22)</f>
        <v>#VALUE!</v>
      </c>
      <c r="AK22" s="89" t="e">
        <f>ABS(_xll.RtGet(SourceAlias,$Y22,BID)-Z22)</f>
        <v>#VALUE!</v>
      </c>
      <c r="AL22" s="89" t="e">
        <f>ABS(_xll.RtGet(SourceAlias,$Y22,ASK)-AA22)</f>
        <v>#VALUE!</v>
      </c>
      <c r="AM22" s="38" t="s">
        <v>51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1.25" customHeight="1" x14ac:dyDescent="0.25">
      <c r="A23" s="106" t="s">
        <v>25</v>
      </c>
      <c r="B23" s="103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8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8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8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8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126" t="str">
        <f t="shared" si="15"/>
        <v>3Y</v>
      </c>
      <c r="I23" s="88" t="str">
        <f t="shared" si="16"/>
        <v>HKD1M3Y=</v>
      </c>
      <c r="J23" s="89">
        <f>'1M Pricing'!I23*100</f>
        <v>1.0343170667034238</v>
      </c>
      <c r="K23" s="89">
        <f t="shared" si="5"/>
        <v>1.0343170667034238</v>
      </c>
      <c r="L23" s="106" t="str">
        <f t="shared" si="11"/>
        <v>3Y</v>
      </c>
      <c r="M23" s="13" t="str">
        <f t="shared" si="12"/>
        <v>HKD3M3Y=</v>
      </c>
      <c r="N23" s="14">
        <f>'3M Pricing'!I23*100</f>
        <v>1.15999999999214</v>
      </c>
      <c r="O23" s="14">
        <f t="shared" si="6"/>
        <v>1.15999999999214</v>
      </c>
      <c r="P23" s="106" t="str">
        <f t="shared" ref="P23:P29" si="20">A23</f>
        <v>3Y</v>
      </c>
      <c r="Q23" s="13" t="str">
        <f t="shared" si="3"/>
        <v>HKD6M3Y=</v>
      </c>
      <c r="R23" s="14">
        <f>'6M Pricing'!I23*100</f>
        <v>1.1278446939450553</v>
      </c>
      <c r="S23" s="14">
        <f t="shared" si="7"/>
        <v>1.1278446939450553</v>
      </c>
      <c r="T23" s="106" t="str">
        <f t="shared" si="13"/>
        <v>3YD</v>
      </c>
      <c r="U23" s="13" t="str">
        <f t="shared" si="14"/>
        <v>HKDOIS3YD=</v>
      </c>
      <c r="V23" s="130">
        <f t="shared" si="17"/>
        <v>0.1499999999810982</v>
      </c>
      <c r="W23" s="130">
        <f t="shared" si="10"/>
        <v>0.1499999999810982</v>
      </c>
      <c r="X23" s="106" t="str">
        <f t="shared" si="18"/>
        <v>3Y</v>
      </c>
      <c r="Y23" s="13" t="str">
        <f t="shared" si="19"/>
        <v>HKDSTD3Y=</v>
      </c>
      <c r="Z23" s="89">
        <f>'STD2 Pricing'!I23*100</f>
        <v>1.15999999999214</v>
      </c>
      <c r="AA23" s="89">
        <f t="shared" si="4"/>
        <v>1.15999999999214</v>
      </c>
      <c r="AB23" s="80" t="s">
        <v>51</v>
      </c>
      <c r="AC23" s="89" t="e">
        <f>ABS(_xll.RtGet(SourceAlias,$I23,BID)-J23)</f>
        <v>#VALUE!</v>
      </c>
      <c r="AD23" s="89" t="e">
        <f>ABS(_xll.RtGet(SourceAlias,$I23,ASK)-K23)</f>
        <v>#VALUE!</v>
      </c>
      <c r="AE23" s="89" t="e">
        <f>ABS(_xll.RtGet(SourceAlias,$M23,BID)-N23)</f>
        <v>#VALUE!</v>
      </c>
      <c r="AF23" s="89" t="e">
        <f>ABS(_xll.RtGet(SourceAlias,$M23,ASK)-O23)</f>
        <v>#VALUE!</v>
      </c>
      <c r="AG23" s="89" t="e">
        <f>ABS(_xll.RtGet(SourceAlias,$Q23,BID)-R23)</f>
        <v>#VALUE!</v>
      </c>
      <c r="AH23" s="89" t="e">
        <f>ABS(_xll.RtGet(SourceAlias,$Q23,ASK)-S23)</f>
        <v>#VALUE!</v>
      </c>
      <c r="AI23" s="89" t="e">
        <f>ABS(_xll.RtGet(SourceAlias,$U23,BID)-V23)</f>
        <v>#VALUE!</v>
      </c>
      <c r="AJ23" s="89" t="e">
        <f>ABS(_xll.RtGet(SourceAlias,$U23,ASK)-W23)</f>
        <v>#VALUE!</v>
      </c>
      <c r="AK23" s="89" t="e">
        <f>ABS(_xll.RtGet(SourceAlias,$Y23,BID)-Z23)</f>
        <v>#VALUE!</v>
      </c>
      <c r="AL23" s="89" t="e">
        <f>ABS(_xll.RtGet(SourceAlias,$Y23,ASK)-AA23)</f>
        <v>#VALUE!</v>
      </c>
      <c r="AM23" s="38" t="s">
        <v>51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11.25" customHeight="1" x14ac:dyDescent="0.25">
      <c r="A24" s="106" t="s">
        <v>26</v>
      </c>
      <c r="B24" s="103" t="str">
        <f>IF(Contribute="abcd",IF($D$2&lt;&gt;-1,_xll.RtContribute(SourceAlias,I24,Fields,J24:K24,"SCOPE:SERVER"),_xll.RtContribute(SourceAlias,"DDS_INSERT_S",$D$2:$F$2,I24:K24,"SCOPE:SERVER FTC:ALL")),"stopped")</f>
        <v>stopped</v>
      </c>
      <c r="C24" s="18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8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8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8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126" t="str">
        <f t="shared" si="15"/>
        <v>4Y</v>
      </c>
      <c r="I24" s="88" t="str">
        <f t="shared" si="16"/>
        <v>HKD1M4Y=</v>
      </c>
      <c r="J24" s="89">
        <f>'1M Pricing'!I24*100</f>
        <v>1.3067055082044028</v>
      </c>
      <c r="K24" s="89">
        <f t="shared" si="5"/>
        <v>1.3067055082044028</v>
      </c>
      <c r="L24" s="106" t="str">
        <f t="shared" si="11"/>
        <v>4Y</v>
      </c>
      <c r="M24" s="13" t="str">
        <f t="shared" si="12"/>
        <v>HKD3M4Y=</v>
      </c>
      <c r="N24" s="14">
        <f>'3M Pricing'!I24*100</f>
        <v>1.4200000000236861</v>
      </c>
      <c r="O24" s="14">
        <f t="shared" si="6"/>
        <v>1.4200000000236861</v>
      </c>
      <c r="P24" s="106" t="str">
        <f t="shared" si="20"/>
        <v>4Y</v>
      </c>
      <c r="Q24" s="13" t="str">
        <f t="shared" si="3"/>
        <v>HKD6M4Y=</v>
      </c>
      <c r="R24" s="14">
        <f>'6M Pricing'!I24*100</f>
        <v>1.2267508728179726</v>
      </c>
      <c r="S24" s="14">
        <f t="shared" si="7"/>
        <v>1.2267508728179726</v>
      </c>
      <c r="T24" s="106" t="str">
        <f t="shared" si="13"/>
        <v>4YD</v>
      </c>
      <c r="U24" s="13" t="str">
        <f t="shared" si="14"/>
        <v>HKDOIS4YD=</v>
      </c>
      <c r="V24" s="130">
        <f t="shared" si="17"/>
        <v>0.1499999999810982</v>
      </c>
      <c r="W24" s="130">
        <f t="shared" si="10"/>
        <v>0.1499999999810982</v>
      </c>
      <c r="X24" s="106" t="str">
        <f t="shared" si="18"/>
        <v>4Y</v>
      </c>
      <c r="Y24" s="13" t="str">
        <f t="shared" si="19"/>
        <v>HKDSTD4Y=</v>
      </c>
      <c r="Z24" s="89">
        <f>'STD2 Pricing'!I24*100</f>
        <v>1.4200000000236861</v>
      </c>
      <c r="AA24" s="89">
        <f t="shared" si="4"/>
        <v>1.4200000000236861</v>
      </c>
      <c r="AB24" s="80" t="s">
        <v>51</v>
      </c>
      <c r="AC24" s="89" t="e">
        <f>ABS(_xll.RtGet(SourceAlias,$I24,BID)-J24)</f>
        <v>#VALUE!</v>
      </c>
      <c r="AD24" s="89" t="e">
        <f>ABS(_xll.RtGet(SourceAlias,$I24,ASK)-K24)</f>
        <v>#VALUE!</v>
      </c>
      <c r="AE24" s="89" t="e">
        <f>ABS(_xll.RtGet(SourceAlias,$M24,BID)-N24)</f>
        <v>#VALUE!</v>
      </c>
      <c r="AF24" s="89" t="e">
        <f>ABS(_xll.RtGet(SourceAlias,$M24,ASK)-O24)</f>
        <v>#VALUE!</v>
      </c>
      <c r="AG24" s="89" t="e">
        <f>ABS(_xll.RtGet(SourceAlias,$Q24,BID)-R24)</f>
        <v>#VALUE!</v>
      </c>
      <c r="AH24" s="89" t="e">
        <f>ABS(_xll.RtGet(SourceAlias,$Q24,ASK)-S24)</f>
        <v>#VALUE!</v>
      </c>
      <c r="AI24" s="89" t="e">
        <f>ABS(_xll.RtGet(SourceAlias,$U24,BID)-V24)</f>
        <v>#VALUE!</v>
      </c>
      <c r="AJ24" s="89" t="e">
        <f>ABS(_xll.RtGet(SourceAlias,$U24,ASK)-W24)</f>
        <v>#VALUE!</v>
      </c>
      <c r="AK24" s="89" t="e">
        <f>ABS(_xll.RtGet(SourceAlias,$Y24,BID)-Z24)</f>
        <v>#VALUE!</v>
      </c>
      <c r="AL24" s="89" t="e">
        <f>ABS(_xll.RtGet(SourceAlias,$Y24,ASK)-AA24)</f>
        <v>#VALUE!</v>
      </c>
      <c r="AM24" s="38" t="s">
        <v>51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11.25" customHeight="1" x14ac:dyDescent="0.25">
      <c r="A25" s="106" t="s">
        <v>27</v>
      </c>
      <c r="B25" s="103" t="str">
        <f>IF(Contribute="abcd",IF($D$2&lt;&gt;-1,_xll.RtContribute(SourceAlias,I25,Fields,J25:K25,"SCOPE:SERVER"),_xll.RtContribute(SourceAlias,"DDS_INSERT_S",$D$2:$F$2,I25:K25,"SCOPE:SERVER FTC:ALL")),"stopped")</f>
        <v>stopped</v>
      </c>
      <c r="C25" s="18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8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8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8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126" t="str">
        <f t="shared" si="15"/>
        <v>5Y</v>
      </c>
      <c r="I25" s="88" t="str">
        <f t="shared" si="16"/>
        <v>HKD1M5Y=</v>
      </c>
      <c r="J25" s="89">
        <f>'1M Pricing'!I25*100</f>
        <v>1.498696414493458</v>
      </c>
      <c r="K25" s="89">
        <f t="shared" si="5"/>
        <v>1.498696414493458</v>
      </c>
      <c r="L25" s="106" t="str">
        <f t="shared" si="11"/>
        <v>5Y</v>
      </c>
      <c r="M25" s="13" t="str">
        <f t="shared" si="12"/>
        <v>HKD3M5Y=</v>
      </c>
      <c r="N25" s="14">
        <f>'3M Pricing'!I25*100</f>
        <v>1.6099999999933081</v>
      </c>
      <c r="O25" s="14">
        <f t="shared" si="6"/>
        <v>1.6099999999933081</v>
      </c>
      <c r="P25" s="106" t="str">
        <f t="shared" si="20"/>
        <v>5Y</v>
      </c>
      <c r="Q25" s="13" t="str">
        <f t="shared" si="3"/>
        <v>HKD6M5Y=</v>
      </c>
      <c r="R25" s="14">
        <f>'6M Pricing'!I25*100</f>
        <v>1.2862005237114238</v>
      </c>
      <c r="S25" s="14">
        <f t="shared" si="7"/>
        <v>1.2862005237114238</v>
      </c>
      <c r="T25" s="106" t="str">
        <f t="shared" si="13"/>
        <v>5YD</v>
      </c>
      <c r="U25" s="13" t="str">
        <f t="shared" si="14"/>
        <v>HKDOIS5YD=</v>
      </c>
      <c r="V25" s="130">
        <f t="shared" si="17"/>
        <v>0.1499999999810982</v>
      </c>
      <c r="W25" s="130">
        <f t="shared" si="10"/>
        <v>0.1499999999810982</v>
      </c>
      <c r="X25" s="106" t="str">
        <f t="shared" si="18"/>
        <v>5Y</v>
      </c>
      <c r="Y25" s="13" t="str">
        <f t="shared" si="19"/>
        <v>HKDSTD5Y=</v>
      </c>
      <c r="Z25" s="89">
        <f>'STD2 Pricing'!I25*100</f>
        <v>1.6099999999933081</v>
      </c>
      <c r="AA25" s="89">
        <f t="shared" si="4"/>
        <v>1.6099999999933081</v>
      </c>
      <c r="AB25" s="80" t="s">
        <v>51</v>
      </c>
      <c r="AC25" s="89" t="e">
        <f>ABS(_xll.RtGet(SourceAlias,$I25,BID)-J25)</f>
        <v>#VALUE!</v>
      </c>
      <c r="AD25" s="89" t="e">
        <f>ABS(_xll.RtGet(SourceAlias,$I25,ASK)-K25)</f>
        <v>#VALUE!</v>
      </c>
      <c r="AE25" s="89" t="e">
        <f>ABS(_xll.RtGet(SourceAlias,$M25,BID)-N25)</f>
        <v>#VALUE!</v>
      </c>
      <c r="AF25" s="89" t="e">
        <f>ABS(_xll.RtGet(SourceAlias,$M25,ASK)-O25)</f>
        <v>#VALUE!</v>
      </c>
      <c r="AG25" s="89" t="e">
        <f>ABS(_xll.RtGet(SourceAlias,$Q25,BID)-R25)</f>
        <v>#VALUE!</v>
      </c>
      <c r="AH25" s="89" t="e">
        <f>ABS(_xll.RtGet(SourceAlias,$Q25,ASK)-S25)</f>
        <v>#VALUE!</v>
      </c>
      <c r="AI25" s="89" t="e">
        <f>ABS(_xll.RtGet(SourceAlias,$U25,BID)-V25)</f>
        <v>#VALUE!</v>
      </c>
      <c r="AJ25" s="89" t="e">
        <f>ABS(_xll.RtGet(SourceAlias,$U25,ASK)-W25)</f>
        <v>#VALUE!</v>
      </c>
      <c r="AK25" s="89" t="e">
        <f>ABS(_xll.RtGet(SourceAlias,$Y25,BID)-Z25)</f>
        <v>#VALUE!</v>
      </c>
      <c r="AL25" s="89" t="e">
        <f>ABS(_xll.RtGet(SourceAlias,$Y25,ASK)-AA25)</f>
        <v>#VALUE!</v>
      </c>
      <c r="AM25" s="38" t="s">
        <v>51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11.25" customHeight="1" x14ac:dyDescent="0.25">
      <c r="A26" s="106" t="s">
        <v>28</v>
      </c>
      <c r="B26" s="103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8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8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8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8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126" t="str">
        <f t="shared" si="15"/>
        <v>7Y</v>
      </c>
      <c r="I26" s="88" t="str">
        <f t="shared" si="16"/>
        <v>HKD1M7Y=</v>
      </c>
      <c r="J26" s="89">
        <f>'1M Pricing'!I26*100</f>
        <v>1.8227199095786029</v>
      </c>
      <c r="K26" s="89">
        <f t="shared" si="5"/>
        <v>1.8227199095786029</v>
      </c>
      <c r="L26" s="106" t="str">
        <f t="shared" si="11"/>
        <v>7Y</v>
      </c>
      <c r="M26" s="13" t="str">
        <f t="shared" si="12"/>
        <v>HKD3M7Y=</v>
      </c>
      <c r="N26" s="14">
        <f>'3M Pricing'!I26*100</f>
        <v>1.8900000000036463</v>
      </c>
      <c r="O26" s="14">
        <f t="shared" si="6"/>
        <v>1.8900000000036463</v>
      </c>
      <c r="P26" s="106" t="str">
        <f t="shared" si="20"/>
        <v>7Y</v>
      </c>
      <c r="Q26" s="13" t="str">
        <f t="shared" si="3"/>
        <v>HKD6M7Y=</v>
      </c>
      <c r="R26" s="14">
        <f>'6M Pricing'!I26*100</f>
        <v>1.3540281197823194</v>
      </c>
      <c r="S26" s="14">
        <f t="shared" si="7"/>
        <v>1.3540281197823194</v>
      </c>
      <c r="T26" s="106" t="str">
        <f t="shared" si="13"/>
        <v>7YD</v>
      </c>
      <c r="U26" s="13" t="str">
        <f t="shared" si="14"/>
        <v>HKDOIS7YD=</v>
      </c>
      <c r="V26" s="130">
        <f t="shared" si="17"/>
        <v>0.1499999999810982</v>
      </c>
      <c r="W26" s="130">
        <f t="shared" si="10"/>
        <v>0.1499999999810982</v>
      </c>
      <c r="X26" s="106" t="str">
        <f t="shared" si="18"/>
        <v>7Y</v>
      </c>
      <c r="Y26" s="13" t="str">
        <f t="shared" si="19"/>
        <v>HKDSTD7Y=</v>
      </c>
      <c r="Z26" s="89">
        <f>'STD2 Pricing'!I26*100</f>
        <v>1.8900000000036463</v>
      </c>
      <c r="AA26" s="89">
        <f t="shared" si="4"/>
        <v>1.8900000000036463</v>
      </c>
      <c r="AB26" s="80" t="s">
        <v>51</v>
      </c>
      <c r="AC26" s="89" t="e">
        <f>ABS(_xll.RtGet(SourceAlias,$I26,BID)-J26)</f>
        <v>#VALUE!</v>
      </c>
      <c r="AD26" s="89" t="e">
        <f>ABS(_xll.RtGet(SourceAlias,$I26,ASK)-K26)</f>
        <v>#VALUE!</v>
      </c>
      <c r="AE26" s="89" t="e">
        <f>ABS(_xll.RtGet(SourceAlias,$M26,BID)-N26)</f>
        <v>#VALUE!</v>
      </c>
      <c r="AF26" s="89" t="e">
        <f>ABS(_xll.RtGet(SourceAlias,$M26,ASK)-O26)</f>
        <v>#VALUE!</v>
      </c>
      <c r="AG26" s="89" t="e">
        <f>ABS(_xll.RtGet(SourceAlias,$Q26,BID)-R26)</f>
        <v>#VALUE!</v>
      </c>
      <c r="AH26" s="89" t="e">
        <f>ABS(_xll.RtGet(SourceAlias,$Q26,ASK)-S26)</f>
        <v>#VALUE!</v>
      </c>
      <c r="AI26" s="89" t="e">
        <f>ABS(_xll.RtGet(SourceAlias,$U26,BID)-V26)</f>
        <v>#VALUE!</v>
      </c>
      <c r="AJ26" s="89" t="e">
        <f>ABS(_xll.RtGet(SourceAlias,$U26,ASK)-W26)</f>
        <v>#VALUE!</v>
      </c>
      <c r="AK26" s="89" t="e">
        <f>ABS(_xll.RtGet(SourceAlias,$Y26,BID)-Z26)</f>
        <v>#VALUE!</v>
      </c>
      <c r="AL26" s="89" t="e">
        <f>ABS(_xll.RtGet(SourceAlias,$Y26,ASK)-AA26)</f>
        <v>#VALUE!</v>
      </c>
      <c r="AM26" s="38" t="s">
        <v>51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ht="12" x14ac:dyDescent="0.25">
      <c r="A27" s="106" t="s">
        <v>29</v>
      </c>
      <c r="B27" s="103" t="str">
        <f>IF(Contribute="abcd",IF($D$2&lt;&gt;-1,_xll.RtContribute(SourceAlias,I27,Fields,J27:K27,"SCOPE:SERVER"),_xll.RtContribute(SourceAlias,"DDS_INSERT_S",$D$2:$F$2,I27:K27,"SCOPE:SERVER FTC:ALL")),"stopped")</f>
        <v>stopped</v>
      </c>
      <c r="C27" s="18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8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8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8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126" t="str">
        <f t="shared" si="15"/>
        <v>10Y</v>
      </c>
      <c r="I27" s="88" t="str">
        <f t="shared" si="16"/>
        <v>HKD1M10Y=</v>
      </c>
      <c r="J27" s="89">
        <f>'1M Pricing'!I27*100</f>
        <v>2.0762721135924815</v>
      </c>
      <c r="K27" s="89">
        <f t="shared" si="5"/>
        <v>2.0762721135924815</v>
      </c>
      <c r="L27" s="106" t="str">
        <f t="shared" si="11"/>
        <v>10Y</v>
      </c>
      <c r="M27" s="13" t="str">
        <f t="shared" si="12"/>
        <v>HKD3M10Y=</v>
      </c>
      <c r="N27" s="14">
        <f>'3M Pricing'!I27*100</f>
        <v>2.1299999999936148</v>
      </c>
      <c r="O27" s="14">
        <f t="shared" si="6"/>
        <v>2.1299999999936148</v>
      </c>
      <c r="P27" s="106" t="str">
        <f t="shared" si="20"/>
        <v>10Y</v>
      </c>
      <c r="Q27" s="13" t="str">
        <f t="shared" si="3"/>
        <v>HKD6M10Y=</v>
      </c>
      <c r="R27" s="14">
        <f>'6M Pricing'!I27*100</f>
        <v>1.4046622342948896</v>
      </c>
      <c r="S27" s="14">
        <f t="shared" si="7"/>
        <v>1.4046622342948896</v>
      </c>
      <c r="T27" s="106" t="str">
        <f t="shared" si="13"/>
        <v>10YD</v>
      </c>
      <c r="U27" s="13" t="str">
        <f t="shared" si="14"/>
        <v>HKDOIS10YD=</v>
      </c>
      <c r="V27" s="130">
        <f t="shared" si="17"/>
        <v>0.1499999999810982</v>
      </c>
      <c r="W27" s="130">
        <f t="shared" si="10"/>
        <v>0.1499999999810982</v>
      </c>
      <c r="X27" s="106" t="str">
        <f t="shared" si="18"/>
        <v>10Y</v>
      </c>
      <c r="Y27" s="13" t="str">
        <f t="shared" si="19"/>
        <v>HKDSTD10Y=</v>
      </c>
      <c r="Z27" s="89">
        <f>'STD2 Pricing'!I27*100</f>
        <v>2.1299999999936148</v>
      </c>
      <c r="AA27" s="89">
        <f t="shared" si="4"/>
        <v>2.1299999999936148</v>
      </c>
      <c r="AB27" s="80" t="s">
        <v>51</v>
      </c>
      <c r="AC27" s="89" t="e">
        <f>ABS(_xll.RtGet(SourceAlias,$I27,BID)-J27)</f>
        <v>#VALUE!</v>
      </c>
      <c r="AD27" s="89" t="e">
        <f>ABS(_xll.RtGet(SourceAlias,$I27,ASK)-K27)</f>
        <v>#VALUE!</v>
      </c>
      <c r="AE27" s="89" t="e">
        <f>ABS(_xll.RtGet(SourceAlias,$M27,BID)-N27)</f>
        <v>#VALUE!</v>
      </c>
      <c r="AF27" s="89" t="e">
        <f>ABS(_xll.RtGet(SourceAlias,$M27,ASK)-O27)</f>
        <v>#VALUE!</v>
      </c>
      <c r="AG27" s="89" t="e">
        <f>ABS(_xll.RtGet(SourceAlias,$Q27,BID)-R27)</f>
        <v>#VALUE!</v>
      </c>
      <c r="AH27" s="89" t="e">
        <f>ABS(_xll.RtGet(SourceAlias,$Q27,ASK)-S27)</f>
        <v>#VALUE!</v>
      </c>
      <c r="AI27" s="89" t="e">
        <f>ABS(_xll.RtGet(SourceAlias,$U27,BID)-V27)</f>
        <v>#VALUE!</v>
      </c>
      <c r="AJ27" s="89" t="e">
        <f>ABS(_xll.RtGet(SourceAlias,$U27,ASK)-W27)</f>
        <v>#VALUE!</v>
      </c>
      <c r="AK27" s="89" t="e">
        <f>ABS(_xll.RtGet(SourceAlias,$Y27,BID)-Z27)</f>
        <v>#VALUE!</v>
      </c>
      <c r="AL27" s="89" t="e">
        <f>ABS(_xll.RtGet(SourceAlias,$Y27,ASK)-AA27)</f>
        <v>#VALUE!</v>
      </c>
      <c r="AM27" s="38" t="s">
        <v>51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ht="12" x14ac:dyDescent="0.25">
      <c r="A28" s="106" t="s">
        <v>30</v>
      </c>
      <c r="B28" s="103" t="str">
        <f>IF(Contribute="abcd",IF($D$2&lt;&gt;-1,_xll.RtContribute(SourceAlias,I28,Fields,J28:K28,"SCOPE:SERVER"),_xll.RtContribute(SourceAlias,"DDS_INSERT_S",$D$2:$F$2,I28:K28,"SCOPE:SERVER FTC:ALL")),"stopped")</f>
        <v>stopped</v>
      </c>
      <c r="C28" s="18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8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8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8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126" t="str">
        <f t="shared" si="15"/>
        <v>12Y</v>
      </c>
      <c r="I28" s="88" t="str">
        <f t="shared" si="16"/>
        <v>HKD1M12Y=</v>
      </c>
      <c r="J28" s="89">
        <f>'1M Pricing'!I28*100</f>
        <v>2.1880282311307284</v>
      </c>
      <c r="K28" s="89">
        <f t="shared" si="5"/>
        <v>2.1880282311307284</v>
      </c>
      <c r="L28" s="106" t="str">
        <f t="shared" si="11"/>
        <v>12Y</v>
      </c>
      <c r="M28" s="13" t="str">
        <f t="shared" si="12"/>
        <v>HKD3M12Y=</v>
      </c>
      <c r="N28" s="14">
        <f>'3M Pricing'!I28*100</f>
        <v>2.210000000000707</v>
      </c>
      <c r="O28" s="14">
        <f t="shared" si="6"/>
        <v>2.210000000000707</v>
      </c>
      <c r="P28" s="106" t="str">
        <f t="shared" si="20"/>
        <v>12Y</v>
      </c>
      <c r="Q28" s="13" t="str">
        <f t="shared" si="3"/>
        <v>HKD6M12Y=</v>
      </c>
      <c r="R28" s="14">
        <f>'6M Pricing'!I28*100</f>
        <v>1.4243646241343384</v>
      </c>
      <c r="S28" s="14">
        <f>R28</f>
        <v>1.4243646241343384</v>
      </c>
      <c r="T28" s="106" t="str">
        <f t="shared" si="13"/>
        <v>12YD</v>
      </c>
      <c r="U28" s="13" t="str">
        <f t="shared" si="14"/>
        <v>HKDOIS12YD=</v>
      </c>
      <c r="V28" s="130">
        <f t="shared" si="17"/>
        <v>0.1499999999810982</v>
      </c>
      <c r="W28" s="130">
        <f t="shared" si="10"/>
        <v>0.1499999999810982</v>
      </c>
      <c r="X28" s="106" t="str">
        <f t="shared" si="18"/>
        <v>12Y</v>
      </c>
      <c r="Y28" s="13" t="str">
        <f t="shared" si="19"/>
        <v>HKDSTD12Y=</v>
      </c>
      <c r="Z28" s="89">
        <f>'STD2 Pricing'!I28*100</f>
        <v>2.210000000000707</v>
      </c>
      <c r="AA28" s="89">
        <f t="shared" si="4"/>
        <v>2.210000000000707</v>
      </c>
      <c r="AB28" s="80" t="s">
        <v>51</v>
      </c>
      <c r="AC28" s="89" t="e">
        <f>ABS(_xll.RtGet(SourceAlias,$I28,BID)-J28)</f>
        <v>#VALUE!</v>
      </c>
      <c r="AD28" s="89" t="e">
        <f>ABS(_xll.RtGet(SourceAlias,$I28,ASK)-K28)</f>
        <v>#VALUE!</v>
      </c>
      <c r="AE28" s="89" t="e">
        <f>ABS(_xll.RtGet(SourceAlias,$M28,BID)-N28)</f>
        <v>#VALUE!</v>
      </c>
      <c r="AF28" s="89" t="e">
        <f>ABS(_xll.RtGet(SourceAlias,$M28,ASK)-O28)</f>
        <v>#VALUE!</v>
      </c>
      <c r="AG28" s="89" t="e">
        <f>ABS(_xll.RtGet(SourceAlias,$Q28,BID)-R28)</f>
        <v>#VALUE!</v>
      </c>
      <c r="AH28" s="89" t="e">
        <f>ABS(_xll.RtGet(SourceAlias,$Q28,ASK)-S28)</f>
        <v>#VALUE!</v>
      </c>
      <c r="AI28" s="89" t="e">
        <f>ABS(_xll.RtGet(SourceAlias,$U28,BID)-V28)</f>
        <v>#VALUE!</v>
      </c>
      <c r="AJ28" s="89" t="e">
        <f>ABS(_xll.RtGet(SourceAlias,$U28,ASK)-W28)</f>
        <v>#VALUE!</v>
      </c>
      <c r="AK28" s="89" t="e">
        <f>ABS(_xll.RtGet(SourceAlias,$Y28,BID)-Z28)</f>
        <v>#VALUE!</v>
      </c>
      <c r="AL28" s="89" t="e">
        <f>ABS(_xll.RtGet(SourceAlias,$Y28,ASK)-AA28)</f>
        <v>#VALUE!</v>
      </c>
      <c r="AM28" s="38" t="s">
        <v>51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ht="12" x14ac:dyDescent="0.25">
      <c r="A29" s="107" t="s">
        <v>31</v>
      </c>
      <c r="B29" s="104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9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9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9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9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127" t="str">
        <f t="shared" si="15"/>
        <v>15Y</v>
      </c>
      <c r="I29" s="90" t="str">
        <f t="shared" si="16"/>
        <v>HKD1M15Y=</v>
      </c>
      <c r="J29" s="91">
        <f>'1M Pricing'!I29*100</f>
        <v>2.2692896966448135</v>
      </c>
      <c r="K29" s="91">
        <f t="shared" si="5"/>
        <v>2.2692896966448135</v>
      </c>
      <c r="L29" s="107" t="str">
        <f t="shared" si="11"/>
        <v>15Y</v>
      </c>
      <c r="M29" s="15" t="str">
        <f t="shared" si="12"/>
        <v>HKD3M15Y=</v>
      </c>
      <c r="N29" s="16">
        <f>'3M Pricing'!I29*100</f>
        <v>2.2900000000074048</v>
      </c>
      <c r="O29" s="16">
        <f t="shared" si="6"/>
        <v>2.2900000000074048</v>
      </c>
      <c r="P29" s="107" t="str">
        <f t="shared" si="20"/>
        <v>15Y</v>
      </c>
      <c r="Q29" s="15" t="str">
        <f t="shared" si="3"/>
        <v>HKD6M15Y=</v>
      </c>
      <c r="R29" s="16">
        <f>'6M Pricing'!I29*100</f>
        <v>1.4440613624390382</v>
      </c>
      <c r="S29" s="16">
        <f t="shared" si="7"/>
        <v>1.4440613624390382</v>
      </c>
      <c r="T29" s="107" t="str">
        <f t="shared" si="13"/>
        <v>15YD</v>
      </c>
      <c r="U29" s="15" t="str">
        <f t="shared" si="14"/>
        <v>HKDOIS15YD=</v>
      </c>
      <c r="V29" s="131">
        <f t="shared" si="17"/>
        <v>0.1499999999810982</v>
      </c>
      <c r="W29" s="131">
        <f t="shared" si="10"/>
        <v>0.1499999999810982</v>
      </c>
      <c r="X29" s="107" t="str">
        <f t="shared" si="18"/>
        <v>15Y</v>
      </c>
      <c r="Y29" s="15" t="str">
        <f t="shared" si="19"/>
        <v>HKDSTD15Y=</v>
      </c>
      <c r="Z29" s="91">
        <f>'STD2 Pricing'!I29*100</f>
        <v>2.2900000000074048</v>
      </c>
      <c r="AA29" s="91">
        <f t="shared" si="4"/>
        <v>2.2900000000074048</v>
      </c>
      <c r="AB29" s="80" t="s">
        <v>51</v>
      </c>
      <c r="AC29" s="91" t="e">
        <f>ABS(_xll.RtGet(SourceAlias,$I29,BID)-J29)</f>
        <v>#VALUE!</v>
      </c>
      <c r="AD29" s="91" t="e">
        <f>ABS(_xll.RtGet(SourceAlias,$I29,ASK)-K29)</f>
        <v>#VALUE!</v>
      </c>
      <c r="AE29" s="91" t="e">
        <f>ABS(_xll.RtGet(SourceAlias,$M29,BID)-N29)</f>
        <v>#VALUE!</v>
      </c>
      <c r="AF29" s="91" t="e">
        <f>ABS(_xll.RtGet(SourceAlias,$M29,ASK)-O29)</f>
        <v>#VALUE!</v>
      </c>
      <c r="AG29" s="91" t="e">
        <f>ABS(_xll.RtGet(SourceAlias,$Q29,BID)-R29)</f>
        <v>#VALUE!</v>
      </c>
      <c r="AH29" s="91" t="e">
        <f>ABS(_xll.RtGet(SourceAlias,$Q29,ASK)-S29)</f>
        <v>#VALUE!</v>
      </c>
      <c r="AI29" s="91" t="e">
        <f>ABS(_xll.RtGet(SourceAlias,$U29,BID)-V29)</f>
        <v>#VALUE!</v>
      </c>
      <c r="AJ29" s="91" t="e">
        <f>ABS(_xll.RtGet(SourceAlias,$U29,ASK)-W29)</f>
        <v>#VALUE!</v>
      </c>
      <c r="AK29" s="91" t="e">
        <f>ABS(_xll.RtGet(SourceAlias,$Y29,BID)-Z29)</f>
        <v>#VALUE!</v>
      </c>
      <c r="AL29" s="91" t="e">
        <f>ABS(_xll.RtGet(SourceAlias,$Y29,ASK)-AA29)</f>
        <v>#VALUE!</v>
      </c>
      <c r="AM29" s="38" t="s">
        <v>51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A30" s="2"/>
      <c r="B30" s="2"/>
      <c r="C30" s="2"/>
      <c r="D30" s="2"/>
      <c r="E30" s="2"/>
      <c r="F30" s="2"/>
      <c r="G30" s="3"/>
      <c r="H30" s="74"/>
      <c r="I30" s="74"/>
      <c r="J30" s="2"/>
      <c r="K30" s="2"/>
      <c r="L30" s="74"/>
      <c r="M30" s="74"/>
      <c r="N30" s="2"/>
      <c r="O30" s="2"/>
      <c r="P30" s="74"/>
      <c r="Q30" s="74"/>
      <c r="R30" s="2"/>
      <c r="S30" s="2"/>
      <c r="T30" s="74"/>
      <c r="U30" s="74"/>
      <c r="V30" s="2"/>
      <c r="W30" s="2"/>
      <c r="X30" s="74"/>
      <c r="Y30" s="74"/>
      <c r="Z30" s="2"/>
      <c r="AA30" s="2"/>
      <c r="AB30" s="2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2"/>
      <c r="B31" s="2"/>
      <c r="C31" s="2"/>
      <c r="D31" s="2"/>
      <c r="E31" s="2"/>
      <c r="F31" s="2"/>
      <c r="G31" s="3"/>
      <c r="H31" s="74"/>
      <c r="I31" s="74"/>
      <c r="J31" s="2"/>
      <c r="K31" s="2"/>
      <c r="L31" s="74"/>
      <c r="M31" s="2"/>
      <c r="N31" s="2"/>
      <c r="O31" s="2"/>
      <c r="P31" s="74"/>
      <c r="Q31" s="74"/>
      <c r="R31" s="2"/>
      <c r="S31" s="2"/>
      <c r="T31" s="74"/>
      <c r="U31" s="74"/>
      <c r="V31" s="2"/>
      <c r="W31" s="2"/>
      <c r="X31" s="74"/>
      <c r="Y31" s="74"/>
      <c r="Z31" s="2"/>
      <c r="AA31" s="2"/>
      <c r="AB31" s="2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">
      <c r="A32" s="2"/>
      <c r="B32" s="2"/>
      <c r="C32" s="2"/>
      <c r="D32" s="2"/>
      <c r="E32" s="2"/>
      <c r="F32" s="2"/>
      <c r="G32" s="3"/>
      <c r="H32" s="74"/>
      <c r="I32" s="74"/>
      <c r="J32" s="2"/>
      <c r="K32" s="2"/>
      <c r="L32" s="74"/>
      <c r="M32" s="2"/>
      <c r="N32" s="2"/>
      <c r="O32" s="2"/>
      <c r="P32" s="74"/>
      <c r="Q32" s="74"/>
      <c r="R32" s="2"/>
      <c r="S32" s="2"/>
      <c r="T32" s="74"/>
      <c r="U32" s="74"/>
      <c r="V32" s="2"/>
      <c r="W32" s="2"/>
      <c r="X32" s="74"/>
      <c r="Y32" s="74"/>
      <c r="Z32" s="2"/>
      <c r="AA32" s="2"/>
      <c r="AB32" s="2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">
      <c r="A33" s="2"/>
      <c r="B33" s="2"/>
      <c r="C33" s="2"/>
      <c r="D33" s="2"/>
      <c r="E33" s="2"/>
      <c r="F33" s="2"/>
      <c r="G33" s="3"/>
      <c r="H33" s="74"/>
      <c r="I33" s="74"/>
      <c r="J33" s="2"/>
      <c r="K33" s="2"/>
      <c r="L33" s="74"/>
      <c r="M33" s="2"/>
      <c r="N33" s="2"/>
      <c r="O33" s="2"/>
      <c r="P33" s="74"/>
      <c r="Q33" s="74"/>
      <c r="R33" s="2"/>
      <c r="S33" s="2"/>
      <c r="T33" s="74"/>
      <c r="U33" s="74"/>
      <c r="V33" s="2"/>
      <c r="W33" s="2"/>
      <c r="X33" s="74"/>
      <c r="Y33" s="74"/>
      <c r="Z33" s="2"/>
      <c r="AA33" s="2"/>
      <c r="AB33" s="2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">
      <c r="A34" s="2"/>
      <c r="B34" s="2"/>
      <c r="C34" s="2"/>
      <c r="D34" s="2"/>
      <c r="E34" s="2"/>
      <c r="F34" s="2"/>
      <c r="G34" s="3"/>
      <c r="H34" s="74"/>
      <c r="I34" s="74"/>
      <c r="J34" s="2"/>
      <c r="K34" s="2"/>
      <c r="L34" s="74"/>
      <c r="M34" s="2"/>
      <c r="N34" s="2"/>
      <c r="O34" s="2"/>
      <c r="P34" s="74"/>
      <c r="Q34" s="74"/>
      <c r="R34" s="2"/>
      <c r="S34" s="2"/>
      <c r="T34" s="74"/>
      <c r="U34" s="74"/>
      <c r="V34" s="2"/>
      <c r="W34" s="2"/>
      <c r="X34" s="74"/>
      <c r="Y34" s="74"/>
      <c r="Z34" s="2"/>
      <c r="AA34" s="2"/>
      <c r="AB34" s="2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">
      <c r="A35" s="2"/>
      <c r="B35" s="2"/>
      <c r="C35" s="2"/>
      <c r="D35" s="2"/>
      <c r="E35" s="2"/>
      <c r="F35" s="2"/>
      <c r="G35" s="3"/>
      <c r="H35" s="74"/>
      <c r="I35" s="74"/>
      <c r="J35" s="2"/>
      <c r="K35" s="2"/>
      <c r="L35" s="74"/>
      <c r="M35" s="2"/>
      <c r="N35" s="2"/>
      <c r="O35" s="2"/>
      <c r="P35" s="74"/>
      <c r="Q35" s="74"/>
      <c r="R35" s="2"/>
      <c r="S35" s="2"/>
      <c r="T35" s="74"/>
      <c r="U35" s="74"/>
      <c r="V35" s="2"/>
      <c r="W35" s="2"/>
      <c r="X35" s="74"/>
      <c r="Y35" s="74"/>
      <c r="Z35" s="2"/>
      <c r="AA35" s="2"/>
      <c r="AB35" s="2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">
      <c r="A36" s="2"/>
      <c r="B36" s="2"/>
      <c r="C36" s="2"/>
      <c r="D36" s="2"/>
      <c r="E36" s="2"/>
      <c r="F36" s="2"/>
      <c r="G36" s="3"/>
      <c r="H36" s="74"/>
      <c r="I36" s="74"/>
      <c r="J36" s="2"/>
      <c r="K36" s="2"/>
      <c r="L36" s="74"/>
      <c r="M36" s="2"/>
      <c r="N36" s="2"/>
      <c r="O36" s="2"/>
      <c r="P36" s="74"/>
      <c r="Q36" s="74"/>
      <c r="R36" s="2"/>
      <c r="S36" s="2"/>
      <c r="T36" s="74"/>
      <c r="U36" s="74"/>
      <c r="V36" s="2"/>
      <c r="W36" s="2"/>
      <c r="X36" s="74"/>
      <c r="Y36" s="74"/>
      <c r="Z36" s="2"/>
      <c r="AA36" s="2"/>
      <c r="AB36" s="2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">
      <c r="A37" s="2"/>
      <c r="B37" s="2"/>
      <c r="C37" s="2"/>
      <c r="D37" s="2"/>
      <c r="E37" s="2"/>
      <c r="F37" s="2"/>
      <c r="G37" s="3"/>
      <c r="H37" s="74"/>
      <c r="I37" s="74"/>
      <c r="J37" s="2"/>
      <c r="K37" s="2"/>
      <c r="L37" s="74"/>
      <c r="M37" s="2"/>
      <c r="N37" s="2"/>
      <c r="O37" s="2"/>
      <c r="P37" s="74"/>
      <c r="Q37" s="74"/>
      <c r="R37" s="2"/>
      <c r="S37" s="2"/>
      <c r="T37" s="74"/>
      <c r="U37" s="74"/>
      <c r="V37" s="2"/>
      <c r="W37" s="2"/>
      <c r="X37" s="74"/>
      <c r="Y37" s="74"/>
      <c r="Z37" s="2"/>
      <c r="AA37" s="2"/>
      <c r="AB37" s="2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">
      <c r="A38" s="2"/>
      <c r="B38" s="2"/>
      <c r="C38" s="2"/>
      <c r="D38" s="2"/>
      <c r="E38" s="2"/>
      <c r="F38" s="2"/>
      <c r="G38" s="3"/>
      <c r="H38" s="74"/>
      <c r="I38" s="74"/>
      <c r="J38" s="2"/>
      <c r="K38" s="2"/>
      <c r="L38" s="74"/>
      <c r="M38" s="2"/>
      <c r="N38" s="2"/>
      <c r="O38" s="2"/>
      <c r="P38" s="74"/>
      <c r="Q38" s="74"/>
      <c r="R38" s="2"/>
      <c r="S38" s="2"/>
      <c r="T38" s="74"/>
      <c r="U38" s="74"/>
      <c r="V38" s="2"/>
      <c r="W38" s="2"/>
      <c r="X38" s="74"/>
      <c r="Y38" s="74"/>
      <c r="Z38" s="2"/>
      <c r="AA38" s="2"/>
      <c r="AB38" s="2"/>
      <c r="AC38" s="2"/>
      <c r="AD38" s="3"/>
      <c r="AE38" s="2"/>
      <c r="AF38" s="3"/>
      <c r="AG38" s="2"/>
      <c r="AH38" s="3"/>
      <c r="AI38" s="2"/>
      <c r="AJ38" s="3"/>
      <c r="AK38" s="2"/>
      <c r="AL38" s="3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">
      <c r="A39" s="2"/>
      <c r="B39" s="2"/>
      <c r="C39" s="2"/>
      <c r="D39" s="2"/>
      <c r="E39" s="2"/>
      <c r="F39" s="2"/>
      <c r="G39" s="3"/>
      <c r="H39" s="74"/>
      <c r="I39" s="74"/>
      <c r="J39" s="2"/>
      <c r="K39" s="2"/>
      <c r="L39" s="74"/>
      <c r="M39" s="2"/>
      <c r="N39" s="2"/>
      <c r="O39" s="2"/>
      <c r="P39" s="74"/>
      <c r="Q39" s="74"/>
      <c r="R39" s="2"/>
      <c r="S39" s="2"/>
      <c r="T39" s="74"/>
      <c r="U39" s="74"/>
      <c r="V39" s="2"/>
      <c r="W39" s="2"/>
      <c r="X39" s="74"/>
      <c r="Y39" s="74"/>
      <c r="Z39" s="2"/>
      <c r="AA39" s="2"/>
      <c r="AB39" s="2"/>
      <c r="AC39" s="2"/>
      <c r="AD39" s="3"/>
      <c r="AE39" s="2"/>
      <c r="AF39" s="3"/>
      <c r="AG39" s="2"/>
      <c r="AH39" s="3"/>
      <c r="AI39" s="2"/>
      <c r="AJ39" s="3"/>
      <c r="AK39" s="2"/>
      <c r="AL39" s="3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3"/>
      <c r="AG40" s="2"/>
      <c r="AH40" s="3"/>
      <c r="AI40" s="2"/>
      <c r="AJ40" s="3"/>
      <c r="AK40" s="2"/>
      <c r="AL40" s="3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3"/>
      <c r="AG41" s="2"/>
      <c r="AH41" s="3"/>
      <c r="AI41" s="2"/>
      <c r="AJ41" s="3"/>
      <c r="AK41" s="2"/>
      <c r="AL41" s="3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3"/>
      <c r="AG42" s="2"/>
      <c r="AH42" s="3"/>
      <c r="AI42" s="2"/>
      <c r="AJ42" s="3"/>
      <c r="AK42" s="2"/>
      <c r="AL42" s="3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3"/>
      <c r="AG43" s="2"/>
      <c r="AH43" s="3"/>
      <c r="AI43" s="2"/>
      <c r="AJ43" s="3"/>
      <c r="AK43" s="2"/>
      <c r="AL43" s="3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3"/>
      <c r="AG44" s="2"/>
      <c r="AH44" s="3"/>
      <c r="AI44" s="2"/>
      <c r="AJ44" s="3"/>
      <c r="AK44" s="2"/>
      <c r="AL44" s="3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3"/>
      <c r="AG45" s="2"/>
      <c r="AH45" s="3"/>
      <c r="AI45" s="2"/>
      <c r="AJ45" s="3"/>
      <c r="AK45" s="2"/>
      <c r="AL45" s="3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3"/>
      <c r="AG46" s="2"/>
      <c r="AH46" s="3"/>
      <c r="AI46" s="2"/>
      <c r="AJ46" s="3"/>
      <c r="AK46" s="2"/>
      <c r="AL46" s="3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3"/>
      <c r="AG48" s="2"/>
      <c r="AH48" s="3"/>
      <c r="AI48" s="2"/>
      <c r="AJ48" s="3"/>
      <c r="AK48" s="2"/>
      <c r="AL48" s="3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3"/>
      <c r="AG51" s="2"/>
      <c r="AH51" s="3"/>
      <c r="AI51" s="2"/>
      <c r="AJ51" s="3"/>
      <c r="AK51" s="2"/>
      <c r="AL51" s="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3"/>
      <c r="AG52" s="2"/>
      <c r="AH52" s="3"/>
      <c r="AI52" s="2"/>
      <c r="AJ52" s="3"/>
      <c r="AK52" s="2"/>
      <c r="AL52" s="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3"/>
      <c r="AG54" s="2"/>
      <c r="AH54" s="3"/>
      <c r="AI54" s="2"/>
      <c r="AJ54" s="3"/>
      <c r="AK54" s="2"/>
      <c r="AL54" s="3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3"/>
      <c r="AG55" s="2"/>
      <c r="AH55" s="3"/>
      <c r="AI55" s="2"/>
      <c r="AJ55" s="3"/>
      <c r="AK55" s="2"/>
      <c r="AL55" s="3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3"/>
      <c r="AG56" s="2"/>
      <c r="AH56" s="3"/>
      <c r="AI56" s="2"/>
      <c r="AJ56" s="3"/>
      <c r="AK56" s="2"/>
      <c r="AL56" s="3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3"/>
      <c r="AG57" s="2"/>
      <c r="AH57" s="3"/>
      <c r="AI57" s="2"/>
      <c r="AJ57" s="3"/>
      <c r="AK57" s="2"/>
      <c r="AL57" s="3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3"/>
      <c r="AG58" s="2"/>
      <c r="AH58" s="3"/>
      <c r="AI58" s="2"/>
      <c r="AJ58" s="3"/>
      <c r="AK58" s="2"/>
      <c r="AL58" s="3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3"/>
      <c r="AG59" s="2"/>
      <c r="AH59" s="3"/>
      <c r="AI59" s="2"/>
      <c r="AJ59" s="3"/>
      <c r="AK59" s="2"/>
      <c r="AL59" s="3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3"/>
      <c r="AG60" s="2"/>
      <c r="AH60" s="3"/>
      <c r="AI60" s="2"/>
      <c r="AJ60" s="3"/>
      <c r="AK60" s="2"/>
      <c r="AL60" s="3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3"/>
      <c r="AG61" s="2"/>
      <c r="AH61" s="3"/>
      <c r="AI61" s="2"/>
      <c r="AJ61" s="3"/>
      <c r="AK61" s="2"/>
      <c r="AL61" s="3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3"/>
      <c r="AG62" s="2"/>
      <c r="AH62" s="3"/>
      <c r="AI62" s="2"/>
      <c r="AJ62" s="3"/>
      <c r="AK62" s="2"/>
      <c r="AL62" s="3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3"/>
      <c r="AG63" s="2"/>
      <c r="AH63" s="3"/>
      <c r="AI63" s="2"/>
      <c r="AJ63" s="3"/>
      <c r="AK63" s="2"/>
      <c r="AL63" s="3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3"/>
      <c r="AG64" s="2"/>
      <c r="AH64" s="3"/>
      <c r="AI64" s="2"/>
      <c r="AJ64" s="3"/>
      <c r="AK64" s="2"/>
      <c r="AL64" s="3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3"/>
      <c r="AG65" s="2"/>
      <c r="AH65" s="3"/>
      <c r="AI65" s="2"/>
      <c r="AJ65" s="3"/>
      <c r="AK65" s="2"/>
      <c r="AL65" s="3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3"/>
      <c r="AG66" s="2"/>
      <c r="AH66" s="3"/>
      <c r="AI66" s="2"/>
      <c r="AJ66" s="3"/>
      <c r="AK66" s="2"/>
      <c r="AL66" s="3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3"/>
      <c r="AG67" s="2"/>
      <c r="AH67" s="3"/>
      <c r="AI67" s="2"/>
      <c r="AJ67" s="3"/>
      <c r="AK67" s="2"/>
      <c r="AL67" s="3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3"/>
      <c r="AG68" s="2"/>
      <c r="AH68" s="3"/>
      <c r="AI68" s="2"/>
      <c r="AJ68" s="3"/>
      <c r="AK68" s="2"/>
      <c r="AL68" s="3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3"/>
      <c r="AG69" s="2"/>
      <c r="AH69" s="3"/>
      <c r="AI69" s="2"/>
      <c r="AJ69" s="3"/>
      <c r="AK69" s="2"/>
      <c r="AL69" s="3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3"/>
      <c r="AG70" s="2"/>
      <c r="AH70" s="3"/>
      <c r="AI70" s="2"/>
      <c r="AJ70" s="3"/>
      <c r="AK70" s="2"/>
      <c r="AL70" s="3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3"/>
      <c r="AG71" s="2"/>
      <c r="AH71" s="3"/>
      <c r="AI71" s="2"/>
      <c r="AJ71" s="3"/>
      <c r="AK71" s="2"/>
      <c r="AL71" s="3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3"/>
      <c r="AG72" s="2"/>
      <c r="AH72" s="3"/>
      <c r="AI72" s="2"/>
      <c r="AJ72" s="3"/>
      <c r="AK72" s="2"/>
      <c r="AL72" s="3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3"/>
      <c r="AG73" s="2"/>
      <c r="AH73" s="3"/>
      <c r="AI73" s="2"/>
      <c r="AJ73" s="3"/>
      <c r="AK73" s="2"/>
      <c r="AL73" s="3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3"/>
      <c r="AG74" s="2"/>
      <c r="AH74" s="3"/>
      <c r="AI74" s="2"/>
      <c r="AJ74" s="3"/>
      <c r="AK74" s="2"/>
      <c r="AL74" s="3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3"/>
      <c r="AG75" s="2"/>
      <c r="AH75" s="3"/>
      <c r="AI75" s="2"/>
      <c r="AJ75" s="3"/>
      <c r="AK75" s="2"/>
      <c r="AL75" s="3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3"/>
      <c r="AG76" s="2"/>
      <c r="AH76" s="3"/>
      <c r="AI76" s="2"/>
      <c r="AJ76" s="3"/>
      <c r="AK76" s="2"/>
      <c r="AL76" s="3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3"/>
      <c r="AG77" s="2"/>
      <c r="AH77" s="3"/>
      <c r="AI77" s="2"/>
      <c r="AJ77" s="3"/>
      <c r="AK77" s="2"/>
      <c r="AL77" s="3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3"/>
      <c r="AG78" s="2"/>
      <c r="AH78" s="3"/>
      <c r="AI78" s="2"/>
      <c r="AJ78" s="3"/>
      <c r="AK78" s="2"/>
      <c r="AL78" s="3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3"/>
      <c r="AG79" s="2"/>
      <c r="AH79" s="3"/>
      <c r="AI79" s="2"/>
      <c r="AJ79" s="3"/>
      <c r="AK79" s="2"/>
      <c r="AL79" s="3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3"/>
      <c r="AG80" s="2"/>
      <c r="AH80" s="3"/>
      <c r="AI80" s="2"/>
      <c r="AJ80" s="3"/>
      <c r="AK80" s="2"/>
      <c r="AL80" s="3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3"/>
      <c r="AG81" s="2"/>
      <c r="AH81" s="3"/>
      <c r="AI81" s="2"/>
      <c r="AJ81" s="3"/>
      <c r="AK81" s="2"/>
      <c r="AL81" s="3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3"/>
      <c r="AG82" s="2"/>
      <c r="AH82" s="3"/>
      <c r="AI82" s="2"/>
      <c r="AJ82" s="3"/>
      <c r="AK82" s="2"/>
      <c r="AL82" s="3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3"/>
      <c r="AG83" s="2"/>
      <c r="AH83" s="3"/>
      <c r="AI83" s="2"/>
      <c r="AJ83" s="3"/>
      <c r="AK83" s="2"/>
      <c r="AL83" s="3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3"/>
      <c r="AG84" s="2"/>
      <c r="AH84" s="3"/>
      <c r="AI84" s="2"/>
      <c r="AJ84" s="3"/>
      <c r="AK84" s="2"/>
      <c r="AL84" s="3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3"/>
      <c r="AG85" s="2"/>
      <c r="AH85" s="3"/>
      <c r="AI85" s="2"/>
      <c r="AJ85" s="3"/>
      <c r="AK85" s="2"/>
      <c r="AL85" s="3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3"/>
      <c r="AG86" s="2"/>
      <c r="AH86" s="3"/>
      <c r="AI86" s="2"/>
      <c r="AJ86" s="3"/>
      <c r="AK86" s="2"/>
      <c r="AL86" s="3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3"/>
      <c r="AG88" s="2"/>
      <c r="AH88" s="3"/>
      <c r="AI88" s="2"/>
      <c r="AJ88" s="3"/>
      <c r="AK88" s="2"/>
      <c r="AL88" s="3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</sheetData>
  <conditionalFormatting sqref="B2">
    <cfRule type="cellIs" dxfId="1" priority="12" operator="equal">
      <formula>"abcd"</formula>
    </cfRule>
  </conditionalFormatting>
  <conditionalFormatting sqref="B6:F29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17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HKD1M</v>
      </c>
      <c r="G3" s="79"/>
      <c r="H3" s="79"/>
      <c r="I3" s="79"/>
      <c r="J3" s="79"/>
      <c r="K3" s="79"/>
      <c r="L3" s="5"/>
      <c r="M3" s="29" t="str">
        <f>IborIndexFamily&amp;CurveTenor</f>
        <v>HkdHibor1M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25" t="s">
        <v>46</v>
      </c>
      <c r="F6" s="42">
        <f t="shared" ref="F6:F29" si="0">EvaluationDate</f>
        <v>42137</v>
      </c>
      <c r="G6" s="42">
        <f>_xll.qlInterestRateIndexValueDate(M6,F6,Trigger)</f>
        <v>42137</v>
      </c>
      <c r="H6" s="42">
        <f>_xll.qlInterestRateIndexMaturity(M6,G6,Trigger)</f>
        <v>42138</v>
      </c>
      <c r="I6" s="48">
        <f>_xll.qlIndexFixing(M6,F6,TRUE,AllTriggers)</f>
        <v>2.3943723925934357E-3</v>
      </c>
      <c r="J6" s="49" t="str">
        <f>Contribution!I6</f>
        <v>HKD1MOND=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obj_0020d#0002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26" t="s">
        <v>46</v>
      </c>
      <c r="F7" s="45">
        <f t="shared" si="0"/>
        <v>42137</v>
      </c>
      <c r="G7" s="45">
        <f>_xll.qlInterestRateIndexValueDate(M7,F7,Trigger)</f>
        <v>42138</v>
      </c>
      <c r="H7" s="45">
        <f>_xll.qlInterestRateIndexMaturity(M7,G7,Trigger)</f>
        <v>42145</v>
      </c>
      <c r="I7" s="44">
        <f>_xll.qlIndexFixing(M7,F7,TRUE,AllTriggers)</f>
        <v>2.3937099763550657E-3</v>
      </c>
      <c r="J7" s="35" t="str">
        <f>Contribution!I7</f>
        <v>HKD1M1WD=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obj_001fc#0002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26" t="s">
        <v>46</v>
      </c>
      <c r="F8" s="45">
        <f t="shared" si="0"/>
        <v>42137</v>
      </c>
      <c r="G8" s="45">
        <f>_xll.qlInterestRateIndexValueDate(M8,F8,Trigger)</f>
        <v>42138</v>
      </c>
      <c r="H8" s="45">
        <f>_xll.qlInterestRateIndexMaturity(M8,G8,Trigger)</f>
        <v>42152</v>
      </c>
      <c r="I8" s="44">
        <f>_xll.qlIndexFixing(M8,F8,TRUE,AllTriggers)</f>
        <v>2.3921092566652519E-3</v>
      </c>
      <c r="J8" s="35" t="str">
        <f>Contribution!I8</f>
        <v>HKD1M2WD=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obj_00207#0002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9" t="s">
        <v>17</v>
      </c>
      <c r="E9" s="28" t="s">
        <v>46</v>
      </c>
      <c r="F9" s="46">
        <f t="shared" si="0"/>
        <v>42137</v>
      </c>
      <c r="G9" s="46">
        <f>_xll.qlInterestRateIndexValueDate(M9,F9,Trigger)</f>
        <v>42138</v>
      </c>
      <c r="H9" s="46">
        <f>_xll.qlInterestRateIndexMaturity(M9,G9,Trigger)</f>
        <v>42170</v>
      </c>
      <c r="I9" s="47">
        <f>_xll.qlIndexFixing(M3,F9,TRUE,AllTriggers)</f>
        <v>2.3838999964328781E-3</v>
      </c>
      <c r="J9" s="37" t="str">
        <f>Contribution!I9</f>
        <v>HKD1M1MD=</v>
      </c>
      <c r="K9" s="37"/>
      <c r="L9" s="38"/>
      <c r="M9" s="108" t="str">
        <f>_xll.qlIborIndex(,"Hibor",IF(OR(D9="ON",D9="TN",D9="SN"),"1D",IF(D9="SW","1W",D9)),SettlementDays,Currency,Calendar,BDayConvention,EndOfMonth,DayCounter,YieldCurve,,Trigger)</f>
        <v>obj_001fd#0002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2"/>
      <c r="G10" s="45"/>
      <c r="H10" s="45"/>
      <c r="I10" s="44"/>
      <c r="J10" s="35"/>
      <c r="K10" s="35"/>
      <c r="L10" s="38"/>
      <c r="M10" s="76" t="s">
        <v>38</v>
      </c>
      <c r="N10" s="75"/>
      <c r="O10" s="76" t="s">
        <v>33</v>
      </c>
      <c r="P10" s="76" t="s">
        <v>59</v>
      </c>
      <c r="Q10" s="76" t="s">
        <v>34</v>
      </c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26" t="s">
        <v>45</v>
      </c>
      <c r="F11" s="45">
        <f t="shared" si="0"/>
        <v>42137</v>
      </c>
      <c r="G11" s="45">
        <f>_xll.qlInterestRateIndexValueDate(M11,F11,Trigger)</f>
        <v>42138</v>
      </c>
      <c r="H11" s="45">
        <f>_xll.qlInterestRateIndexMaturity(M11,G11,Trigger)</f>
        <v>42230</v>
      </c>
      <c r="I11" s="44">
        <f>_xll.qlIndexFixing(M11,F11,TRUE,AllTriggers)</f>
        <v>2.3748042093806581E-3</v>
      </c>
      <c r="J11" s="35" t="str">
        <f>Contribution!I11</f>
        <v>HKD1M3M=</v>
      </c>
      <c r="K11" s="35"/>
      <c r="L11" s="38"/>
      <c r="M11" s="78" t="str">
        <f>_xll.qlSwapIndex(,"Hibor",D11,SettlementDays,Currency,Calendar,FixedLegTenor,FixedLegBDC,FixedLegDayCounter,IborIndex,YieldCurve,,Trigger)</f>
        <v>obj_001eb#0002</v>
      </c>
      <c r="N11" s="38"/>
      <c r="O11" s="77" t="s">
        <v>23</v>
      </c>
      <c r="P11" s="77" t="s">
        <v>41</v>
      </c>
      <c r="Q11" s="77" t="s">
        <v>35</v>
      </c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26" t="s">
        <v>45</v>
      </c>
      <c r="F12" s="45">
        <f t="shared" si="0"/>
        <v>42137</v>
      </c>
      <c r="G12" s="45">
        <f>_xll.qlInterestRateIndexValueDate(M12,F12,Trigger)</f>
        <v>42138</v>
      </c>
      <c r="H12" s="45">
        <f>_xll.qlInterestRateIndexMaturity(M12,G12,Trigger)</f>
        <v>42261</v>
      </c>
      <c r="I12" s="44">
        <f>_xll.qlIndexFixing(M12,F12,TRUE,AllTriggers)</f>
        <v>2.4145046082340678E-3</v>
      </c>
      <c r="J12" s="35"/>
      <c r="K12" s="35"/>
      <c r="L12" s="38"/>
      <c r="M12" s="27" t="str">
        <f>_xll.qlSwapIndex(,"Hibor",D12,SettlementDays,Currency,Calendar,FixedLegTenor,FixedLegBDC,FixedLegDayCounter,IborIndex,YieldCurve,,Trigger)</f>
        <v>obj_0020e#0004</v>
      </c>
      <c r="N12" s="38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26" t="s">
        <v>45</v>
      </c>
      <c r="F13" s="45">
        <f t="shared" si="0"/>
        <v>42137</v>
      </c>
      <c r="G13" s="45">
        <f>_xll.qlInterestRateIndexValueDate(M13,F13,Trigger)</f>
        <v>42138</v>
      </c>
      <c r="H13" s="45">
        <f>_xll.qlInterestRateIndexMaturity(M13,G13,Trigger)</f>
        <v>42291</v>
      </c>
      <c r="I13" s="44">
        <f>_xll.qlIndexFixing(M13,F13,TRUE,AllTriggers)</f>
        <v>2.4853145565850074E-3</v>
      </c>
      <c r="J13" s="35"/>
      <c r="K13" s="35"/>
      <c r="L13" s="38"/>
      <c r="M13" s="27" t="str">
        <f>_xll.qlSwapIndex(,"Hibor",D13,SettlementDays,Currency,Calendar,FixedLegTenor,FixedLegBDC,FixedLegDayCounter,IborIndex,YieldCurve,,Trigger)</f>
        <v>obj_0020a#0002</v>
      </c>
      <c r="N13" s="38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26" t="s">
        <v>45</v>
      </c>
      <c r="F14" s="45">
        <f t="shared" si="0"/>
        <v>42137</v>
      </c>
      <c r="G14" s="45">
        <f>_xll.qlInterestRateIndexValueDate(M14,F14,Trigger)</f>
        <v>42138</v>
      </c>
      <c r="H14" s="45">
        <f>_xll.qlInterestRateIndexMaturity(M14,G14,Trigger)</f>
        <v>42324</v>
      </c>
      <c r="I14" s="44">
        <f>_xll.qlIndexFixing(M14,F14,TRUE,AllTriggers)</f>
        <v>2.6005895704672454E-3</v>
      </c>
      <c r="J14" s="35" t="str">
        <f>Contribution!I14</f>
        <v>HKD1M6M=</v>
      </c>
      <c r="K14" s="35"/>
      <c r="L14" s="38"/>
      <c r="M14" s="27" t="str">
        <f>_xll.qlSwapIndex(,"Hibor",D14,SettlementDays,Currency,Calendar,FixedLegTenor,FixedLegBDC,FixedLegDayCounter,IborIndex,YieldCurve,,Trigger)</f>
        <v>obj_00200#0002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26" t="s">
        <v>45</v>
      </c>
      <c r="F15" s="45">
        <f t="shared" si="0"/>
        <v>42137</v>
      </c>
      <c r="G15" s="45">
        <f>_xll.qlInterestRateIndexValueDate(M15,F15,Trigger)</f>
        <v>42138</v>
      </c>
      <c r="H15" s="45">
        <f>_xll.qlInterestRateIndexMaturity(M15,G15,Trigger)</f>
        <v>42352</v>
      </c>
      <c r="I15" s="44">
        <f>_xll.qlIndexFixing(M15,F15,TRUE,AllTriggers)</f>
        <v>2.7247659207624291E-3</v>
      </c>
      <c r="J15" s="35"/>
      <c r="K15" s="35"/>
      <c r="L15" s="38"/>
      <c r="M15" s="27" t="str">
        <f>_xll.qlSwapIndex(,"Hibor",D15,SettlementDays,Currency,Calendar,FixedLegTenor,FixedLegBDC,FixedLegDayCounter,IborIndex,YieldCurve,,Trigger)</f>
        <v>obj_0020b#0002</v>
      </c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26" t="s">
        <v>45</v>
      </c>
      <c r="F16" s="45">
        <f t="shared" si="0"/>
        <v>42137</v>
      </c>
      <c r="G16" s="45">
        <f>_xll.qlInterestRateIndexValueDate(M16,F16,Trigger)</f>
        <v>42138</v>
      </c>
      <c r="H16" s="45">
        <f>_xll.qlInterestRateIndexMaturity(M16,G16,Trigger)</f>
        <v>42383</v>
      </c>
      <c r="I16" s="44">
        <f>_xll.qlIndexFixing(M16,F16,TRUE,AllTriggers)</f>
        <v>2.8678189782142269E-3</v>
      </c>
      <c r="J16" s="35"/>
      <c r="K16" s="35"/>
      <c r="L16" s="38"/>
      <c r="M16" s="27" t="str">
        <f>_xll.qlSwapIndex(,"Hibor",D16,SettlementDays,Currency,Calendar,FixedLegTenor,FixedLegBDC,FixedLegDayCounter,IborIndex,YieldCurve,,Trigger)</f>
        <v>obj_00208#0002</v>
      </c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26" t="s">
        <v>45</v>
      </c>
      <c r="F17" s="45">
        <f t="shared" si="0"/>
        <v>42137</v>
      </c>
      <c r="G17" s="45">
        <f>_xll.qlInterestRateIndexValueDate(M17,F17,Trigger)</f>
        <v>42138</v>
      </c>
      <c r="H17" s="45">
        <f>_xll.qlInterestRateIndexMaturity(M17,G17,Trigger)</f>
        <v>42415</v>
      </c>
      <c r="I17" s="44">
        <f>_xll.qlIndexFixing(M17,F17,TRUE,AllTriggers)</f>
        <v>3.0022481351625954E-3</v>
      </c>
      <c r="J17" s="35" t="str">
        <f>Contribution!I17</f>
        <v>HKD1M9M=</v>
      </c>
      <c r="K17" s="35"/>
      <c r="L17" s="38"/>
      <c r="M17" s="27" t="str">
        <f>_xll.qlSwapIndex(,"Hibor",D17,SettlementDays,Currency,Calendar,FixedLegTenor,FixedLegBDC,FixedLegDayCounter,IborIndex,YieldCurve,,Trigger)</f>
        <v>obj_00202#0002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26" t="s">
        <v>45</v>
      </c>
      <c r="F18" s="45">
        <f t="shared" si="0"/>
        <v>42137</v>
      </c>
      <c r="G18" s="45">
        <f>_xll.qlInterestRateIndexValueDate(M18,F18,Trigger)</f>
        <v>42138</v>
      </c>
      <c r="H18" s="45">
        <f>_xll.qlInterestRateIndexMaturity(M18,G18,Trigger)</f>
        <v>42443</v>
      </c>
      <c r="I18" s="44">
        <f>_xll.qlIndexFixing(M18,F18,TRUE,AllTriggers)</f>
        <v>3.1055089037914149E-3</v>
      </c>
      <c r="J18" s="35"/>
      <c r="K18" s="35"/>
      <c r="L18" s="38"/>
      <c r="M18" s="27" t="str">
        <f>_xll.qlSwapIndex(,"Hibor",D18,SettlementDays,Currency,Calendar,FixedLegTenor,FixedLegBDC,FixedLegDayCounter,IborIndex,YieldCurve,,Trigger)</f>
        <v>obj_00209#0002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26" t="s">
        <v>45</v>
      </c>
      <c r="F19" s="45">
        <f t="shared" si="0"/>
        <v>42137</v>
      </c>
      <c r="G19" s="45">
        <f>_xll.qlInterestRateIndexValueDate(M19,F19,Trigger)</f>
        <v>42138</v>
      </c>
      <c r="H19" s="45">
        <f>_xll.qlInterestRateIndexMaturity(M19,G19,Trigger)</f>
        <v>42474</v>
      </c>
      <c r="I19" s="44">
        <f>_xll.qlIndexFixing(M19,F19,TRUE,AllTriggers)</f>
        <v>3.2319578283850248E-3</v>
      </c>
      <c r="J19" s="35"/>
      <c r="K19" s="35"/>
      <c r="L19" s="38"/>
      <c r="M19" s="27" t="str">
        <f>_xll.qlSwapIndex(,"Hibor",D19,SettlementDays,Currency,Calendar,FixedLegTenor,FixedLegBDC,FixedLegDayCounter,IborIndex,YieldCurve,,Trigger)</f>
        <v>obj_0020c#0002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8" t="s">
        <v>23</v>
      </c>
      <c r="E20" s="26" t="s">
        <v>45</v>
      </c>
      <c r="F20" s="45">
        <f t="shared" si="0"/>
        <v>42137</v>
      </c>
      <c r="G20" s="45">
        <f>_xll.qlInterestRateIndexValueDate(M20,F20,Trigger)</f>
        <v>42138</v>
      </c>
      <c r="H20" s="45">
        <f>_xll.qlInterestRateIndexMaturity(M20,G20,Trigger)</f>
        <v>42506</v>
      </c>
      <c r="I20" s="44">
        <f>_xll.qlIndexFixing(M20,F20,TRUE,AllTriggers)</f>
        <v>3.4047540674798766E-3</v>
      </c>
      <c r="J20" s="35" t="str">
        <f>Contribution!I20</f>
        <v>HKD1M1Y=</v>
      </c>
      <c r="K20" s="51"/>
      <c r="L20" s="38"/>
      <c r="M20" s="27" t="str">
        <f>_xll.qlSwapIndex(,"Hibor",D20,SettlementDays,Currency,Calendar,FixedLegTenor,FixedLegBDC,FixedLegDayCounter,IborIndex,YieldCurve,,Trigger)</f>
        <v>obj_00205#0002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7" t="s">
        <v>45</v>
      </c>
      <c r="F21" s="118">
        <f t="shared" si="0"/>
        <v>42137</v>
      </c>
      <c r="G21" s="118">
        <f>_xll.qlInterestRateIndexValueDate(M21,F21,Trigger)</f>
        <v>42138</v>
      </c>
      <c r="H21" s="118">
        <f>_xll.qlInterestRateIndexMaturity(M21,G21,Trigger)</f>
        <v>42688</v>
      </c>
      <c r="I21" s="97">
        <f>_xll.qlIndexFixing(M21,F21,TRUE,AllTriggers)</f>
        <v>5.1101809200873533E-3</v>
      </c>
      <c r="J21" s="51"/>
      <c r="K21" s="51"/>
      <c r="L21" s="114"/>
      <c r="M21" s="115" t="str">
        <f>_xll.qlSwapIndex(,"Hibor",D21,SettlementDays,Currency,Calendar,FixedLegTenor,FixedLegBDC,FixedLegDayCounter,IborIndex,YieldCurve,,Trigger)</f>
        <v>obj_00206#0002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7" t="s">
        <v>45</v>
      </c>
      <c r="F22" s="118">
        <f t="shared" si="0"/>
        <v>42137</v>
      </c>
      <c r="G22" s="118">
        <f>_xll.qlInterestRateIndexValueDate(M22,F22,Trigger)</f>
        <v>42138</v>
      </c>
      <c r="H22" s="118">
        <f>_xll.qlInterestRateIndexMaturity(M22,G22,Trigger)</f>
        <v>42870</v>
      </c>
      <c r="I22" s="97">
        <f>_xll.qlIndexFixing(M22,F22,TRUE,AllTriggers)</f>
        <v>7.0206497040123609E-3</v>
      </c>
      <c r="J22" s="51" t="str">
        <f>Contribution!I22</f>
        <v>HKD1M2Y=</v>
      </c>
      <c r="K22" s="51"/>
      <c r="L22" s="114"/>
      <c r="M22" s="115" t="str">
        <f>_xll.qlSwapIndex(,"Hibor",D22,SettlementDays,Currency,Calendar,FixedLegTenor,FixedLegBDC,FixedLegDayCounter,IborIndex,YieldCurve,,Trigger)</f>
        <v>obj_00203#0002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7" t="s">
        <v>45</v>
      </c>
      <c r="F23" s="118">
        <f t="shared" si="0"/>
        <v>42137</v>
      </c>
      <c r="G23" s="118">
        <f>_xll.qlInterestRateIndexValueDate(M23,F23,Trigger)</f>
        <v>42138</v>
      </c>
      <c r="H23" s="118">
        <f>_xll.qlInterestRateIndexMaturity(M23,G23,Trigger)</f>
        <v>43234</v>
      </c>
      <c r="I23" s="97">
        <f>_xll.qlIndexFixing(M23,F23,TRUE,AllTriggers)</f>
        <v>1.0343170667034239E-2</v>
      </c>
      <c r="J23" s="51" t="str">
        <f>Contribution!I23</f>
        <v>HKD1M3Y=</v>
      </c>
      <c r="K23" s="51"/>
      <c r="L23" s="114"/>
      <c r="M23" s="115" t="str">
        <f>_xll.qlSwapIndex(,"Hibor",D23,SettlementDays,Currency,Calendar,FixedLegTenor,FixedLegBDC,FixedLegDayCounter,IborIndex,YieldCurve,,Trigger)</f>
        <v>obj_00201#0002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7" t="s">
        <v>45</v>
      </c>
      <c r="F24" s="118">
        <f t="shared" si="0"/>
        <v>42137</v>
      </c>
      <c r="G24" s="118">
        <f>_xll.qlInterestRateIndexValueDate(M24,F24,Trigger)</f>
        <v>42138</v>
      </c>
      <c r="H24" s="118">
        <f>_xll.qlInterestRateIndexMaturity(M24,G24,Trigger)</f>
        <v>43599</v>
      </c>
      <c r="I24" s="97">
        <f>_xll.qlIndexFixing(M24,F24,TRUE,AllTriggers)</f>
        <v>1.3067055082044029E-2</v>
      </c>
      <c r="J24" s="51" t="str">
        <f>Contribution!I24</f>
        <v>HKD1M4Y=</v>
      </c>
      <c r="K24" s="51"/>
      <c r="L24" s="114"/>
      <c r="M24" s="115" t="str">
        <f>_xll.qlSwapIndex(,"Hibor",D24,SettlementDays,Currency,Calendar,FixedLegTenor,FixedLegBDC,FixedLegDayCounter,IborIndex,YieldCurve,,Trigger)</f>
        <v>obj_001ff#0002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7" t="s">
        <v>45</v>
      </c>
      <c r="F25" s="118">
        <f t="shared" si="0"/>
        <v>42137</v>
      </c>
      <c r="G25" s="118">
        <f>_xll.qlInterestRateIndexValueDate(M25,F25,Trigger)</f>
        <v>42138</v>
      </c>
      <c r="H25" s="118">
        <f>_xll.qlInterestRateIndexMaturity(M25,G25,Trigger)</f>
        <v>43965</v>
      </c>
      <c r="I25" s="97">
        <f>_xll.qlIndexFixing(M25,F25,TRUE,AllTriggers)</f>
        <v>1.498696414493458E-2</v>
      </c>
      <c r="J25" s="51" t="str">
        <f>Contribution!I25</f>
        <v>HKD1M5Y=</v>
      </c>
      <c r="K25" s="51"/>
      <c r="L25" s="114"/>
      <c r="M25" s="115" t="str">
        <f>_xll.qlSwapIndex(,"Hibor",D25,SettlementDays,Currency,Calendar,FixedLegTenor,FixedLegBDC,FixedLegDayCounter,IborIndex,YieldCurve,,Trigger)</f>
        <v>obj_00211#0002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7" t="s">
        <v>45</v>
      </c>
      <c r="F26" s="118">
        <f t="shared" si="0"/>
        <v>42137</v>
      </c>
      <c r="G26" s="118">
        <f>_xll.qlInterestRateIndexValueDate(M26,F26,Trigger)</f>
        <v>42138</v>
      </c>
      <c r="H26" s="118">
        <f>_xll.qlInterestRateIndexMaturity(M26,G26,Trigger)</f>
        <v>44697</v>
      </c>
      <c r="I26" s="97">
        <f>_xll.qlIndexFixing(M26,F26,TRUE,AllTriggers)</f>
        <v>1.8227199095786028E-2</v>
      </c>
      <c r="J26" s="51" t="str">
        <f>Contribution!I26</f>
        <v>HKD1M7Y=</v>
      </c>
      <c r="K26" s="51"/>
      <c r="L26" s="114"/>
      <c r="M26" s="115" t="str">
        <f>_xll.qlSwapIndex(,"Hibor",D26,SettlementDays,Currency,Calendar,FixedLegTenor,FixedLegBDC,FixedLegDayCounter,IborIndex,YieldCurve,,Trigger)</f>
        <v>obj_001fe#0002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7" t="s">
        <v>45</v>
      </c>
      <c r="F27" s="118">
        <f t="shared" si="0"/>
        <v>42137</v>
      </c>
      <c r="G27" s="118">
        <f>_xll.qlInterestRateIndexValueDate(M27,F27,Trigger)</f>
        <v>42138</v>
      </c>
      <c r="H27" s="118">
        <f>_xll.qlInterestRateIndexMaturity(M27,G27,Trigger)</f>
        <v>45791</v>
      </c>
      <c r="I27" s="97">
        <f>_xll.qlIndexFixing(M27,F27,TRUE,AllTriggers)</f>
        <v>2.0762721135924814E-2</v>
      </c>
      <c r="J27" s="51" t="str">
        <f>Contribution!I27</f>
        <v>HKD1M10Y=</v>
      </c>
      <c r="K27" s="51"/>
      <c r="L27" s="114"/>
      <c r="M27" s="115" t="str">
        <f>_xll.qlSwapIndex(,"Hibor",D27,SettlementDays,Currency,Calendar,FixedLegTenor,FixedLegBDC,FixedLegDayCounter,IborIndex,YieldCurve,,Trigger)</f>
        <v>obj_00210#0002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7" t="s">
        <v>45</v>
      </c>
      <c r="F28" s="118">
        <f t="shared" si="0"/>
        <v>42137</v>
      </c>
      <c r="G28" s="118">
        <f>_xll.qlInterestRateIndexValueDate(M28,F28,Trigger)</f>
        <v>42138</v>
      </c>
      <c r="H28" s="118">
        <f>_xll.qlInterestRateIndexMaturity(M28,G28,Trigger)</f>
        <v>46521</v>
      </c>
      <c r="I28" s="97">
        <f>_xll.qlIndexFixing(M28,F28,TRUE,AllTriggers)</f>
        <v>2.1880282311307283E-2</v>
      </c>
      <c r="J28" s="51" t="str">
        <f>Contribution!I28</f>
        <v>HKD1M12Y=</v>
      </c>
      <c r="K28" s="51"/>
      <c r="L28" s="114"/>
      <c r="M28" s="115" t="str">
        <f>_xll.qlSwapIndex(,"Hibor",D28,SettlementDays,Currency,Calendar,FixedLegTenor,FixedLegBDC,FixedLegDayCounter,IborIndex,YieldCurve,,Trigger)</f>
        <v>obj_0020f#0002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0" t="s">
        <v>45</v>
      </c>
      <c r="F29" s="121">
        <f t="shared" si="0"/>
        <v>42137</v>
      </c>
      <c r="G29" s="121">
        <f>_xll.qlInterestRateIndexValueDate(M29,F29,Trigger)</f>
        <v>42138</v>
      </c>
      <c r="H29" s="121">
        <f>_xll.qlInterestRateIndexMaturity(M29,G29,Trigger)</f>
        <v>47617</v>
      </c>
      <c r="I29" s="98">
        <f>_xll.qlIndexFixing(M29,F29,TRUE,AllTriggers)</f>
        <v>2.2692896966448134E-2</v>
      </c>
      <c r="J29" s="123" t="str">
        <f>Contribution!I29</f>
        <v>HKD1M15Y=</v>
      </c>
      <c r="K29" s="123"/>
      <c r="L29" s="114"/>
      <c r="M29" s="124" t="str">
        <f>_xll.qlSwapIndex(,"Hibor",D29,SettlementDays,Currency,Calendar,FixedLegTenor,FixedLegBDC,FixedLegDayCounter,IborIndex,YieldCurve,,Trigger)</f>
        <v>obj_00204#0002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11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11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5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29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09"/>
      <c r="C5" s="109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0"/>
      <c r="C6" s="110"/>
      <c r="D6" s="17" t="s">
        <v>15</v>
      </c>
      <c r="E6" s="25" t="s">
        <v>46</v>
      </c>
      <c r="F6" s="42">
        <f t="shared" ref="F6:F29" si="0">EvaluationDate</f>
        <v>42137</v>
      </c>
      <c r="G6" s="42">
        <f>_xll.qlInterestRateIndexValueDate(M6,F6,Trigger)</f>
        <v>42137</v>
      </c>
      <c r="H6" s="42">
        <f>_xll.qlInterestRateIndexMaturity(M6,G6,Trigger)</f>
        <v>42138</v>
      </c>
      <c r="I6" s="48">
        <f>_xll.qlIndexFixing(M6,F6,TRUE,AllTriggers)</f>
        <v>3.8343907280047329E-3</v>
      </c>
      <c r="J6" s="49" t="str">
        <f>Contribution!M6</f>
        <v>HKD3MOND=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obj_001cf#0001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1"/>
      <c r="C7" s="111"/>
      <c r="D7" s="18" t="s">
        <v>78</v>
      </c>
      <c r="E7" s="26" t="s">
        <v>46</v>
      </c>
      <c r="F7" s="45">
        <f t="shared" si="0"/>
        <v>42137</v>
      </c>
      <c r="G7" s="45">
        <f>_xll.qlInterestRateIndexValueDate(M7,F7,Trigger)</f>
        <v>42138</v>
      </c>
      <c r="H7" s="45">
        <f>_xll.qlInterestRateIndexMaturity(M7,G7,Trigger)</f>
        <v>42145</v>
      </c>
      <c r="I7" s="44">
        <f>_xll.qlIndexFixing(M7,F7,TRUE,AllTriggers)</f>
        <v>3.8348955673255564E-3</v>
      </c>
      <c r="J7" s="35" t="str">
        <f>Contribution!M7</f>
        <v>HKD3M1WD=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obj_001d4#0001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1"/>
      <c r="C8" s="111"/>
      <c r="D8" s="18" t="s">
        <v>16</v>
      </c>
      <c r="E8" s="26" t="s">
        <v>46</v>
      </c>
      <c r="F8" s="45">
        <f t="shared" si="0"/>
        <v>42137</v>
      </c>
      <c r="G8" s="45">
        <f>_xll.qlInterestRateIndexValueDate(M8,F8,Trigger)</f>
        <v>42138</v>
      </c>
      <c r="H8" s="45">
        <f>_xll.qlInterestRateIndexMaturity(M8,G8,Trigger)</f>
        <v>42152</v>
      </c>
      <c r="I8" s="44">
        <f>_xll.qlIndexFixing(M8,F8,TRUE,AllTriggers)</f>
        <v>3.8359326404958328E-3</v>
      </c>
      <c r="J8" s="35" t="str">
        <f>Contribution!M8</f>
        <v>HKD3M2WD=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obj_001ec#0001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1"/>
      <c r="C9" s="111"/>
      <c r="D9" s="18" t="s">
        <v>17</v>
      </c>
      <c r="E9" s="26" t="s">
        <v>46</v>
      </c>
      <c r="F9" s="45">
        <f t="shared" si="0"/>
        <v>42137</v>
      </c>
      <c r="G9" s="45">
        <f>_xll.qlInterestRateIndexValueDate(M9,F9,Trigger)</f>
        <v>42138</v>
      </c>
      <c r="H9" s="45">
        <f>_xll.qlInterestRateIndexMaturity(M9,G9,Trigger)</f>
        <v>42170</v>
      </c>
      <c r="I9" s="44">
        <f>_xll.qlIndexFixing(M9,F9,TRUE,AllTriggers)</f>
        <v>3.8410006333613328E-3</v>
      </c>
      <c r="J9" s="35" t="str">
        <f>Contribution!M9</f>
        <v>HKD3M1MD=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obj_001d1#0001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1"/>
      <c r="C10" s="111"/>
      <c r="D10" s="18" t="s">
        <v>18</v>
      </c>
      <c r="E10" s="26" t="s">
        <v>46</v>
      </c>
      <c r="F10" s="45">
        <f t="shared" si="0"/>
        <v>42137</v>
      </c>
      <c r="G10" s="45">
        <f>_xll.qlInterestRateIndexValueDate(M10,F10,Trigger)</f>
        <v>42138</v>
      </c>
      <c r="H10" s="45">
        <f>_xll.qlInterestRateIndexMaturity(M10,G10,Trigger)</f>
        <v>42199</v>
      </c>
      <c r="I10" s="44">
        <f>_xll.qlIndexFixing(M10,F10,TRUE,AllTriggers)</f>
        <v>3.8564429555118197E-3</v>
      </c>
      <c r="J10" s="35"/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obj_001f1#0001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2"/>
      <c r="C11" s="112"/>
      <c r="D11" s="19" t="s">
        <v>19</v>
      </c>
      <c r="E11" s="28" t="s">
        <v>46</v>
      </c>
      <c r="F11" s="46">
        <f t="shared" si="0"/>
        <v>42137</v>
      </c>
      <c r="G11" s="46">
        <f>_xll.qlInterestRateIndexValueDate(M11,F11,Trigger)</f>
        <v>42138</v>
      </c>
      <c r="H11" s="46">
        <f>_xll.qlInterestRateIndexMaturity(M11,G11,Trigger)</f>
        <v>42230</v>
      </c>
      <c r="I11" s="47">
        <f>_xll.qlIndexFixing(M11,F11,TRUE,AllTriggers)</f>
        <v>3.882889504142496E-3</v>
      </c>
      <c r="J11" s="37" t="str">
        <f>Contribution!M11</f>
        <v>HKD3M3MD=</v>
      </c>
      <c r="K11" s="37"/>
      <c r="L11" s="38"/>
      <c r="M11" s="29" t="str">
        <f>_xll.qlIborIndex(,"Hibor",IF(OR(D11="ON",D11="TN",D11="SN"),"1D",IF(D11="SW","1W",D11)),SettlementDays,Currency,Calendar,BDayConvention,EndOfMonth,DayCounter,YieldCurve,,Trigger)</f>
        <v>obj_001e3#0001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1">
        <v>1</v>
      </c>
      <c r="C12" s="111" t="s">
        <v>90</v>
      </c>
      <c r="D12" s="18" t="s">
        <v>20</v>
      </c>
      <c r="E12" s="26" t="s">
        <v>73</v>
      </c>
      <c r="F12" s="45">
        <f>_xll.qlInterestRateIndexFixingDate(IborIndex,G12,Trigger)</f>
        <v>42170</v>
      </c>
      <c r="G12" s="118">
        <f>_xll.qlCalendarAdvance(Calendar,_xll.qlCalendarAdvance(Calendar,EvaluationDate,"2D","following",FALSE,Trigger),B12&amp;"M","mf",TRUE)</f>
        <v>42170</v>
      </c>
      <c r="H12" s="45">
        <f>_xll.qlInterestRateIndexMaturity(IborIndex,G12,Trigger)</f>
        <v>42262</v>
      </c>
      <c r="I12" s="44">
        <f>_xll.qlIndexFixing(IborIndex,F12,TRUE,AllTriggers)</f>
        <v>3.9539160492649749E-3</v>
      </c>
      <c r="J12" s="35" t="str">
        <f>Contribution!M12</f>
        <v>HKD3M1X4F=</v>
      </c>
      <c r="K12" s="35"/>
      <c r="L12" s="38"/>
      <c r="M12" s="75"/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1">
        <v>2</v>
      </c>
      <c r="C13" s="111" t="s">
        <v>90</v>
      </c>
      <c r="D13" s="18" t="s">
        <v>21</v>
      </c>
      <c r="E13" s="26" t="s">
        <v>73</v>
      </c>
      <c r="F13" s="45">
        <f>_xll.qlInterestRateIndexFixingDate(IborIndex,G13,Trigger)</f>
        <v>42200</v>
      </c>
      <c r="G13" s="118">
        <f>_xll.qlCalendarAdvance(Calendar,_xll.qlCalendarAdvance(Calendar,EvaluationDate,"2D","following",FALSE,Trigger),B13&amp;"M","mf",TRUE)</f>
        <v>42200</v>
      </c>
      <c r="H13" s="45">
        <f>_xll.qlInterestRateIndexMaturity(IborIndex,G13,Trigger)</f>
        <v>42292</v>
      </c>
      <c r="I13" s="44">
        <f>_xll.qlIndexFixing(IborIndex,F13,TRUE,AllTriggers)</f>
        <v>4.0827090565831083E-3</v>
      </c>
      <c r="J13" s="35"/>
      <c r="K13" s="35"/>
      <c r="L13" s="38"/>
      <c r="M13" s="75"/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1">
        <v>3</v>
      </c>
      <c r="C14" s="111" t="s">
        <v>90</v>
      </c>
      <c r="D14" s="18" t="s">
        <v>14</v>
      </c>
      <c r="E14" s="26" t="s">
        <v>73</v>
      </c>
      <c r="F14" s="45">
        <f>_xll.qlInterestRateIndexFixingDate(IborIndex,G14,Trigger)</f>
        <v>42233</v>
      </c>
      <c r="G14" s="118">
        <f>_xll.qlCalendarAdvance(Calendar,_xll.qlCalendarAdvance(Calendar,EvaluationDate,"2D","following",FALSE,Trigger),B14&amp;"M","mf",TRUE)</f>
        <v>42233</v>
      </c>
      <c r="H14" s="45">
        <f>_xll.qlInterestRateIndexMaturity(IborIndex,G14,Trigger)</f>
        <v>42325</v>
      </c>
      <c r="I14" s="44">
        <f>_xll.qlIndexFixing(IborIndex,F14,TRUE,AllTriggers)</f>
        <v>4.3293950837679888E-3</v>
      </c>
      <c r="J14" s="35" t="str">
        <f>Contribution!M14</f>
        <v>HKD3M3X6F=</v>
      </c>
      <c r="K14" s="35"/>
      <c r="L14" s="38"/>
      <c r="M14" s="75"/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1">
        <v>4</v>
      </c>
      <c r="C15" s="111" t="s">
        <v>90</v>
      </c>
      <c r="D15" s="18" t="s">
        <v>74</v>
      </c>
      <c r="E15" s="26" t="s">
        <v>73</v>
      </c>
      <c r="F15" s="45">
        <f>_xll.qlInterestRateIndexFixingDate(IborIndex,G15,Trigger)</f>
        <v>42262</v>
      </c>
      <c r="G15" s="118">
        <f>_xll.qlCalendarAdvance(Calendar,_xll.qlCalendarAdvance(Calendar,EvaluationDate,"2D","following",FALSE,Trigger),B15&amp;"M","mf",TRUE)</f>
        <v>42262</v>
      </c>
      <c r="H15" s="45">
        <f>_xll.qlInterestRateIndexMaturity(IborIndex,G15,Trigger)</f>
        <v>42353</v>
      </c>
      <c r="I15" s="44">
        <f>_xll.qlIndexFixing(IborIndex,F15,TRUE,AllTriggers)</f>
        <v>4.6394655748295622E-3</v>
      </c>
      <c r="J15" s="35"/>
      <c r="K15" s="35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1">
        <v>5</v>
      </c>
      <c r="C16" s="111" t="s">
        <v>90</v>
      </c>
      <c r="D16" s="18" t="s">
        <v>75</v>
      </c>
      <c r="E16" s="26" t="s">
        <v>73</v>
      </c>
      <c r="F16" s="45">
        <f>_xll.qlInterestRateIndexFixingDate(IborIndex,G16,Trigger)</f>
        <v>42292</v>
      </c>
      <c r="G16" s="118">
        <f>_xll.qlCalendarAdvance(Calendar,_xll.qlCalendarAdvance(Calendar,EvaluationDate,"2D","following",FALSE,Trigger),B16&amp;"M","mf",TRUE)</f>
        <v>42292</v>
      </c>
      <c r="H16" s="45">
        <f>_xll.qlInterestRateIndexMaturity(IborIndex,G16,Trigger)</f>
        <v>42384</v>
      </c>
      <c r="I16" s="44">
        <f>_xll.qlIndexFixing(IborIndex,F16,TRUE,AllTriggers)</f>
        <v>5.0033599470038388E-3</v>
      </c>
      <c r="J16" s="35"/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1">
        <v>6</v>
      </c>
      <c r="C17" s="111" t="s">
        <v>90</v>
      </c>
      <c r="D17" s="18" t="s">
        <v>22</v>
      </c>
      <c r="E17" s="26" t="s">
        <v>73</v>
      </c>
      <c r="F17" s="45">
        <f>_xll.qlInterestRateIndexFixingDate(IborIndex,G17,Trigger)</f>
        <v>42324</v>
      </c>
      <c r="G17" s="118">
        <f>_xll.qlCalendarAdvance(Calendar,_xll.qlCalendarAdvance(Calendar,EvaluationDate,"2D","following",FALSE,Trigger),B17&amp;"M","mf",TRUE)</f>
        <v>42324</v>
      </c>
      <c r="H17" s="45">
        <f>_xll.qlInterestRateIndexMaturity(IborIndex,G17,Trigger)</f>
        <v>42416</v>
      </c>
      <c r="I17" s="44">
        <f>_xll.qlIndexFixing(IborIndex,F17,TRUE,AllTriggers)</f>
        <v>5.3218670434818328E-3</v>
      </c>
      <c r="J17" s="35" t="str">
        <f>Contribution!M17</f>
        <v>HKD3M6X9F=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1">
        <v>7</v>
      </c>
      <c r="C18" s="111" t="s">
        <v>90</v>
      </c>
      <c r="D18" s="18" t="s">
        <v>76</v>
      </c>
      <c r="E18" s="26" t="s">
        <v>73</v>
      </c>
      <c r="F18" s="45">
        <f>_xll.qlInterestRateIndexFixingDate(IborIndex,G18,Trigger)</f>
        <v>42353</v>
      </c>
      <c r="G18" s="118">
        <f>_xll.qlCalendarAdvance(Calendar,_xll.qlCalendarAdvance(Calendar,EvaluationDate,"2D","following",FALSE,Trigger),B18&amp;"M","mf",TRUE)</f>
        <v>42353</v>
      </c>
      <c r="H18" s="45">
        <f>_xll.qlInterestRateIndexMaturity(IborIndex,G18,Trigger)</f>
        <v>42444</v>
      </c>
      <c r="I18" s="44">
        <f>_xll.qlIndexFixing(IborIndex,F18,TRUE,AllTriggers)</f>
        <v>5.5055613697147501E-3</v>
      </c>
      <c r="J18" s="35"/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1">
        <v>8</v>
      </c>
      <c r="C19" s="111" t="s">
        <v>90</v>
      </c>
      <c r="D19" s="18" t="s">
        <v>77</v>
      </c>
      <c r="E19" s="26" t="s">
        <v>73</v>
      </c>
      <c r="F19" s="45">
        <f>_xll.qlInterestRateIndexFixingDate(IborIndex,G19,Trigger)</f>
        <v>42384</v>
      </c>
      <c r="G19" s="118">
        <f>_xll.qlCalendarAdvance(Calendar,_xll.qlCalendarAdvance(Calendar,EvaluationDate,"2D","following",FALSE,Trigger),B19&amp;"M","mf",TRUE)</f>
        <v>42384</v>
      </c>
      <c r="H19" s="45">
        <f>_xll.qlInterestRateIndexMaturity(IborIndex,G19,Trigger)</f>
        <v>42475</v>
      </c>
      <c r="I19" s="44">
        <f>_xll.qlIndexFixing(IborIndex,F19,TRUE,AllTriggers)</f>
        <v>5.7185063184522463E-3</v>
      </c>
      <c r="J19" s="35"/>
      <c r="K19" s="35"/>
      <c r="L19" s="38"/>
      <c r="M19" s="76" t="s">
        <v>38</v>
      </c>
      <c r="N19" s="75"/>
      <c r="O19" s="76" t="s">
        <v>33</v>
      </c>
      <c r="P19" s="76" t="s">
        <v>59</v>
      </c>
      <c r="Q19" s="76" t="s">
        <v>34</v>
      </c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3"/>
      <c r="C20" s="113"/>
      <c r="D20" s="102" t="s">
        <v>23</v>
      </c>
      <c r="E20" s="99" t="s">
        <v>45</v>
      </c>
      <c r="F20" s="100">
        <f t="shared" si="0"/>
        <v>42137</v>
      </c>
      <c r="G20" s="100">
        <f>_xll.qlInterestRateIndexValueDate(M20,F20,Trigger)</f>
        <v>42138</v>
      </c>
      <c r="H20" s="100">
        <f>_xll.qlInterestRateIndexMaturity(M20,G20,Trigger)</f>
        <v>42506</v>
      </c>
      <c r="I20" s="48">
        <f>_xll.qlIndexFixing(M20,F20,TRUE,AllTriggers)</f>
        <v>4.8999999992014667E-3</v>
      </c>
      <c r="J20" s="49" t="str">
        <f>Contribution!M20</f>
        <v>HKD3M1Y=</v>
      </c>
      <c r="K20" s="49"/>
      <c r="L20" s="114"/>
      <c r="M20" s="115" t="str">
        <f>_xll.qlSwapIndex(,"Hibor",D20,SettlementDays,Currency,Calendar,FixedLegTenor,FixedLegBDC,FixedLegDayCounter,IborIndex,YieldCurve,,Trigger)</f>
        <v>obj_001d6#0004</v>
      </c>
      <c r="N20" s="75"/>
      <c r="O20" s="77" t="s">
        <v>19</v>
      </c>
      <c r="P20" s="77" t="s">
        <v>41</v>
      </c>
      <c r="Q20" s="77" t="s">
        <v>35</v>
      </c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6"/>
      <c r="C21" s="116"/>
      <c r="D21" s="103" t="s">
        <v>48</v>
      </c>
      <c r="E21" s="117" t="s">
        <v>45</v>
      </c>
      <c r="F21" s="118">
        <f t="shared" si="0"/>
        <v>42137</v>
      </c>
      <c r="G21" s="118">
        <f>_xll.qlInterestRateIndexValueDate(M21,F21,Trigger)</f>
        <v>42138</v>
      </c>
      <c r="H21" s="118">
        <f>_xll.qlInterestRateIndexMaturity(M21,G21,Trigger)</f>
        <v>42688</v>
      </c>
      <c r="I21" s="96">
        <f>_xll.qlIndexFixing(M21,F21,TRUE,AllTriggers)</f>
        <v>6.5999999999339989E-3</v>
      </c>
      <c r="J21" s="51" t="str">
        <f>Contribution!M21</f>
        <v>HKD3M18M=</v>
      </c>
      <c r="K21" s="51"/>
      <c r="L21" s="114"/>
      <c r="M21" s="115" t="str">
        <f>_xll.qlSwapIndex(,"Hibor",D21,SettlementDays,Currency,Calendar,FixedLegTenor,FixedLegBDC,FixedLegDayCounter,IborIndex,YieldCurve,,Trigger)</f>
        <v>obj_001d0#0001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6"/>
      <c r="C22" s="116"/>
      <c r="D22" s="103" t="s">
        <v>24</v>
      </c>
      <c r="E22" s="117" t="s">
        <v>45</v>
      </c>
      <c r="F22" s="118">
        <f t="shared" si="0"/>
        <v>42137</v>
      </c>
      <c r="G22" s="118">
        <f>_xll.qlInterestRateIndexValueDate(M22,F22,Trigger)</f>
        <v>42138</v>
      </c>
      <c r="H22" s="118">
        <f>_xll.qlInterestRateIndexMaturity(M22,G22,Trigger)</f>
        <v>42870</v>
      </c>
      <c r="I22" s="96">
        <f>_xll.qlIndexFixing(M22,F22,TRUE,AllTriggers)</f>
        <v>8.5000000001946557E-3</v>
      </c>
      <c r="J22" s="51" t="str">
        <f>Contribution!M22</f>
        <v>HKD3M2Y=</v>
      </c>
      <c r="K22" s="51"/>
      <c r="L22" s="114"/>
      <c r="M22" s="115" t="str">
        <f>_xll.qlSwapIndex(,"Hibor",D22,SettlementDays,Currency,Calendar,FixedLegTenor,FixedLegBDC,FixedLegDayCounter,IborIndex,YieldCurve,,Trigger)</f>
        <v>obj_001e7#0001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6"/>
      <c r="C23" s="116"/>
      <c r="D23" s="103" t="s">
        <v>25</v>
      </c>
      <c r="E23" s="117" t="s">
        <v>45</v>
      </c>
      <c r="F23" s="118">
        <f t="shared" si="0"/>
        <v>42137</v>
      </c>
      <c r="G23" s="118">
        <f>_xll.qlInterestRateIndexValueDate(M23,F23,Trigger)</f>
        <v>42138</v>
      </c>
      <c r="H23" s="118">
        <f>_xll.qlInterestRateIndexMaturity(M23,G23,Trigger)</f>
        <v>43234</v>
      </c>
      <c r="I23" s="96">
        <f>_xll.qlIndexFixing(M23,F23,TRUE,AllTriggers)</f>
        <v>1.1599999999921401E-2</v>
      </c>
      <c r="J23" s="51" t="str">
        <f>Contribution!M23</f>
        <v>HKD3M3Y=</v>
      </c>
      <c r="K23" s="51"/>
      <c r="L23" s="114"/>
      <c r="M23" s="115" t="str">
        <f>_xll.qlSwapIndex(,"Hibor",D23,SettlementDays,Currency,Calendar,FixedLegTenor,FixedLegBDC,FixedLegDayCounter,IborIndex,YieldCurve,,Trigger)</f>
        <v>obj_001ce#0001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6"/>
      <c r="C24" s="116"/>
      <c r="D24" s="103" t="s">
        <v>26</v>
      </c>
      <c r="E24" s="117" t="s">
        <v>45</v>
      </c>
      <c r="F24" s="118">
        <f t="shared" si="0"/>
        <v>42137</v>
      </c>
      <c r="G24" s="118">
        <f>_xll.qlInterestRateIndexValueDate(M24,F24,Trigger)</f>
        <v>42138</v>
      </c>
      <c r="H24" s="118">
        <f>_xll.qlInterestRateIndexMaturity(M24,G24,Trigger)</f>
        <v>43599</v>
      </c>
      <c r="I24" s="96">
        <f>_xll.qlIndexFixing(M24,F24,TRUE,AllTriggers)</f>
        <v>1.420000000023686E-2</v>
      </c>
      <c r="J24" s="51" t="str">
        <f>Contribution!M24</f>
        <v>HKD3M4Y=</v>
      </c>
      <c r="K24" s="51"/>
      <c r="L24" s="114"/>
      <c r="M24" s="115" t="str">
        <f>_xll.qlSwapIndex(,"Hibor",D24,SettlementDays,Currency,Calendar,FixedLegTenor,FixedLegBDC,FixedLegDayCounter,IborIndex,YieldCurve,,Trigger)</f>
        <v>obj_001d8#0001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6"/>
      <c r="C25" s="116"/>
      <c r="D25" s="103" t="s">
        <v>27</v>
      </c>
      <c r="E25" s="117" t="s">
        <v>45</v>
      </c>
      <c r="F25" s="118">
        <f t="shared" si="0"/>
        <v>42137</v>
      </c>
      <c r="G25" s="118">
        <f>_xll.qlInterestRateIndexValueDate(M25,F25,Trigger)</f>
        <v>42138</v>
      </c>
      <c r="H25" s="118">
        <f>_xll.qlInterestRateIndexMaturity(M25,G25,Trigger)</f>
        <v>43965</v>
      </c>
      <c r="I25" s="96">
        <f>_xll.qlIndexFixing(M25,F25,TRUE,AllTriggers)</f>
        <v>1.6099999999933081E-2</v>
      </c>
      <c r="J25" s="51" t="str">
        <f>Contribution!M25</f>
        <v>HKD3M5Y=</v>
      </c>
      <c r="K25" s="51"/>
      <c r="L25" s="114"/>
      <c r="M25" s="115" t="str">
        <f>_xll.qlSwapIndex(,"Hibor",D25,SettlementDays,Currency,Calendar,FixedLegTenor,FixedLegBDC,FixedLegDayCounter,IborIndex,YieldCurve,,Trigger)</f>
        <v>obj_001c5#0001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6"/>
      <c r="C26" s="116"/>
      <c r="D26" s="103" t="s">
        <v>28</v>
      </c>
      <c r="E26" s="117" t="s">
        <v>45</v>
      </c>
      <c r="F26" s="118">
        <f t="shared" si="0"/>
        <v>42137</v>
      </c>
      <c r="G26" s="118">
        <f>_xll.qlInterestRateIndexValueDate(M26,F26,Trigger)</f>
        <v>42138</v>
      </c>
      <c r="H26" s="118">
        <f>_xll.qlInterestRateIndexMaturity(M26,G26,Trigger)</f>
        <v>44697</v>
      </c>
      <c r="I26" s="96">
        <f>_xll.qlIndexFixing(M26,F26,TRUE,AllTriggers)</f>
        <v>1.8900000000036464E-2</v>
      </c>
      <c r="J26" s="51" t="str">
        <f>Contribution!M26</f>
        <v>HKD3M7Y=</v>
      </c>
      <c r="K26" s="51"/>
      <c r="L26" s="114"/>
      <c r="M26" s="115" t="str">
        <f>_xll.qlSwapIndex(,"Hibor",D26,SettlementDays,Currency,Calendar,FixedLegTenor,FixedLegBDC,FixedLegDayCounter,IborIndex,YieldCurve,,Trigger)</f>
        <v>obj_001d2#0001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6"/>
      <c r="C27" s="116"/>
      <c r="D27" s="103" t="s">
        <v>29</v>
      </c>
      <c r="E27" s="117" t="s">
        <v>45</v>
      </c>
      <c r="F27" s="118">
        <f t="shared" si="0"/>
        <v>42137</v>
      </c>
      <c r="G27" s="118">
        <f>_xll.qlInterestRateIndexValueDate(M27,F27,Trigger)</f>
        <v>42138</v>
      </c>
      <c r="H27" s="118">
        <f>_xll.qlInterestRateIndexMaturity(M27,G27,Trigger)</f>
        <v>45791</v>
      </c>
      <c r="I27" s="96">
        <f>_xll.qlIndexFixing(M27,F27,TRUE,AllTriggers)</f>
        <v>2.1299999999936148E-2</v>
      </c>
      <c r="J27" s="51" t="str">
        <f>Contribution!M27</f>
        <v>HKD3M10Y=</v>
      </c>
      <c r="K27" s="51"/>
      <c r="L27" s="114"/>
      <c r="M27" s="115" t="str">
        <f>_xll.qlSwapIndex(,"Hibor",D27,SettlementDays,Currency,Calendar,FixedLegTenor,FixedLegBDC,FixedLegDayCounter,IborIndex,YieldCurve,,Trigger)</f>
        <v>obj_001c3#0001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6"/>
      <c r="C28" s="116"/>
      <c r="D28" s="103" t="s">
        <v>30</v>
      </c>
      <c r="E28" s="117" t="s">
        <v>45</v>
      </c>
      <c r="F28" s="118">
        <f t="shared" si="0"/>
        <v>42137</v>
      </c>
      <c r="G28" s="118">
        <f>_xll.qlInterestRateIndexValueDate(M28,F28,Trigger)</f>
        <v>42138</v>
      </c>
      <c r="H28" s="118">
        <f>_xll.qlInterestRateIndexMaturity(M28,G28,Trigger)</f>
        <v>46521</v>
      </c>
      <c r="I28" s="96">
        <f>_xll.qlIndexFixing(M28,F28,TRUE,AllTriggers)</f>
        <v>2.2100000000007069E-2</v>
      </c>
      <c r="J28" s="51" t="str">
        <f>Contribution!M28</f>
        <v>HKD3M12Y=</v>
      </c>
      <c r="K28" s="51"/>
      <c r="L28" s="114"/>
      <c r="M28" s="115" t="str">
        <f>_xll.qlSwapIndex(,"Hibor",D28,SettlementDays,Currency,Calendar,FixedLegTenor,FixedLegBDC,FixedLegDayCounter,IborIndex,YieldCurve,,Trigger)</f>
        <v>obj_001cc#0001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19"/>
      <c r="C29" s="119"/>
      <c r="D29" s="104" t="s">
        <v>31</v>
      </c>
      <c r="E29" s="120" t="s">
        <v>45</v>
      </c>
      <c r="F29" s="121">
        <f t="shared" si="0"/>
        <v>42137</v>
      </c>
      <c r="G29" s="121">
        <f>_xll.qlInterestRateIndexValueDate(M29,F29,Trigger)</f>
        <v>42138</v>
      </c>
      <c r="H29" s="121">
        <f>_xll.qlInterestRateIndexMaturity(M29,G29,Trigger)</f>
        <v>47617</v>
      </c>
      <c r="I29" s="122">
        <f>_xll.qlIndexFixing(M29,F29,TRUE,AllTriggers)</f>
        <v>2.2900000000074049E-2</v>
      </c>
      <c r="J29" s="123" t="str">
        <f>Contribution!M29</f>
        <v>HKD3M15Y=</v>
      </c>
      <c r="K29" s="123"/>
      <c r="L29" s="114"/>
      <c r="M29" s="124" t="str">
        <f>_xll.qlSwapIndex(,"Hibor",D29,SettlementDays,Currency,Calendar,FixedLegTenor,FixedLegBDC,FixedLegDayCounter,IborIndex,YieldCurve,,Trigger)</f>
        <v>obj_001d5#0001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disablePrompts="1"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5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14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HKD6M</v>
      </c>
      <c r="G3" s="79"/>
      <c r="H3" s="79"/>
      <c r="I3" s="79"/>
      <c r="J3" s="79"/>
      <c r="K3" s="79"/>
      <c r="L3" s="5"/>
      <c r="M3" s="29" t="str">
        <f>IborIndexFamily&amp;CurveTenor</f>
        <v>HkdHibor6M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09"/>
      <c r="C5" s="109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0"/>
      <c r="C6" s="110"/>
      <c r="D6" s="17" t="s">
        <v>15</v>
      </c>
      <c r="E6" s="25" t="s">
        <v>46</v>
      </c>
      <c r="F6" s="42">
        <f t="shared" ref="F6:F29" si="0">EvaluationDate</f>
        <v>42137</v>
      </c>
      <c r="G6" s="42">
        <f>_xll.qlInterestRateIndexValueDate(M6,F6,Trigger)</f>
        <v>42137</v>
      </c>
      <c r="H6" s="42">
        <f>_xll.qlInterestRateIndexMaturity(M6,G6,Trigger)</f>
        <v>42138</v>
      </c>
      <c r="I6" s="48">
        <f>_xll.qlIndexFixing(M6,F6,TRUE,AllTriggers)</f>
        <v>6.1421950058626607E-3</v>
      </c>
      <c r="J6" s="49" t="str">
        <f>Contribution!Q6</f>
        <v>HKD6MOND=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obj_001e2#0001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1"/>
      <c r="C7" s="111"/>
      <c r="D7" s="18" t="s">
        <v>78</v>
      </c>
      <c r="E7" s="26" t="s">
        <v>46</v>
      </c>
      <c r="F7" s="45">
        <f t="shared" si="0"/>
        <v>42137</v>
      </c>
      <c r="G7" s="45">
        <f>_xll.qlInterestRateIndexValueDate(M7,F7,Trigger)</f>
        <v>42138</v>
      </c>
      <c r="H7" s="45">
        <f>_xll.qlInterestRateIndexMaturity(M7,G7,Trigger)</f>
        <v>42145</v>
      </c>
      <c r="I7" s="44">
        <f>_xll.qlIndexFixing(M7,F7,TRUE,AllTriggers)</f>
        <v>6.1409536123034425E-3</v>
      </c>
      <c r="J7" s="35" t="str">
        <f>Contribution!Q7</f>
        <v>HKD6M1WD=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obj_001e6#0001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1"/>
      <c r="C8" s="111"/>
      <c r="D8" s="18" t="s">
        <v>16</v>
      </c>
      <c r="E8" s="26" t="s">
        <v>46</v>
      </c>
      <c r="F8" s="45">
        <f t="shared" si="0"/>
        <v>42137</v>
      </c>
      <c r="G8" s="45">
        <f>_xll.qlInterestRateIndexValueDate(M8,F8,Trigger)</f>
        <v>42138</v>
      </c>
      <c r="H8" s="45">
        <f>_xll.qlInterestRateIndexMaturity(M8,G8,Trigger)</f>
        <v>42152</v>
      </c>
      <c r="I8" s="44">
        <f>_xll.qlIndexFixing(M8,F8,TRUE,AllTriggers)</f>
        <v>6.1376946731694915E-3</v>
      </c>
      <c r="J8" s="35" t="str">
        <f>Contribution!Q8</f>
        <v>HKD6M2WD=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obj_001c9#0001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1"/>
      <c r="C9" s="111"/>
      <c r="D9" s="18" t="s">
        <v>17</v>
      </c>
      <c r="E9" s="26" t="s">
        <v>46</v>
      </c>
      <c r="F9" s="45">
        <f t="shared" si="0"/>
        <v>42137</v>
      </c>
      <c r="G9" s="45">
        <f>_xll.qlInterestRateIndexValueDate(M9,F9,Trigger)</f>
        <v>42138</v>
      </c>
      <c r="H9" s="45">
        <f>_xll.qlInterestRateIndexMaturity(M9,G9,Trigger)</f>
        <v>42170</v>
      </c>
      <c r="I9" s="44">
        <f>_xll.qlIndexFixing(M9,F9,TRUE,AllTriggers)</f>
        <v>6.1196099280677943E-3</v>
      </c>
      <c r="J9" s="35" t="str">
        <f>Contribution!Q9</f>
        <v>HKD6M1MD=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obj_001c4#0001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1"/>
      <c r="C10" s="111"/>
      <c r="D10" s="18" t="s">
        <v>18</v>
      </c>
      <c r="E10" s="26" t="s">
        <v>46</v>
      </c>
      <c r="F10" s="45">
        <f t="shared" si="0"/>
        <v>42137</v>
      </c>
      <c r="G10" s="45">
        <f>_xll.qlInterestRateIndexValueDate(M10,F10,Trigger)</f>
        <v>42138</v>
      </c>
      <c r="H10" s="45">
        <f>_xll.qlInterestRateIndexMaturity(M10,G10,Trigger)</f>
        <v>42199</v>
      </c>
      <c r="I10" s="44">
        <f>_xll.qlIndexFixing(M10,F10,TRUE,AllTriggers)</f>
        <v>6.0610529330737632E-3</v>
      </c>
      <c r="J10" s="35" t="str">
        <f>Contribution!Q10</f>
        <v>HKD6M2MD=</v>
      </c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obj_001ee#0001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1"/>
      <c r="C11" s="111"/>
      <c r="D11" s="18" t="s">
        <v>19</v>
      </c>
      <c r="E11" s="26" t="s">
        <v>46</v>
      </c>
      <c r="F11" s="45">
        <f t="shared" si="0"/>
        <v>42137</v>
      </c>
      <c r="G11" s="45">
        <f>_xll.qlInterestRateIndexValueDate(M11,F11,Trigger)</f>
        <v>42138</v>
      </c>
      <c r="H11" s="45">
        <f>_xll.qlInterestRateIndexMaturity(M11,G11,Trigger)</f>
        <v>42230</v>
      </c>
      <c r="I11" s="44">
        <f>_xll.qlIndexFixing(M11,F11,TRUE,AllTriggers)</f>
        <v>5.9582591502411715E-3</v>
      </c>
      <c r="J11" s="35" t="str">
        <f>Contribution!Q11</f>
        <v>HKD6M3MD=</v>
      </c>
      <c r="K11" s="35"/>
      <c r="L11" s="38"/>
      <c r="M11" s="27" t="str">
        <f>_xll.qlIborIndex(,"Hibor",IF(OR(D11="ON",D11="TN",D11="SN"),"1D",IF(D11="SW","1W",D11)),SettlementDays,Currency,Calendar,BDayConvention,EndOfMonth,DayCounter,YieldCurve,,Trigger)</f>
        <v>obj_001ed#0001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1"/>
      <c r="C12" s="111"/>
      <c r="D12" s="18" t="s">
        <v>20</v>
      </c>
      <c r="E12" s="26" t="s">
        <v>46</v>
      </c>
      <c r="F12" s="45">
        <f t="shared" si="0"/>
        <v>42137</v>
      </c>
      <c r="G12" s="118">
        <f>_xll.qlInterestRateIndexValueDate(M12,F12,Trigger)</f>
        <v>42138</v>
      </c>
      <c r="H12" s="45">
        <f>_xll.qlInterestRateIndexMaturity(M12,G12,Trigger)</f>
        <v>42261</v>
      </c>
      <c r="I12" s="44">
        <f>_xll.qlIndexFixing(M12,F12,TRUE,AllTriggers)</f>
        <v>5.8138705450775296E-3</v>
      </c>
      <c r="J12" s="35" t="str">
        <f>Contribution!Q12</f>
        <v>HKD6M4MD=</v>
      </c>
      <c r="K12" s="35"/>
      <c r="L12" s="38"/>
      <c r="M12" s="27" t="str">
        <f>_xll.qlIborIndex(,"Hibor",IF(OR(D12="ON",D12="TN",D12="SN"),"1D",IF(D12="SW","1W",D12)),SettlementDays,Currency,Calendar,BDayConvention,EndOfMonth,DayCounter,YieldCurve,,Trigger)</f>
        <v>obj_001cd#0001</v>
      </c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1"/>
      <c r="C13" s="111"/>
      <c r="D13" s="18" t="s">
        <v>21</v>
      </c>
      <c r="E13" s="26" t="s">
        <v>46</v>
      </c>
      <c r="F13" s="45">
        <f t="shared" si="0"/>
        <v>42137</v>
      </c>
      <c r="G13" s="118">
        <f>_xll.qlInterestRateIndexValueDate(M13,F13,Trigger)</f>
        <v>42138</v>
      </c>
      <c r="H13" s="45">
        <f>_xll.qlInterestRateIndexMaturity(M13,G13,Trigger)</f>
        <v>42291</v>
      </c>
      <c r="I13" s="44">
        <f>_xll.qlIndexFixing(M13,F13,TRUE,AllTriggers)</f>
        <v>5.6344874524287738E-3</v>
      </c>
      <c r="J13" s="35" t="str">
        <f>Contribution!Q13</f>
        <v>HKD6M5MD=</v>
      </c>
      <c r="K13" s="35"/>
      <c r="L13" s="38"/>
      <c r="M13" s="27" t="str">
        <f>_xll.qlIborIndex(,"Hibor",IF(OR(D13="ON",D13="TN",D13="SN"),"1D",IF(D13="SW","1W",D13)),SettlementDays,Currency,Calendar,BDayConvention,EndOfMonth,DayCounter,YieldCurve,,Trigger)</f>
        <v>obj_001ef#0001</v>
      </c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2"/>
      <c r="C14" s="112"/>
      <c r="D14" s="19" t="s">
        <v>14</v>
      </c>
      <c r="E14" s="28" t="s">
        <v>46</v>
      </c>
      <c r="F14" s="46">
        <f t="shared" si="0"/>
        <v>42137</v>
      </c>
      <c r="G14" s="121">
        <f>_xll.qlInterestRateIndexValueDate(M14,F14,Trigger)</f>
        <v>42138</v>
      </c>
      <c r="H14" s="46">
        <f>_xll.qlInterestRateIndexMaturity(M14,G14,Trigger)</f>
        <v>42324</v>
      </c>
      <c r="I14" s="47">
        <f>_xll.qlIndexFixing(M14,F14,TRUE,AllTriggers)</f>
        <v>5.3921806610625327E-3</v>
      </c>
      <c r="J14" s="37" t="str">
        <f>Contribution!Q14</f>
        <v>HKD6M6MD=</v>
      </c>
      <c r="K14" s="37"/>
      <c r="L14" s="38"/>
      <c r="M14" s="29" t="str">
        <f>_xll.qlIborIndex(,"Hibor",IF(OR(D14="ON",D14="TN",D14="SN"),"1D",IF(D14="SW","1W",D14)),SettlementDays,Currency,Calendar,BDayConvention,EndOfMonth,DayCounter,YieldCurve,,Trigger)</f>
        <v>obj_001c7#0001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0">
        <v>1</v>
      </c>
      <c r="C15" s="110" t="s">
        <v>90</v>
      </c>
      <c r="D15" s="17" t="s">
        <v>74</v>
      </c>
      <c r="E15" s="25" t="s">
        <v>73</v>
      </c>
      <c r="F15" s="42">
        <f>_xll.qlInterestRateIndexFixingDate(IborIndex,G15,Trigger)</f>
        <v>42170</v>
      </c>
      <c r="G15" s="100">
        <f>_xll.qlCalendarAdvance(Calendar,_xll.qlCalendarAdvance(Calendar,EvaluationDate,"2D","following",FALSE,Trigger),B15&amp;"M","mf",TRUE)</f>
        <v>42170</v>
      </c>
      <c r="H15" s="42">
        <f>_xll.qlInterestRateIndexMaturity(IborIndex,G15,Trigger)</f>
        <v>42353</v>
      </c>
      <c r="I15" s="43">
        <f>_xll.qlIndexFixing(IborIndex,F15,TRUE,AllTriggers)</f>
        <v>5.1000000006214529E-3</v>
      </c>
      <c r="J15" s="36" t="str">
        <f>Contribution!Q15</f>
        <v>HKD6M1X7F=</v>
      </c>
      <c r="K15" s="36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1">
        <v>2</v>
      </c>
      <c r="C16" s="111" t="s">
        <v>90</v>
      </c>
      <c r="D16" s="18" t="s">
        <v>75</v>
      </c>
      <c r="E16" s="26" t="s">
        <v>73</v>
      </c>
      <c r="F16" s="45">
        <f>_xll.qlInterestRateIndexFixingDate(IborIndex,G16,Trigger)</f>
        <v>42200</v>
      </c>
      <c r="G16" s="118">
        <f>_xll.qlCalendarAdvance(Calendar,_xll.qlCalendarAdvance(Calendar,EvaluationDate,"2D","following",FALSE,Trigger),B16&amp;"M","mf",TRUE)</f>
        <v>42200</v>
      </c>
      <c r="H16" s="45">
        <f>_xll.qlInterestRateIndexMaturity(IborIndex,G16,Trigger)</f>
        <v>42384</v>
      </c>
      <c r="I16" s="44">
        <f>_xll.qlIndexFixing(IborIndex,F16,TRUE,AllTriggers)</f>
        <v>5.2152487003367881E-3</v>
      </c>
      <c r="J16" s="35" t="str">
        <f>Contribution!Q16</f>
        <v>HKD6M2X8F=</v>
      </c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1">
        <v>3</v>
      </c>
      <c r="C17" s="111" t="s">
        <v>90</v>
      </c>
      <c r="D17" s="18" t="s">
        <v>22</v>
      </c>
      <c r="E17" s="26" t="s">
        <v>73</v>
      </c>
      <c r="F17" s="45">
        <f>_xll.qlInterestRateIndexFixingDate(IborIndex,G17,Trigger)</f>
        <v>42233</v>
      </c>
      <c r="G17" s="118">
        <f>_xll.qlCalendarAdvance(Calendar,_xll.qlCalendarAdvance(Calendar,EvaluationDate,"2D","following",FALSE,Trigger),B17&amp;"M","mf",TRUE)</f>
        <v>42233</v>
      </c>
      <c r="H17" s="45">
        <f>_xll.qlInterestRateIndexMaturity(IborIndex,G17,Trigger)</f>
        <v>42417</v>
      </c>
      <c r="I17" s="44">
        <f>_xll.qlIndexFixing(IborIndex,F17,TRUE,AllTriggers)</f>
        <v>5.5195705125357652E-3</v>
      </c>
      <c r="J17" s="35" t="str">
        <f>Contribution!Q17</f>
        <v>HKD6M3X9F=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1">
        <v>4</v>
      </c>
      <c r="C18" s="111" t="s">
        <v>90</v>
      </c>
      <c r="D18" s="18" t="s">
        <v>76</v>
      </c>
      <c r="E18" s="26" t="s">
        <v>73</v>
      </c>
      <c r="F18" s="45">
        <f>_xll.qlInterestRateIndexFixingDate(IborIndex,G18,Trigger)</f>
        <v>42262</v>
      </c>
      <c r="G18" s="118">
        <f>_xll.qlCalendarAdvance(Calendar,_xll.qlCalendarAdvance(Calendar,EvaluationDate,"2D","following",FALSE,Trigger),B18&amp;"M","mf",TRUE)</f>
        <v>42262</v>
      </c>
      <c r="H18" s="45">
        <f>_xll.qlInterestRateIndexMaturity(IborIndex,G18,Trigger)</f>
        <v>42444</v>
      </c>
      <c r="I18" s="44">
        <f>_xll.qlIndexFixing(IborIndex,F18,TRUE,AllTriggers)</f>
        <v>5.8105094728199387E-3</v>
      </c>
      <c r="J18" s="35" t="str">
        <f>Contribution!Q18</f>
        <v>HKD6M4X10F=</v>
      </c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1">
        <v>5</v>
      </c>
      <c r="C19" s="111" t="s">
        <v>90</v>
      </c>
      <c r="D19" s="18" t="s">
        <v>77</v>
      </c>
      <c r="E19" s="26" t="s">
        <v>73</v>
      </c>
      <c r="F19" s="45">
        <f>_xll.qlInterestRateIndexFixingDate(IborIndex,G19,Trigger)</f>
        <v>42292</v>
      </c>
      <c r="G19" s="118">
        <f>_xll.qlCalendarAdvance(Calendar,_xll.qlCalendarAdvance(Calendar,EvaluationDate,"2D","following",FALSE,Trigger),B19&amp;"M","mf",TRUE)</f>
        <v>42292</v>
      </c>
      <c r="H19" s="45">
        <f>_xll.qlInterestRateIndexMaturity(IborIndex,G19,Trigger)</f>
        <v>42475</v>
      </c>
      <c r="I19" s="44">
        <f>_xll.qlIndexFixing(IborIndex,F19,TRUE,AllTriggers)</f>
        <v>6.120878029790694E-3</v>
      </c>
      <c r="J19" s="35" t="str">
        <f>Contribution!Q19</f>
        <v>HKD6M5X11F=</v>
      </c>
      <c r="K19" s="35"/>
      <c r="L19" s="38"/>
      <c r="M19" s="75"/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6">
        <v>6</v>
      </c>
      <c r="C20" s="111" t="s">
        <v>90</v>
      </c>
      <c r="D20" s="103" t="s">
        <v>91</v>
      </c>
      <c r="E20" s="26" t="s">
        <v>73</v>
      </c>
      <c r="F20" s="118">
        <f>_xll.qlInterestRateIndexFixingDate(IborIndex,G20,Trigger)</f>
        <v>42324</v>
      </c>
      <c r="G20" s="118">
        <f>_xll.qlCalendarAdvance(Calendar,_xll.qlCalendarAdvance(Calendar,EvaluationDate,"2D","following",FALSE,Trigger),B20&amp;"M","mf",TRUE)</f>
        <v>42324</v>
      </c>
      <c r="H20" s="118">
        <f>_xll.qlInterestRateIndexMaturity(IborIndex,G20,Trigger)</f>
        <v>42506</v>
      </c>
      <c r="I20" s="96">
        <f>_xll.qlIndexFixing(IborIndex,F20,TRUE,AllTriggers)</f>
        <v>6.5535292698896278E-3</v>
      </c>
      <c r="J20" s="51" t="str">
        <f>Contribution!Q20</f>
        <v>HKD6M6X12F=</v>
      </c>
      <c r="K20" s="51"/>
      <c r="L20" s="114"/>
      <c r="M20" s="75"/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6">
        <v>12</v>
      </c>
      <c r="C21" s="111" t="s">
        <v>90</v>
      </c>
      <c r="D21" s="103" t="s">
        <v>48</v>
      </c>
      <c r="E21" s="26" t="s">
        <v>73</v>
      </c>
      <c r="F21" s="118">
        <f>_xll.qlInterestRateIndexFixingDate(IborIndex,G21,Trigger)</f>
        <v>42506</v>
      </c>
      <c r="G21" s="118">
        <f>_xll.qlCalendarAdvance(Calendar,_xll.qlCalendarAdvance(Calendar,EvaluationDate,"2D","following",FALSE,Trigger),B21&amp;"M","mf",TRUE)</f>
        <v>42506</v>
      </c>
      <c r="H21" s="118">
        <f>_xll.qlInterestRateIndexMaturity(IborIndex,G21,Trigger)</f>
        <v>42690</v>
      </c>
      <c r="I21" s="96">
        <f>_xll.qlIndexFixing(IborIndex,F21,TRUE,AllTriggers)</f>
        <v>1.0787492811408414E-2</v>
      </c>
      <c r="J21" s="51" t="str">
        <f>Contribution!Q21</f>
        <v>HKD6M12X18F=</v>
      </c>
      <c r="K21" s="51"/>
      <c r="L21" s="114"/>
      <c r="M21" s="75"/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9">
        <v>18</v>
      </c>
      <c r="C22" s="112" t="s">
        <v>90</v>
      </c>
      <c r="D22" s="104" t="s">
        <v>92</v>
      </c>
      <c r="E22" s="28" t="s">
        <v>73</v>
      </c>
      <c r="F22" s="121">
        <f>_xll.qlInterestRateIndexFixingDate(IborIndex,G22,Trigger)</f>
        <v>42689</v>
      </c>
      <c r="G22" s="121">
        <f>_xll.qlCalendarAdvance(Calendar,_xll.qlCalendarAdvance(Calendar,EvaluationDate,"2D","following",FALSE,Trigger),B22&amp;"M","mf",TRUE)</f>
        <v>42689</v>
      </c>
      <c r="H22" s="121">
        <f>_xll.qlInterestRateIndexMaturity(IborIndex,G22,Trigger)</f>
        <v>42870</v>
      </c>
      <c r="I22" s="122">
        <f>_xll.qlIndexFixing(IborIndex,F22,TRUE,AllTriggers)</f>
        <v>1.470654689214152E-2</v>
      </c>
      <c r="J22" s="123" t="str">
        <f>Contribution!Q22</f>
        <v>HKD6M18X24F=</v>
      </c>
      <c r="K22" s="123"/>
      <c r="L22" s="114"/>
      <c r="M22" s="76" t="s">
        <v>38</v>
      </c>
      <c r="N22" s="75"/>
      <c r="O22" s="76" t="s">
        <v>33</v>
      </c>
      <c r="P22" s="76" t="s">
        <v>59</v>
      </c>
      <c r="Q22" s="76" t="s">
        <v>34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6"/>
      <c r="C23" s="116"/>
      <c r="D23" s="103" t="s">
        <v>25</v>
      </c>
      <c r="E23" s="117" t="s">
        <v>45</v>
      </c>
      <c r="F23" s="118">
        <f t="shared" si="0"/>
        <v>42137</v>
      </c>
      <c r="G23" s="118">
        <f>_xll.qlInterestRateIndexValueDate(M23,F23,Trigger)</f>
        <v>42138</v>
      </c>
      <c r="H23" s="118">
        <f>_xll.qlInterestRateIndexMaturity(M23,G23,Trigger)</f>
        <v>43234</v>
      </c>
      <c r="I23" s="96">
        <f>_xll.qlIndexFixing(M23,F23,TRUE,AllTriggers)</f>
        <v>1.1278446939450553E-2</v>
      </c>
      <c r="J23" s="51" t="str">
        <f>Contribution!Q23</f>
        <v>HKD6M3Y=</v>
      </c>
      <c r="K23" s="51"/>
      <c r="L23" s="114"/>
      <c r="M23" s="115" t="str">
        <f>_xll.qlSwapIndex(,"Hibor",D23,SettlementDays,Currency,Calendar,FixedLegTenor,FixedLegBDC,FixedLegDayCounter,IborIndex,YieldCurve,,Trigger)</f>
        <v>obj_001e5#0001</v>
      </c>
      <c r="N23" s="75"/>
      <c r="O23" s="77" t="s">
        <v>14</v>
      </c>
      <c r="P23" s="77" t="s">
        <v>41</v>
      </c>
      <c r="Q23" s="77" t="s">
        <v>35</v>
      </c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6"/>
      <c r="C24" s="116"/>
      <c r="D24" s="103" t="s">
        <v>26</v>
      </c>
      <c r="E24" s="117" t="s">
        <v>45</v>
      </c>
      <c r="F24" s="118">
        <f t="shared" si="0"/>
        <v>42137</v>
      </c>
      <c r="G24" s="118">
        <f>_xll.qlInterestRateIndexValueDate(M24,F24,Trigger)</f>
        <v>42138</v>
      </c>
      <c r="H24" s="118">
        <f>_xll.qlInterestRateIndexMaturity(M24,G24,Trigger)</f>
        <v>43599</v>
      </c>
      <c r="I24" s="96">
        <f>_xll.qlIndexFixing(M24,F24,TRUE,AllTriggers)</f>
        <v>1.2267508728179725E-2</v>
      </c>
      <c r="J24" s="51" t="str">
        <f>Contribution!Q24</f>
        <v>HKD6M4Y=</v>
      </c>
      <c r="K24" s="51"/>
      <c r="L24" s="114"/>
      <c r="M24" s="115" t="str">
        <f>_xll.qlSwapIndex(,"Hibor",D24,SettlementDays,Currency,Calendar,FixedLegTenor,FixedLegBDC,FixedLegDayCounter,IborIndex,YieldCurve,,Trigger)</f>
        <v>obj_001db#0001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6"/>
      <c r="C25" s="116"/>
      <c r="D25" s="103" t="s">
        <v>27</v>
      </c>
      <c r="E25" s="117" t="s">
        <v>45</v>
      </c>
      <c r="F25" s="118">
        <f t="shared" si="0"/>
        <v>42137</v>
      </c>
      <c r="G25" s="118">
        <f>_xll.qlInterestRateIndexValueDate(M25,F25,Trigger)</f>
        <v>42138</v>
      </c>
      <c r="H25" s="118">
        <f>_xll.qlInterestRateIndexMaturity(M25,G25,Trigger)</f>
        <v>43965</v>
      </c>
      <c r="I25" s="96">
        <f>_xll.qlIndexFixing(M25,F25,TRUE,AllTriggers)</f>
        <v>1.2862005237114239E-2</v>
      </c>
      <c r="J25" s="51" t="str">
        <f>Contribution!Q25</f>
        <v>HKD6M5Y=</v>
      </c>
      <c r="K25" s="51"/>
      <c r="L25" s="114"/>
      <c r="M25" s="115" t="str">
        <f>_xll.qlSwapIndex(,"Hibor",D25,SettlementDays,Currency,Calendar,FixedLegTenor,FixedLegBDC,FixedLegDayCounter,IborIndex,YieldCurve,,Trigger)</f>
        <v>obj_001d3#0001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6"/>
      <c r="C26" s="116"/>
      <c r="D26" s="103" t="s">
        <v>28</v>
      </c>
      <c r="E26" s="117" t="s">
        <v>45</v>
      </c>
      <c r="F26" s="118">
        <f t="shared" si="0"/>
        <v>42137</v>
      </c>
      <c r="G26" s="118">
        <f>_xll.qlInterestRateIndexValueDate(M26,F26,Trigger)</f>
        <v>42138</v>
      </c>
      <c r="H26" s="118">
        <f>_xll.qlInterestRateIndexMaturity(M26,G26,Trigger)</f>
        <v>44697</v>
      </c>
      <c r="I26" s="96">
        <f>_xll.qlIndexFixing(M26,F26,TRUE,AllTriggers)</f>
        <v>1.3540281197823193E-2</v>
      </c>
      <c r="J26" s="51" t="str">
        <f>Contribution!Q26</f>
        <v>HKD6M7Y=</v>
      </c>
      <c r="K26" s="51"/>
      <c r="L26" s="114"/>
      <c r="M26" s="115" t="str">
        <f>_xll.qlSwapIndex(,"Hibor",D26,SettlementDays,Currency,Calendar,FixedLegTenor,FixedLegBDC,FixedLegDayCounter,IborIndex,YieldCurve,,Trigger)</f>
        <v>obj_001ca#0001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6"/>
      <c r="C27" s="116"/>
      <c r="D27" s="103" t="s">
        <v>29</v>
      </c>
      <c r="E27" s="117" t="s">
        <v>45</v>
      </c>
      <c r="F27" s="118">
        <f t="shared" si="0"/>
        <v>42137</v>
      </c>
      <c r="G27" s="118">
        <f>_xll.qlInterestRateIndexValueDate(M27,F27,Trigger)</f>
        <v>42138</v>
      </c>
      <c r="H27" s="118">
        <f>_xll.qlInterestRateIndexMaturity(M27,G27,Trigger)</f>
        <v>45791</v>
      </c>
      <c r="I27" s="96">
        <f>_xll.qlIndexFixing(M27,F27,TRUE,AllTriggers)</f>
        <v>1.4046622342948895E-2</v>
      </c>
      <c r="J27" s="51" t="str">
        <f>Contribution!Q27</f>
        <v>HKD6M10Y=</v>
      </c>
      <c r="K27" s="51"/>
      <c r="L27" s="114"/>
      <c r="M27" s="115" t="str">
        <f>_xll.qlSwapIndex(,"Hibor",D27,SettlementDays,Currency,Calendar,FixedLegTenor,FixedLegBDC,FixedLegDayCounter,IborIndex,YieldCurve,,Trigger)</f>
        <v>obj_001dd#0001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6"/>
      <c r="C28" s="116"/>
      <c r="D28" s="103" t="s">
        <v>30</v>
      </c>
      <c r="E28" s="117" t="s">
        <v>45</v>
      </c>
      <c r="F28" s="118">
        <f t="shared" si="0"/>
        <v>42137</v>
      </c>
      <c r="G28" s="118">
        <f>_xll.qlInterestRateIndexValueDate(M28,F28,Trigger)</f>
        <v>42138</v>
      </c>
      <c r="H28" s="118">
        <f>_xll.qlInterestRateIndexMaturity(M28,G28,Trigger)</f>
        <v>46521</v>
      </c>
      <c r="I28" s="96">
        <f>_xll.qlIndexFixing(M28,F28,TRUE,AllTriggers)</f>
        <v>1.4243646241343383E-2</v>
      </c>
      <c r="J28" s="51" t="str">
        <f>Contribution!Q28</f>
        <v>HKD6M12Y=</v>
      </c>
      <c r="K28" s="51"/>
      <c r="L28" s="114"/>
      <c r="M28" s="115" t="str">
        <f>_xll.qlSwapIndex(,"Hibor",D28,SettlementDays,Currency,Calendar,FixedLegTenor,FixedLegBDC,FixedLegDayCounter,IborIndex,YieldCurve,,Trigger)</f>
        <v>obj_001e1#0001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19"/>
      <c r="C29" s="119"/>
      <c r="D29" s="104" t="s">
        <v>31</v>
      </c>
      <c r="E29" s="120" t="s">
        <v>45</v>
      </c>
      <c r="F29" s="121">
        <f t="shared" si="0"/>
        <v>42137</v>
      </c>
      <c r="G29" s="121">
        <f>_xll.qlInterestRateIndexValueDate(M29,F29,Trigger)</f>
        <v>42138</v>
      </c>
      <c r="H29" s="121">
        <f>_xll.qlInterestRateIndexMaturity(M29,G29,Trigger)</f>
        <v>47617</v>
      </c>
      <c r="I29" s="122">
        <f>_xll.qlIndexFixing(M29,F29,TRUE,AllTriggers)</f>
        <v>1.4440613624390381E-2</v>
      </c>
      <c r="J29" s="123" t="str">
        <f>Contribution!Q29</f>
        <v>HKD6M15Y=</v>
      </c>
      <c r="K29" s="123"/>
      <c r="L29" s="114"/>
      <c r="M29" s="124" t="str">
        <f>_xll.qlSwapIndex(,"Hibor",D29,SettlementDays,Currency,Calendar,FixedLegTenor,FixedLegBDC,FixedLegDayCounter,IborIndex,YieldCurve,,Trigger)</f>
        <v>obj_001ea#0001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disablePrompts="1"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6" width="14.140625" style="6" hidden="1" customWidth="1" outlineLevel="1"/>
    <col min="17" max="18" width="19.28515625" style="1" hidden="1" customWidth="1" outlineLevel="1"/>
    <col min="19" max="19" width="2.7109375" style="1" customWidth="1" collapsed="1"/>
    <col min="20" max="27" width="27.28515625" style="1" customWidth="1"/>
    <col min="28" max="28" width="27.28515625" style="34" customWidth="1"/>
    <col min="29" max="31" width="27.28515625" style="9" customWidth="1"/>
    <col min="32" max="84" width="27.28515625" style="1" customWidth="1"/>
    <col min="85" max="16384" width="2.85546875" style="1"/>
  </cols>
  <sheetData>
    <row r="1" spans="1:27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79"/>
      <c r="B2" s="79"/>
      <c r="C2" s="79"/>
      <c r="D2" s="75"/>
      <c r="E2" s="76" t="s">
        <v>57</v>
      </c>
      <c r="F2" s="77" t="s">
        <v>15</v>
      </c>
      <c r="G2" s="79"/>
      <c r="H2" s="79"/>
      <c r="I2" s="79"/>
      <c r="J2" s="79"/>
      <c r="K2" s="79"/>
      <c r="L2" s="79"/>
      <c r="M2" s="76" t="s">
        <v>50</v>
      </c>
      <c r="N2" s="79"/>
      <c r="O2" s="79"/>
      <c r="P2" s="79"/>
      <c r="Q2" s="79"/>
      <c r="R2" s="79"/>
      <c r="S2" s="79"/>
      <c r="T2" s="38"/>
      <c r="U2" s="2"/>
      <c r="V2" s="2"/>
      <c r="W2" s="2"/>
      <c r="X2" s="2"/>
      <c r="Y2" s="2"/>
      <c r="Z2" s="2"/>
      <c r="AA2" s="2"/>
    </row>
    <row r="3" spans="1:27" x14ac:dyDescent="0.2">
      <c r="A3" s="5"/>
      <c r="B3" s="5"/>
      <c r="C3" s="5"/>
      <c r="D3" s="3"/>
      <c r="E3" s="76" t="s">
        <v>58</v>
      </c>
      <c r="F3" s="77" t="str">
        <f>Currency&amp;CurveTenor</f>
        <v>HKDON</v>
      </c>
      <c r="G3" s="79"/>
      <c r="H3" s="79"/>
      <c r="I3" s="79"/>
      <c r="J3" s="79"/>
      <c r="K3" s="79"/>
      <c r="L3" s="5"/>
      <c r="M3" s="29" t="str">
        <f>_xll.qlOvernightIndex(,"Honix",0,Currency,Calendar,"act/365 (fixed)",YieldCurve,,Trigger)</f>
        <v>obj_001d9#0002</v>
      </c>
      <c r="N3" s="5"/>
      <c r="O3" s="79"/>
      <c r="P3" s="79"/>
      <c r="Q3" s="79"/>
      <c r="R3" s="79"/>
      <c r="S3" s="79"/>
      <c r="T3" s="38"/>
      <c r="U3" s="2"/>
      <c r="V3" s="2"/>
      <c r="W3" s="2"/>
      <c r="X3" s="2"/>
      <c r="Y3" s="2"/>
      <c r="Z3" s="2"/>
      <c r="AA3" s="2"/>
    </row>
    <row r="4" spans="1:27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38"/>
      <c r="U4" s="2"/>
      <c r="V4" s="2"/>
      <c r="W4" s="2"/>
      <c r="X4" s="2"/>
      <c r="Y4" s="2"/>
      <c r="Z4" s="2"/>
      <c r="AA4" s="2"/>
    </row>
    <row r="5" spans="1:27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93</v>
      </c>
      <c r="N5" s="75"/>
      <c r="O5" s="76" t="s">
        <v>94</v>
      </c>
      <c r="P5" s="76" t="s">
        <v>33</v>
      </c>
      <c r="Q5" s="76" t="s">
        <v>59</v>
      </c>
      <c r="R5" s="76" t="s">
        <v>34</v>
      </c>
      <c r="S5" s="38"/>
      <c r="T5" s="38"/>
      <c r="U5" s="2"/>
      <c r="V5" s="2"/>
      <c r="W5" s="2"/>
      <c r="X5" s="2"/>
      <c r="Y5" s="2"/>
      <c r="Z5" s="2"/>
      <c r="AA5" s="2"/>
    </row>
    <row r="6" spans="1:27" x14ac:dyDescent="0.2">
      <c r="A6" s="38"/>
      <c r="B6" s="38"/>
      <c r="C6" s="38"/>
      <c r="D6" s="17" t="s">
        <v>15</v>
      </c>
      <c r="E6" s="99" t="s">
        <v>40</v>
      </c>
      <c r="F6" s="42"/>
      <c r="G6" s="45">
        <f>_xll.qlSwapStartDate(M6,Trigger)</f>
        <v>42138</v>
      </c>
      <c r="H6" s="45">
        <f>_xll.qlSwapMaturityDate(M6,Trigger)</f>
        <v>42139</v>
      </c>
      <c r="I6" s="44">
        <f>_xll.qlOvernightIndexedSwapFairRate(M6,Trigger)</f>
        <v>5.9993365019384015E-4</v>
      </c>
      <c r="J6" s="49"/>
      <c r="K6" s="50"/>
      <c r="L6" s="38"/>
      <c r="M6" s="115" t="str">
        <f>_xll.qlMakeOIS(,SettlementDays,IF(D6="ON","1D",D6),OvernightIndex,,ForwardStart,FixedLegDayCounter,,,Trigger)</f>
        <v>obj_001f9#0002</v>
      </c>
      <c r="N6" s="75"/>
      <c r="O6" s="77" t="s">
        <v>95</v>
      </c>
      <c r="P6" s="77" t="s">
        <v>23</v>
      </c>
      <c r="Q6" s="77" t="s">
        <v>41</v>
      </c>
      <c r="R6" s="77" t="s">
        <v>35</v>
      </c>
      <c r="S6" s="38"/>
      <c r="T6" s="38"/>
      <c r="U6" s="2"/>
      <c r="V6" s="2"/>
      <c r="W6" s="2"/>
      <c r="X6" s="2"/>
      <c r="Y6" s="2"/>
      <c r="Z6" s="2"/>
      <c r="AA6" s="2"/>
    </row>
    <row r="7" spans="1:27" x14ac:dyDescent="0.2">
      <c r="A7" s="38"/>
      <c r="B7" s="38"/>
      <c r="C7" s="38"/>
      <c r="D7" s="18" t="s">
        <v>78</v>
      </c>
      <c r="E7" s="117" t="s">
        <v>40</v>
      </c>
      <c r="F7" s="45"/>
      <c r="G7" s="45">
        <f>_xll.qlSwapStartDate(M7,Trigger)</f>
        <v>42138</v>
      </c>
      <c r="H7" s="45">
        <f>_xll.qlSwapMaturityDate(M7,Trigger)</f>
        <v>42145</v>
      </c>
      <c r="I7" s="44">
        <f>_xll.qlOvernightIndexedSwapFairRate(M7,Trigger)</f>
        <v>5.9993962853800904E-4</v>
      </c>
      <c r="J7" s="35"/>
      <c r="K7" s="35"/>
      <c r="L7" s="38"/>
      <c r="M7" s="115" t="str">
        <f>_xll.qlMakeOIS(,SettlementDays,IF(D7="ON","1D",D7),OvernightIndex,,ForwardStart,FixedLegDayCounter,,,Trigger)</f>
        <v>obj_001e8#0002</v>
      </c>
      <c r="N7" s="75"/>
      <c r="O7" s="79"/>
      <c r="P7" s="79"/>
      <c r="Q7" s="75"/>
      <c r="R7" s="79"/>
      <c r="S7" s="38"/>
      <c r="T7" s="38"/>
      <c r="U7" s="2"/>
      <c r="V7" s="2"/>
      <c r="W7" s="2"/>
      <c r="X7" s="2"/>
      <c r="Y7" s="2"/>
      <c r="Z7" s="2"/>
      <c r="AA7" s="2"/>
    </row>
    <row r="8" spans="1:27" x14ac:dyDescent="0.2">
      <c r="A8" s="38"/>
      <c r="B8" s="38"/>
      <c r="C8" s="38"/>
      <c r="D8" s="18" t="s">
        <v>16</v>
      </c>
      <c r="E8" s="117" t="s">
        <v>40</v>
      </c>
      <c r="F8" s="45"/>
      <c r="G8" s="45">
        <f>_xll.qlSwapStartDate(M8,Trigger)</f>
        <v>42138</v>
      </c>
      <c r="H8" s="45">
        <f>_xll.qlSwapMaturityDate(M8,Trigger)</f>
        <v>42152</v>
      </c>
      <c r="I8" s="44">
        <f>_xll.qlOvernightIndexedSwapFairRate(M8,Trigger)</f>
        <v>5.9995076742885064E-4</v>
      </c>
      <c r="J8" s="35"/>
      <c r="K8" s="35"/>
      <c r="L8" s="38"/>
      <c r="M8" s="115" t="str">
        <f>_xll.qlMakeOIS(,SettlementDays,IF(D8="ON","1D",D8),OvernightIndex,,ForwardStart,FixedLegDayCounter,,,Trigger)</f>
        <v>obj_001fb#0002</v>
      </c>
      <c r="N8" s="75"/>
      <c r="O8" s="79"/>
      <c r="P8" s="79"/>
      <c r="Q8" s="75"/>
      <c r="R8" s="79"/>
      <c r="S8" s="38"/>
      <c r="T8" s="38"/>
      <c r="U8" s="2"/>
      <c r="V8" s="2"/>
      <c r="W8" s="2"/>
      <c r="X8" s="2"/>
      <c r="Y8" s="2"/>
      <c r="Z8" s="2"/>
      <c r="AA8" s="2"/>
    </row>
    <row r="9" spans="1:27" x14ac:dyDescent="0.2">
      <c r="A9" s="38"/>
      <c r="B9" s="38"/>
      <c r="C9" s="38"/>
      <c r="D9" s="18" t="s">
        <v>17</v>
      </c>
      <c r="E9" s="117" t="s">
        <v>40</v>
      </c>
      <c r="F9" s="45"/>
      <c r="G9" s="45">
        <f>_xll.qlSwapStartDate(M9,Trigger)</f>
        <v>42138</v>
      </c>
      <c r="H9" s="45">
        <f>_xll.qlSwapMaturityDate(M9,Trigger)</f>
        <v>42170</v>
      </c>
      <c r="I9" s="44">
        <f>_xll.qlOvernightIndexedSwapFairRate(M9,Trigger)</f>
        <v>6.0000000339684167E-4</v>
      </c>
      <c r="J9" s="35" t="str">
        <f>Contribution!U9</f>
        <v>HKDOIS1MD=</v>
      </c>
      <c r="K9" s="35"/>
      <c r="L9" s="38"/>
      <c r="M9" s="115" t="str">
        <f>_xll.qlMakeOIS(,SettlementDays,IF(D9="ON","1D",D9),OvernightIndex,,ForwardStart,FixedLegDayCounter,,,Trigger)</f>
        <v>obj_001f5#0002</v>
      </c>
      <c r="N9" s="75"/>
      <c r="O9" s="79"/>
      <c r="P9" s="79"/>
      <c r="Q9" s="75"/>
      <c r="R9" s="79"/>
      <c r="S9" s="38"/>
      <c r="T9" s="38"/>
      <c r="U9" s="2"/>
      <c r="V9" s="2"/>
      <c r="W9" s="2"/>
      <c r="X9" s="2"/>
      <c r="Y9" s="2"/>
      <c r="Z9" s="2"/>
      <c r="AA9" s="2"/>
    </row>
    <row r="10" spans="1:27" x14ac:dyDescent="0.2">
      <c r="A10" s="38"/>
      <c r="B10" s="38"/>
      <c r="C10" s="38"/>
      <c r="D10" s="18" t="s">
        <v>18</v>
      </c>
      <c r="E10" s="117" t="s">
        <v>40</v>
      </c>
      <c r="F10" s="45"/>
      <c r="G10" s="45">
        <f>_xll.qlSwapStartDate(M10,Trigger)</f>
        <v>42138</v>
      </c>
      <c r="H10" s="45">
        <f>_xll.qlSwapMaturityDate(M10,Trigger)</f>
        <v>42199</v>
      </c>
      <c r="I10" s="44">
        <f>_xll.qlOvernightIndexedSwapFairRate(M10,Trigger)</f>
        <v>5.9999999876350228E-4</v>
      </c>
      <c r="J10" s="35" t="str">
        <f>Contribution!U10</f>
        <v>HKDOIS2MD=</v>
      </c>
      <c r="K10" s="35"/>
      <c r="L10" s="38"/>
      <c r="M10" s="115" t="str">
        <f>_xll.qlMakeOIS(,SettlementDays,IF(D10="ON","1D",D10),OvernightIndex,,ForwardStart,FixedLegDayCounter,,,Trigger)</f>
        <v>obj_001e9#0002</v>
      </c>
      <c r="N10" s="75"/>
      <c r="O10" s="79"/>
      <c r="P10" s="79"/>
      <c r="Q10" s="75"/>
      <c r="R10" s="79"/>
      <c r="S10" s="38"/>
      <c r="T10" s="38"/>
      <c r="U10" s="2"/>
      <c r="V10" s="2"/>
      <c r="W10" s="2"/>
      <c r="X10" s="2"/>
      <c r="Y10" s="2"/>
      <c r="Z10" s="2"/>
      <c r="AA10" s="2"/>
    </row>
    <row r="11" spans="1:27" x14ac:dyDescent="0.2">
      <c r="A11" s="38"/>
      <c r="B11" s="38"/>
      <c r="C11" s="38"/>
      <c r="D11" s="18" t="s">
        <v>19</v>
      </c>
      <c r="E11" s="117" t="s">
        <v>40</v>
      </c>
      <c r="F11" s="45"/>
      <c r="G11" s="45">
        <f>_xll.qlSwapStartDate(M11,Trigger)</f>
        <v>42138</v>
      </c>
      <c r="H11" s="45">
        <f>_xll.qlSwapMaturityDate(M11,Trigger)</f>
        <v>42230</v>
      </c>
      <c r="I11" s="44">
        <f>_xll.qlOvernightIndexedSwapFairRate(M11,Trigger)</f>
        <v>6.9999999995966995E-4</v>
      </c>
      <c r="J11" s="35" t="str">
        <f>Contribution!U11</f>
        <v>HKDOIS3MD=</v>
      </c>
      <c r="K11" s="35"/>
      <c r="L11" s="38"/>
      <c r="M11" s="115" t="str">
        <f>_xll.qlMakeOIS(,SettlementDays,IF(D11="ON","1D",D11),OvernightIndex,,ForwardStart,FixedLegDayCounter,,,Trigger)</f>
        <v>obj_001fa#0002</v>
      </c>
      <c r="N11" s="75"/>
      <c r="O11" s="79"/>
      <c r="P11" s="79"/>
      <c r="Q11" s="75"/>
      <c r="R11" s="79"/>
      <c r="S11" s="38"/>
      <c r="T11" s="38"/>
      <c r="U11" s="2"/>
      <c r="V11" s="2"/>
      <c r="W11" s="2"/>
      <c r="X11" s="2"/>
      <c r="Y11" s="2"/>
      <c r="Z11" s="2"/>
      <c r="AA11" s="2"/>
    </row>
    <row r="12" spans="1:27" x14ac:dyDescent="0.2">
      <c r="A12" s="38"/>
      <c r="B12" s="38"/>
      <c r="C12" s="38"/>
      <c r="D12" s="18" t="s">
        <v>20</v>
      </c>
      <c r="E12" s="117" t="s">
        <v>40</v>
      </c>
      <c r="F12" s="45"/>
      <c r="G12" s="118">
        <f>_xll.qlSwapStartDate(M12,Trigger)</f>
        <v>42138</v>
      </c>
      <c r="H12" s="45">
        <f>_xll.qlSwapMaturityDate(M12,Trigger)</f>
        <v>42261</v>
      </c>
      <c r="I12" s="44">
        <f>_xll.qlOvernightIndexedSwapFairRate(M12,Trigger)</f>
        <v>9.9999999727455407E-4</v>
      </c>
      <c r="J12" s="35" t="str">
        <f>Contribution!U12</f>
        <v>HKDOIS4MD=</v>
      </c>
      <c r="K12" s="35"/>
      <c r="L12" s="38"/>
      <c r="M12" s="115" t="str">
        <f>_xll.qlMakeOIS(,SettlementDays,IF(D12="ON","1D",D12),OvernightIndex,,ForwardStart,FixedLegDayCounter,,,Trigger)</f>
        <v>obj_001f6#0002</v>
      </c>
      <c r="N12" s="75"/>
      <c r="O12" s="79"/>
      <c r="P12" s="79"/>
      <c r="Q12" s="75"/>
      <c r="R12" s="79"/>
      <c r="S12" s="38"/>
      <c r="T12" s="38"/>
      <c r="U12" s="2"/>
      <c r="V12" s="2"/>
      <c r="W12" s="2"/>
      <c r="X12" s="2"/>
      <c r="Y12" s="2"/>
      <c r="Z12" s="2"/>
      <c r="AA12" s="2"/>
    </row>
    <row r="13" spans="1:27" x14ac:dyDescent="0.2">
      <c r="A13" s="38"/>
      <c r="B13" s="38"/>
      <c r="C13" s="38"/>
      <c r="D13" s="18" t="s">
        <v>21</v>
      </c>
      <c r="E13" s="117" t="s">
        <v>40</v>
      </c>
      <c r="F13" s="45"/>
      <c r="G13" s="118">
        <f>_xll.qlSwapStartDate(M13,Trigger)</f>
        <v>42138</v>
      </c>
      <c r="H13" s="45">
        <f>_xll.qlSwapMaturityDate(M13,Trigger)</f>
        <v>42291</v>
      </c>
      <c r="I13" s="44">
        <f>_xll.qlOvernightIndexedSwapFairRate(M13,Trigger)</f>
        <v>1.0999999979733868E-3</v>
      </c>
      <c r="J13" s="35" t="str">
        <f>Contribution!U13</f>
        <v>HKDOIS5MD=</v>
      </c>
      <c r="K13" s="35"/>
      <c r="L13" s="38"/>
      <c r="M13" s="115" t="str">
        <f>_xll.qlMakeOIS(,SettlementDays,IF(D13="ON","1D",D13),OvernightIndex,,ForwardStart,FixedLegDayCounter,,,Trigger)</f>
        <v>obj_001f4#0002</v>
      </c>
      <c r="N13" s="75"/>
      <c r="O13" s="79"/>
      <c r="P13" s="79"/>
      <c r="Q13" s="75"/>
      <c r="R13" s="79"/>
      <c r="S13" s="38"/>
      <c r="T13" s="38"/>
      <c r="U13" s="2"/>
      <c r="V13" s="2"/>
      <c r="W13" s="2"/>
      <c r="X13" s="2"/>
      <c r="Y13" s="2"/>
      <c r="Z13" s="2"/>
      <c r="AA13" s="2"/>
    </row>
    <row r="14" spans="1:27" x14ac:dyDescent="0.2">
      <c r="A14" s="38"/>
      <c r="B14" s="38"/>
      <c r="C14" s="38"/>
      <c r="D14" s="18" t="s">
        <v>14</v>
      </c>
      <c r="E14" s="117" t="s">
        <v>40</v>
      </c>
      <c r="F14" s="45"/>
      <c r="G14" s="118">
        <f>_xll.qlSwapStartDate(M14,Trigger)</f>
        <v>42138</v>
      </c>
      <c r="H14" s="45">
        <f>_xll.qlSwapMaturityDate(M14,Trigger)</f>
        <v>42324</v>
      </c>
      <c r="I14" s="44">
        <f>_xll.qlOvernightIndexedSwapFairRate(M14,Trigger)</f>
        <v>1.2000000001713088E-3</v>
      </c>
      <c r="J14" s="35" t="str">
        <f>Contribution!U14</f>
        <v>HKDOIS6MD=</v>
      </c>
      <c r="K14" s="35"/>
      <c r="L14" s="38"/>
      <c r="M14" s="115" t="str">
        <f>_xll.qlMakeOIS(,SettlementDays,IF(D14="ON","1D",D14),OvernightIndex,,ForwardStart,FixedLegDayCounter,,,Trigger)</f>
        <v>obj_001de#0002</v>
      </c>
      <c r="N14" s="75"/>
      <c r="O14" s="79"/>
      <c r="P14" s="79"/>
      <c r="Q14" s="75"/>
      <c r="R14" s="79"/>
      <c r="S14" s="38"/>
      <c r="T14" s="38"/>
      <c r="U14" s="2"/>
      <c r="V14" s="2"/>
      <c r="W14" s="2"/>
      <c r="X14" s="2"/>
      <c r="Y14" s="2"/>
      <c r="Z14" s="2"/>
      <c r="AA14" s="2"/>
    </row>
    <row r="15" spans="1:27" x14ac:dyDescent="0.2">
      <c r="A15" s="38"/>
      <c r="B15" s="38"/>
      <c r="C15" s="38"/>
      <c r="D15" s="18" t="s">
        <v>74</v>
      </c>
      <c r="E15" s="117" t="s">
        <v>40</v>
      </c>
      <c r="F15" s="45"/>
      <c r="G15" s="118">
        <f>_xll.qlSwapStartDate(M15,Trigger)</f>
        <v>42138</v>
      </c>
      <c r="H15" s="45">
        <f>_xll.qlSwapMaturityDate(M15,Trigger)</f>
        <v>42352</v>
      </c>
      <c r="I15" s="44">
        <f>_xll.qlOvernightIndexedSwapFairRate(M15,Trigger)</f>
        <v>1.242747296392743E-3</v>
      </c>
      <c r="J15" s="35"/>
      <c r="K15" s="35"/>
      <c r="L15" s="38"/>
      <c r="M15" s="115" t="str">
        <f>_xll.qlMakeOIS(,SettlementDays,IF(D15="ON","1D",D15),OvernightIndex,,ForwardStart,FixedLegDayCounter,,,Trigger)</f>
        <v>obj_001f2#0002</v>
      </c>
      <c r="N15" s="75"/>
      <c r="O15" s="79"/>
      <c r="P15" s="79"/>
      <c r="Q15" s="75"/>
      <c r="R15" s="79"/>
      <c r="S15" s="38"/>
      <c r="T15" s="38"/>
      <c r="U15" s="2"/>
      <c r="V15" s="2"/>
      <c r="W15" s="2"/>
      <c r="X15" s="2"/>
      <c r="Y15" s="2"/>
      <c r="Z15" s="2"/>
      <c r="AA15" s="2"/>
    </row>
    <row r="16" spans="1:27" x14ac:dyDescent="0.2">
      <c r="A16" s="38"/>
      <c r="B16" s="38"/>
      <c r="C16" s="38"/>
      <c r="D16" s="18" t="s">
        <v>75</v>
      </c>
      <c r="E16" s="117" t="s">
        <v>40</v>
      </c>
      <c r="F16" s="45"/>
      <c r="G16" s="118">
        <f>_xll.qlSwapStartDate(M16,Trigger)</f>
        <v>42138</v>
      </c>
      <c r="H16" s="45">
        <f>_xll.qlSwapMaturityDate(M16,Trigger)</f>
        <v>42383</v>
      </c>
      <c r="I16" s="44">
        <f>_xll.qlOvernightIndexedSwapFairRate(M16,Trigger)</f>
        <v>1.2656102498800428E-3</v>
      </c>
      <c r="J16" s="35"/>
      <c r="K16" s="35"/>
      <c r="L16" s="38"/>
      <c r="M16" s="115" t="str">
        <f>_xll.qlMakeOIS(,SettlementDays,IF(D16="ON","1D",D16),OvernightIndex,,ForwardStart,FixedLegDayCounter,,,Trigger)</f>
        <v>obj_001f8#0002</v>
      </c>
      <c r="N16" s="75"/>
      <c r="O16" s="79"/>
      <c r="P16" s="79"/>
      <c r="Q16" s="75"/>
      <c r="R16" s="79"/>
      <c r="S16" s="38"/>
      <c r="T16" s="38"/>
      <c r="U16" s="2"/>
      <c r="V16" s="2"/>
      <c r="W16" s="2"/>
      <c r="X16" s="2"/>
      <c r="Y16" s="2"/>
      <c r="Z16" s="2"/>
      <c r="AA16" s="2"/>
    </row>
    <row r="17" spans="1:27" x14ac:dyDescent="0.2">
      <c r="A17" s="38"/>
      <c r="B17" s="38"/>
      <c r="C17" s="38"/>
      <c r="D17" s="18" t="s">
        <v>22</v>
      </c>
      <c r="E17" s="117" t="s">
        <v>40</v>
      </c>
      <c r="F17" s="45"/>
      <c r="G17" s="118">
        <f>_xll.qlSwapStartDate(M17,Trigger)</f>
        <v>42138</v>
      </c>
      <c r="H17" s="45">
        <f>_xll.qlSwapMaturityDate(M17,Trigger)</f>
        <v>42415</v>
      </c>
      <c r="I17" s="44">
        <f>_xll.qlOvernightIndexedSwapFairRate(M17,Trigger)</f>
        <v>1.2999999997490531E-3</v>
      </c>
      <c r="J17" s="35" t="str">
        <f>Contribution!U17</f>
        <v>HKDOIS9MD=</v>
      </c>
      <c r="K17" s="35"/>
      <c r="L17" s="38"/>
      <c r="M17" s="115" t="str">
        <f>_xll.qlMakeOIS(,SettlementDays,IF(D17="ON","1D",D17),OvernightIndex,,ForwardStart,FixedLegDayCounter,,,Trigger)</f>
        <v>obj_001df#0002</v>
      </c>
      <c r="N17" s="75"/>
      <c r="O17" s="79"/>
      <c r="P17" s="79"/>
      <c r="Q17" s="75"/>
      <c r="R17" s="79"/>
      <c r="S17" s="38"/>
      <c r="T17" s="38"/>
      <c r="U17" s="2"/>
      <c r="V17" s="2"/>
      <c r="W17" s="2"/>
      <c r="X17" s="2"/>
      <c r="Y17" s="2"/>
      <c r="Z17" s="2"/>
      <c r="AA17" s="2"/>
    </row>
    <row r="18" spans="1:27" x14ac:dyDescent="0.2">
      <c r="A18" s="38"/>
      <c r="B18" s="38"/>
      <c r="C18" s="38"/>
      <c r="D18" s="18" t="s">
        <v>76</v>
      </c>
      <c r="E18" s="117" t="s">
        <v>40</v>
      </c>
      <c r="F18" s="45"/>
      <c r="G18" s="118">
        <f>_xll.qlSwapStartDate(M18,Trigger)</f>
        <v>42138</v>
      </c>
      <c r="H18" s="45">
        <f>_xll.qlSwapMaturityDate(M18,Trigger)</f>
        <v>42443</v>
      </c>
      <c r="I18" s="44">
        <f>_xll.qlOvernightIndexedSwapFairRate(M18,Trigger)</f>
        <v>1.3534615418893878E-3</v>
      </c>
      <c r="J18" s="35"/>
      <c r="K18" s="35"/>
      <c r="L18" s="38"/>
      <c r="M18" s="115" t="str">
        <f>_xll.qlMakeOIS(,SettlementDays,IF(D18="ON","1D",D18),OvernightIndex,,ForwardStart,FixedLegDayCounter,,,Trigger)</f>
        <v>obj_001f3#0002</v>
      </c>
      <c r="N18" s="75"/>
      <c r="O18" s="79"/>
      <c r="P18" s="79"/>
      <c r="Q18" s="75"/>
      <c r="R18" s="79"/>
      <c r="S18" s="38"/>
      <c r="T18" s="38"/>
      <c r="U18" s="2"/>
      <c r="V18" s="2"/>
      <c r="W18" s="2"/>
      <c r="X18" s="2"/>
      <c r="Y18" s="2"/>
      <c r="Z18" s="2"/>
      <c r="AA18" s="2"/>
    </row>
    <row r="19" spans="1:27" x14ac:dyDescent="0.2">
      <c r="A19" s="38"/>
      <c r="B19" s="38"/>
      <c r="C19" s="38"/>
      <c r="D19" s="18" t="s">
        <v>77</v>
      </c>
      <c r="E19" s="117" t="s">
        <v>40</v>
      </c>
      <c r="F19" s="45"/>
      <c r="G19" s="118">
        <f>_xll.qlSwapStartDate(M19,Trigger)</f>
        <v>42138</v>
      </c>
      <c r="H19" s="45">
        <f>_xll.qlSwapMaturityDate(M19,Trigger)</f>
        <v>42474</v>
      </c>
      <c r="I19" s="44">
        <f>_xll.qlOvernightIndexedSwapFairRate(M19,Trigger)</f>
        <v>1.4258893561679407E-3</v>
      </c>
      <c r="J19" s="35"/>
      <c r="K19" s="35"/>
      <c r="L19" s="38"/>
      <c r="M19" s="115" t="str">
        <f>_xll.qlMakeOIS(,SettlementDays,IF(D19="ON","1D",D19),OvernightIndex,,ForwardStart,FixedLegDayCounter,,,Trigger)</f>
        <v>obj_001f7#0002</v>
      </c>
      <c r="N19" s="75"/>
      <c r="O19" s="79"/>
      <c r="P19" s="79"/>
      <c r="Q19" s="75"/>
      <c r="R19" s="79"/>
      <c r="S19" s="38"/>
      <c r="T19" s="38"/>
      <c r="U19" s="2"/>
      <c r="V19" s="2"/>
      <c r="W19" s="2"/>
      <c r="X19" s="2"/>
      <c r="Y19" s="2"/>
      <c r="Z19" s="2"/>
      <c r="AA19" s="2"/>
    </row>
    <row r="20" spans="1:27" x14ac:dyDescent="0.2">
      <c r="A20" s="38"/>
      <c r="B20" s="38"/>
      <c r="C20" s="38"/>
      <c r="D20" s="103" t="s">
        <v>23</v>
      </c>
      <c r="E20" s="117" t="s">
        <v>40</v>
      </c>
      <c r="F20" s="118"/>
      <c r="G20" s="118">
        <f>_xll.qlSwapStartDate(M20,Trigger)</f>
        <v>42138</v>
      </c>
      <c r="H20" s="118">
        <f>_xll.qlSwapMaturityDate(M20,Trigger)</f>
        <v>42506</v>
      </c>
      <c r="I20" s="96">
        <f>_xll.qlOvernightIndexedSwapFairRate(M20,Trigger)</f>
        <v>1.499999999810982E-3</v>
      </c>
      <c r="J20" s="51" t="str">
        <f>Contribution!U20</f>
        <v>HKDOIS1YD=</v>
      </c>
      <c r="K20" s="51"/>
      <c r="L20" s="114"/>
      <c r="M20" s="115" t="str">
        <f>_xll.qlMakeOIS(,SettlementDays,IF(D20="ON","1D",D20),OvernightIndex,,ForwardStart,FixedLegDayCounter,,,Trigger)</f>
        <v>obj_001e0#0002</v>
      </c>
      <c r="N20" s="75"/>
      <c r="O20" s="79"/>
      <c r="P20" s="79"/>
      <c r="Q20" s="75"/>
      <c r="R20" s="79"/>
      <c r="S20" s="38"/>
      <c r="T20" s="38"/>
      <c r="U20" s="2"/>
      <c r="V20" s="2"/>
      <c r="W20" s="2"/>
      <c r="X20" s="2"/>
      <c r="Y20" s="2"/>
      <c r="Z20" s="2"/>
      <c r="AA20" s="2"/>
    </row>
    <row r="21" spans="1:27" x14ac:dyDescent="0.2">
      <c r="A21" s="38"/>
      <c r="B21" s="38"/>
      <c r="C21" s="38"/>
      <c r="D21" s="103" t="s">
        <v>48</v>
      </c>
      <c r="E21" s="117" t="s">
        <v>40</v>
      </c>
      <c r="F21" s="118"/>
      <c r="G21" s="118" t="e">
        <f>_xll.qlSwapStartDate(M21,Trigger)</f>
        <v>#VALUE!</v>
      </c>
      <c r="H21" s="118" t="e">
        <f>_xll.qlSwapMaturityDate(M21,Trigger)</f>
        <v>#VALUE!</v>
      </c>
      <c r="I21" s="97" t="e">
        <f>_xll.qlOvernightIndexedSwapFairRate(M21,Trigger)</f>
        <v>#VALUE!</v>
      </c>
      <c r="J21" s="51" t="str">
        <f>Contribution!U21</f>
        <v>HKDOIS18MD=</v>
      </c>
      <c r="K21" s="51"/>
      <c r="L21" s="114"/>
      <c r="M21" s="115" t="e">
        <f>_xll.qlMakeOIS(,SettlementDays,IF(D21="ON","1D",D21),OvernightIndex,,ForwardStart,FixedLegDayCounter,,,Trigger)</f>
        <v>#NUM!</v>
      </c>
      <c r="N21" s="75"/>
      <c r="O21" s="79"/>
      <c r="P21" s="79"/>
      <c r="Q21" s="75"/>
      <c r="R21" s="79"/>
      <c r="S21" s="38"/>
      <c r="T21" s="38"/>
      <c r="U21" s="2"/>
      <c r="V21" s="2"/>
      <c r="W21" s="2"/>
      <c r="X21" s="2"/>
      <c r="Y21" s="2"/>
      <c r="Z21" s="2"/>
      <c r="AA21" s="2"/>
    </row>
    <row r="22" spans="1:27" x14ac:dyDescent="0.2">
      <c r="A22" s="38"/>
      <c r="B22" s="38"/>
      <c r="C22" s="38"/>
      <c r="D22" s="103" t="s">
        <v>24</v>
      </c>
      <c r="E22" s="117" t="s">
        <v>40</v>
      </c>
      <c r="F22" s="118"/>
      <c r="G22" s="118" t="e">
        <f>_xll.qlSwapStartDate(M22,Trigger)</f>
        <v>#VALUE!</v>
      </c>
      <c r="H22" s="118" t="e">
        <f>_xll.qlSwapMaturityDate(M22,Trigger)</f>
        <v>#VALUE!</v>
      </c>
      <c r="I22" s="97" t="e">
        <f>_xll.qlOvernightIndexedSwapFairRate(M22,Trigger)</f>
        <v>#VALUE!</v>
      </c>
      <c r="J22" s="51" t="str">
        <f>Contribution!U22</f>
        <v>HKDOIS2YD=</v>
      </c>
      <c r="K22" s="51"/>
      <c r="L22" s="114"/>
      <c r="M22" s="115" t="e">
        <f>_xll.qlMakeOIS(,SettlementDays,IF(D22="ON","1D",D22),OvernightIndex,,ForwardStart,FixedLegDayCounter,,,Trigger)</f>
        <v>#NUM!</v>
      </c>
      <c r="N22" s="75"/>
      <c r="O22" s="79"/>
      <c r="P22" s="79"/>
      <c r="Q22" s="75"/>
      <c r="R22" s="79"/>
      <c r="S22" s="38"/>
      <c r="T22" s="38"/>
      <c r="U22" s="2"/>
      <c r="V22" s="2"/>
      <c r="W22" s="2"/>
      <c r="X22" s="2"/>
      <c r="Y22" s="2"/>
      <c r="Z22" s="2"/>
      <c r="AA22" s="2"/>
    </row>
    <row r="23" spans="1:27" x14ac:dyDescent="0.2">
      <c r="A23" s="38"/>
      <c r="B23" s="38"/>
      <c r="C23" s="38"/>
      <c r="D23" s="103" t="s">
        <v>25</v>
      </c>
      <c r="E23" s="117" t="s">
        <v>40</v>
      </c>
      <c r="F23" s="118"/>
      <c r="G23" s="118" t="e">
        <f>_xll.qlSwapStartDate(M23,Trigger)</f>
        <v>#VALUE!</v>
      </c>
      <c r="H23" s="118" t="e">
        <f>_xll.qlSwapMaturityDate(M23,Trigger)</f>
        <v>#VALUE!</v>
      </c>
      <c r="I23" s="97" t="e">
        <f>_xll.qlOvernightIndexedSwapFairRate(M23,Trigger)</f>
        <v>#VALUE!</v>
      </c>
      <c r="J23" s="51" t="str">
        <f>Contribution!U23</f>
        <v>HKDOIS3YD=</v>
      </c>
      <c r="K23" s="51"/>
      <c r="L23" s="114"/>
      <c r="M23" s="115" t="e">
        <f>_xll.qlMakeOIS(,SettlementDays,IF(D23="ON","1D",D23),OvernightIndex,,ForwardStart,FixedLegDayCounter,,,Trigger)</f>
        <v>#NUM!</v>
      </c>
      <c r="N23" s="75"/>
      <c r="O23" s="79"/>
      <c r="P23" s="79"/>
      <c r="Q23" s="75"/>
      <c r="R23" s="79"/>
      <c r="S23" s="38"/>
      <c r="T23" s="38"/>
      <c r="U23" s="2"/>
      <c r="V23" s="2"/>
      <c r="W23" s="2"/>
      <c r="X23" s="2"/>
      <c r="Y23" s="2"/>
      <c r="Z23" s="2"/>
      <c r="AA23" s="2"/>
    </row>
    <row r="24" spans="1:27" x14ac:dyDescent="0.2">
      <c r="A24" s="38"/>
      <c r="B24" s="38"/>
      <c r="C24" s="38"/>
      <c r="D24" s="103" t="s">
        <v>26</v>
      </c>
      <c r="E24" s="117" t="s">
        <v>40</v>
      </c>
      <c r="F24" s="118"/>
      <c r="G24" s="118" t="e">
        <f>_xll.qlSwapStartDate(M24,Trigger)</f>
        <v>#VALUE!</v>
      </c>
      <c r="H24" s="118" t="e">
        <f>_xll.qlSwapMaturityDate(M24,Trigger)</f>
        <v>#VALUE!</v>
      </c>
      <c r="I24" s="97" t="e">
        <f>_xll.qlOvernightIndexedSwapFairRate(M24,Trigger)</f>
        <v>#VALUE!</v>
      </c>
      <c r="J24" s="51" t="str">
        <f>Contribution!U24</f>
        <v>HKDOIS4YD=</v>
      </c>
      <c r="K24" s="51"/>
      <c r="L24" s="114"/>
      <c r="M24" s="115" t="e">
        <f>_xll.qlMakeOIS(,SettlementDays,IF(D24="ON","1D",D24),OvernightIndex,,ForwardStart,FixedLegDayCounter,,,Trigger)</f>
        <v>#NUM!</v>
      </c>
      <c r="N24" s="75"/>
      <c r="O24" s="79"/>
      <c r="P24" s="79"/>
      <c r="Q24" s="75"/>
      <c r="R24" s="79"/>
      <c r="S24" s="38"/>
      <c r="T24" s="38"/>
      <c r="U24" s="2"/>
      <c r="V24" s="2"/>
      <c r="W24" s="2"/>
      <c r="X24" s="2"/>
      <c r="Y24" s="2"/>
      <c r="Z24" s="2"/>
      <c r="AA24" s="2"/>
    </row>
    <row r="25" spans="1:27" x14ac:dyDescent="0.2">
      <c r="A25" s="38"/>
      <c r="B25" s="38"/>
      <c r="C25" s="38"/>
      <c r="D25" s="103" t="s">
        <v>27</v>
      </c>
      <c r="E25" s="117" t="s">
        <v>40</v>
      </c>
      <c r="F25" s="118"/>
      <c r="G25" s="118" t="e">
        <f>_xll.qlSwapStartDate(M25,Trigger)</f>
        <v>#VALUE!</v>
      </c>
      <c r="H25" s="118" t="e">
        <f>_xll.qlSwapMaturityDate(M25,Trigger)</f>
        <v>#VALUE!</v>
      </c>
      <c r="I25" s="97" t="e">
        <f>_xll.qlOvernightIndexedSwapFairRate(M25,Trigger)</f>
        <v>#VALUE!</v>
      </c>
      <c r="J25" s="51" t="str">
        <f>Contribution!U25</f>
        <v>HKDOIS5YD=</v>
      </c>
      <c r="K25" s="51"/>
      <c r="L25" s="114"/>
      <c r="M25" s="115" t="e">
        <f>_xll.qlMakeOIS(,SettlementDays,IF(D25="ON","1D",D25),OvernightIndex,,ForwardStart,FixedLegDayCounter,,,Trigger)</f>
        <v>#NUM!</v>
      </c>
      <c r="N25" s="75"/>
      <c r="O25" s="79"/>
      <c r="P25" s="79"/>
      <c r="Q25" s="75"/>
      <c r="R25" s="79"/>
      <c r="S25" s="38"/>
      <c r="T25" s="38"/>
      <c r="U25" s="2"/>
      <c r="V25" s="2"/>
      <c r="W25" s="2"/>
      <c r="X25" s="2"/>
      <c r="Y25" s="2"/>
      <c r="Z25" s="2"/>
      <c r="AA25" s="2"/>
    </row>
    <row r="26" spans="1:27" x14ac:dyDescent="0.2">
      <c r="A26" s="38"/>
      <c r="B26" s="38"/>
      <c r="C26" s="38"/>
      <c r="D26" s="103" t="s">
        <v>28</v>
      </c>
      <c r="E26" s="117" t="s">
        <v>40</v>
      </c>
      <c r="F26" s="118"/>
      <c r="G26" s="118" t="e">
        <f>_xll.qlSwapStartDate(M26,Trigger)</f>
        <v>#VALUE!</v>
      </c>
      <c r="H26" s="118" t="e">
        <f>_xll.qlSwapMaturityDate(M26,Trigger)</f>
        <v>#VALUE!</v>
      </c>
      <c r="I26" s="97" t="e">
        <f>_xll.qlOvernightIndexedSwapFairRate(M26,Trigger)</f>
        <v>#VALUE!</v>
      </c>
      <c r="J26" s="51" t="str">
        <f>Contribution!U26</f>
        <v>HKDOIS7YD=</v>
      </c>
      <c r="K26" s="51"/>
      <c r="L26" s="114"/>
      <c r="M26" s="115" t="e">
        <f>_xll.qlMakeOIS(,SettlementDays,IF(D26="ON","1D",D26),OvernightIndex,,ForwardStart,FixedLegDayCounter,,,Trigger)</f>
        <v>#NUM!</v>
      </c>
      <c r="N26" s="75"/>
      <c r="O26" s="79"/>
      <c r="P26" s="79"/>
      <c r="Q26" s="75"/>
      <c r="R26" s="79"/>
      <c r="S26" s="38"/>
      <c r="T26" s="38"/>
      <c r="U26" s="2"/>
      <c r="V26" s="2"/>
      <c r="W26" s="2"/>
      <c r="X26" s="2"/>
      <c r="Y26" s="2"/>
      <c r="Z26" s="2"/>
      <c r="AA26" s="2"/>
    </row>
    <row r="27" spans="1:27" x14ac:dyDescent="0.2">
      <c r="A27" s="38"/>
      <c r="B27" s="38"/>
      <c r="C27" s="38"/>
      <c r="D27" s="103" t="s">
        <v>29</v>
      </c>
      <c r="E27" s="117" t="s">
        <v>40</v>
      </c>
      <c r="F27" s="118"/>
      <c r="G27" s="118" t="e">
        <f>_xll.qlSwapStartDate(M27,Trigger)</f>
        <v>#VALUE!</v>
      </c>
      <c r="H27" s="118" t="e">
        <f>_xll.qlSwapMaturityDate(M27,Trigger)</f>
        <v>#VALUE!</v>
      </c>
      <c r="I27" s="97" t="e">
        <f>_xll.qlOvernightIndexedSwapFairRate(M27,Trigger)</f>
        <v>#VALUE!</v>
      </c>
      <c r="J27" s="51" t="str">
        <f>Contribution!U27</f>
        <v>HKDOIS10YD=</v>
      </c>
      <c r="K27" s="51"/>
      <c r="L27" s="114"/>
      <c r="M27" s="115" t="e">
        <f>_xll.qlMakeOIS(,SettlementDays,IF(D27="ON","1D",D27),OvernightIndex,,ForwardStart,FixedLegDayCounter,,,Trigger)</f>
        <v>#NUM!</v>
      </c>
      <c r="N27" s="75"/>
      <c r="O27" s="79"/>
      <c r="P27" s="79"/>
      <c r="Q27" s="75"/>
      <c r="R27" s="79"/>
      <c r="S27" s="38"/>
      <c r="T27" s="38"/>
      <c r="U27" s="2"/>
      <c r="V27" s="2"/>
      <c r="W27" s="2"/>
      <c r="X27" s="2"/>
      <c r="Y27" s="2"/>
      <c r="Z27" s="2"/>
      <c r="AA27" s="2"/>
    </row>
    <row r="28" spans="1:27" x14ac:dyDescent="0.2">
      <c r="A28" s="38"/>
      <c r="B28" s="38"/>
      <c r="C28" s="38"/>
      <c r="D28" s="103" t="s">
        <v>30</v>
      </c>
      <c r="E28" s="117" t="s">
        <v>40</v>
      </c>
      <c r="F28" s="118"/>
      <c r="G28" s="118" t="e">
        <f>_xll.qlSwapStartDate(M28,Trigger)</f>
        <v>#VALUE!</v>
      </c>
      <c r="H28" s="118" t="e">
        <f>_xll.qlSwapMaturityDate(M28,Trigger)</f>
        <v>#VALUE!</v>
      </c>
      <c r="I28" s="97" t="e">
        <f>_xll.qlOvernightIndexedSwapFairRate(M28,Trigger)</f>
        <v>#VALUE!</v>
      </c>
      <c r="J28" s="51" t="str">
        <f>Contribution!U28</f>
        <v>HKDOIS12YD=</v>
      </c>
      <c r="K28" s="51"/>
      <c r="L28" s="114"/>
      <c r="M28" s="115" t="e">
        <f>_xll.qlMakeOIS(,SettlementDays,IF(D28="ON","1D",D28),OvernightIndex,,ForwardStart,FixedLegDayCounter,,,Trigger)</f>
        <v>#NUM!</v>
      </c>
      <c r="N28" s="75"/>
      <c r="O28" s="79"/>
      <c r="P28" s="79"/>
      <c r="Q28" s="75"/>
      <c r="R28" s="79"/>
      <c r="S28" s="38"/>
      <c r="T28" s="38"/>
      <c r="U28" s="2"/>
      <c r="V28" s="2"/>
      <c r="W28" s="2"/>
      <c r="X28" s="2"/>
      <c r="Y28" s="2"/>
      <c r="Z28" s="2"/>
      <c r="AA28" s="2"/>
    </row>
    <row r="29" spans="1:27" x14ac:dyDescent="0.2">
      <c r="A29" s="38"/>
      <c r="B29" s="38"/>
      <c r="C29" s="38"/>
      <c r="D29" s="104" t="s">
        <v>31</v>
      </c>
      <c r="E29" s="120" t="s">
        <v>40</v>
      </c>
      <c r="F29" s="121"/>
      <c r="G29" s="121" t="e">
        <f>_xll.qlSwapStartDate(M29,Trigger)</f>
        <v>#VALUE!</v>
      </c>
      <c r="H29" s="121" t="e">
        <f>_xll.qlSwapMaturityDate(M29,Trigger)</f>
        <v>#VALUE!</v>
      </c>
      <c r="I29" s="98" t="e">
        <f>_xll.qlOvernightIndexedSwapFairRate(M29,Trigger)</f>
        <v>#VALUE!</v>
      </c>
      <c r="J29" s="123" t="str">
        <f>Contribution!U29</f>
        <v>HKDOIS15YD=</v>
      </c>
      <c r="K29" s="123"/>
      <c r="L29" s="114"/>
      <c r="M29" s="115" t="e">
        <f>_xll.qlMakeOIS(,SettlementDays,IF(D29="ON","1D",D29),OvernightIndex,,ForwardStart,FixedLegDayCounter,,,Trigger)</f>
        <v>#NUM!</v>
      </c>
      <c r="N29" s="75"/>
      <c r="O29" s="79"/>
      <c r="P29" s="79"/>
      <c r="Q29" s="75"/>
      <c r="R29" s="79"/>
      <c r="S29" s="38"/>
      <c r="T29" s="38"/>
      <c r="U29" s="2"/>
      <c r="V29" s="2"/>
      <c r="W29" s="2"/>
      <c r="X29" s="2"/>
      <c r="Y29" s="2"/>
      <c r="Z29" s="2"/>
      <c r="AA29" s="2"/>
    </row>
    <row r="30" spans="1:27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9"/>
      <c r="Q30" s="75"/>
      <c r="R30" s="79"/>
      <c r="S30" s="38"/>
      <c r="T30" s="38"/>
      <c r="U30" s="2"/>
      <c r="V30" s="2"/>
      <c r="W30" s="2"/>
      <c r="X30" s="2"/>
      <c r="Y30" s="2"/>
      <c r="Z30" s="2"/>
      <c r="AA30" s="2"/>
    </row>
    <row r="31" spans="1:27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9"/>
      <c r="Q31" s="75"/>
      <c r="R31" s="79"/>
      <c r="S31" s="38"/>
      <c r="T31" s="38"/>
      <c r="U31" s="2"/>
      <c r="V31" s="2"/>
      <c r="W31" s="2"/>
      <c r="X31" s="2"/>
      <c r="Y31" s="2"/>
      <c r="Z31" s="2"/>
      <c r="AA31" s="2"/>
    </row>
    <row r="32" spans="1:27" x14ac:dyDescent="0.2">
      <c r="A32" s="38"/>
      <c r="B32" s="38"/>
      <c r="C32" s="38"/>
      <c r="D32" s="3"/>
      <c r="E32" s="5"/>
      <c r="F32" s="5"/>
      <c r="G32" s="129"/>
      <c r="H32" s="5"/>
      <c r="I32" s="5"/>
      <c r="J32" s="5"/>
      <c r="K32" s="5"/>
      <c r="L32" s="38"/>
      <c r="M32" s="79"/>
      <c r="N32" s="75"/>
      <c r="O32" s="79"/>
      <c r="P32" s="79"/>
      <c r="Q32" s="75"/>
      <c r="R32" s="79"/>
      <c r="S32" s="38"/>
      <c r="T32" s="38"/>
      <c r="U32" s="2"/>
      <c r="V32" s="2"/>
      <c r="W32" s="2"/>
      <c r="X32" s="2"/>
      <c r="Y32" s="2"/>
      <c r="Z32" s="2"/>
      <c r="AA32" s="2"/>
    </row>
    <row r="33" spans="1:27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9"/>
      <c r="R33" s="75"/>
      <c r="S33" s="79"/>
      <c r="T33" s="79"/>
      <c r="U33" s="2"/>
      <c r="V33" s="2"/>
      <c r="W33" s="2"/>
      <c r="X33" s="2"/>
      <c r="Y33" s="2"/>
      <c r="Z33" s="2"/>
      <c r="AA33" s="2"/>
    </row>
    <row r="34" spans="1:27" x14ac:dyDescent="0.2">
      <c r="A34" s="38"/>
      <c r="B34" s="38"/>
      <c r="C34" s="38"/>
      <c r="D34" s="3"/>
      <c r="E34" s="5"/>
      <c r="F34" s="5"/>
      <c r="G34" s="129"/>
      <c r="H34" s="5"/>
      <c r="I34" s="5"/>
      <c r="J34" s="5"/>
      <c r="K34" s="5"/>
      <c r="L34" s="38"/>
      <c r="M34" s="79"/>
      <c r="N34" s="75"/>
      <c r="O34" s="79"/>
      <c r="P34" s="79"/>
      <c r="Q34" s="75"/>
      <c r="R34" s="79"/>
      <c r="S34" s="38"/>
      <c r="T34" s="38"/>
      <c r="U34" s="2"/>
      <c r="V34" s="2"/>
      <c r="W34" s="2"/>
      <c r="X34" s="2"/>
      <c r="Y34" s="2"/>
      <c r="Z34" s="2"/>
      <c r="AA34" s="2"/>
    </row>
    <row r="35" spans="1:27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9"/>
      <c r="Q35" s="75"/>
      <c r="R35" s="79"/>
      <c r="S35" s="38"/>
      <c r="T35" s="38"/>
      <c r="U35" s="2"/>
      <c r="V35" s="2"/>
      <c r="W35" s="2"/>
      <c r="X35" s="2"/>
      <c r="Y35" s="2"/>
      <c r="Z35" s="2"/>
      <c r="AA35" s="2"/>
    </row>
    <row r="36" spans="1:27" x14ac:dyDescent="0.2">
      <c r="A36" s="38"/>
      <c r="B36" s="38"/>
      <c r="C36" s="38"/>
      <c r="D36" s="3"/>
      <c r="E36" s="5"/>
      <c r="F36" s="5"/>
      <c r="G36" s="129"/>
      <c r="H36" s="5"/>
      <c r="I36" s="5"/>
      <c r="J36" s="5"/>
      <c r="K36" s="5"/>
      <c r="L36" s="38"/>
      <c r="M36" s="79"/>
      <c r="N36" s="75"/>
      <c r="O36" s="79"/>
      <c r="P36" s="79"/>
      <c r="Q36" s="75"/>
      <c r="R36" s="79"/>
      <c r="S36" s="38"/>
      <c r="T36" s="38"/>
      <c r="U36" s="2"/>
      <c r="V36" s="2"/>
      <c r="W36" s="2"/>
      <c r="X36" s="2"/>
      <c r="Y36" s="2"/>
      <c r="Z36" s="2"/>
      <c r="AA36" s="2"/>
    </row>
    <row r="37" spans="1:27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79"/>
      <c r="Q37" s="38"/>
      <c r="R37" s="38"/>
      <c r="S37" s="79"/>
      <c r="T37" s="38"/>
      <c r="U37" s="2"/>
      <c r="V37" s="2"/>
      <c r="W37" s="2"/>
      <c r="X37" s="2"/>
      <c r="Y37" s="2"/>
      <c r="Z37" s="2"/>
      <c r="AA37" s="2"/>
    </row>
    <row r="38" spans="1:27" x14ac:dyDescent="0.2">
      <c r="A38" s="38"/>
      <c r="B38" s="38"/>
      <c r="C38" s="38"/>
      <c r="D38" s="3"/>
      <c r="E38" s="5"/>
      <c r="F38" s="5"/>
      <c r="G38" s="129"/>
      <c r="H38" s="5"/>
      <c r="I38" s="5"/>
      <c r="J38" s="5"/>
      <c r="K38" s="5"/>
      <c r="L38" s="38"/>
      <c r="M38" s="79"/>
      <c r="N38" s="79"/>
      <c r="O38" s="79"/>
      <c r="P38" s="79"/>
      <c r="Q38" s="38"/>
      <c r="R38" s="38"/>
      <c r="S38" s="38"/>
      <c r="T38" s="38"/>
      <c r="U38" s="2"/>
      <c r="V38" s="2"/>
      <c r="W38" s="2"/>
      <c r="X38" s="2"/>
      <c r="Y38" s="2"/>
      <c r="Z38" s="2"/>
      <c r="AA38" s="2"/>
    </row>
    <row r="39" spans="1:27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79"/>
      <c r="Q39" s="38"/>
      <c r="R39" s="38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79"/>
      <c r="B40" s="79"/>
      <c r="C40" s="79"/>
      <c r="D40" s="3"/>
      <c r="E40" s="5"/>
      <c r="F40" s="5"/>
      <c r="G40" s="129"/>
      <c r="H40" s="5"/>
      <c r="I40" s="5"/>
      <c r="J40" s="5"/>
      <c r="K40" s="5"/>
      <c r="L40" s="79"/>
      <c r="M40" s="79"/>
      <c r="N40" s="79"/>
      <c r="O40" s="79"/>
      <c r="P40" s="79"/>
      <c r="Q40" s="38"/>
      <c r="R40" s="38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5"/>
      <c r="B42" s="5"/>
      <c r="C42" s="5"/>
      <c r="D42" s="3"/>
      <c r="E42" s="5"/>
      <c r="F42" s="5"/>
      <c r="G42" s="129"/>
      <c r="H42" s="5"/>
      <c r="I42" s="5"/>
      <c r="J42" s="5"/>
      <c r="K42" s="5"/>
      <c r="L42" s="5"/>
      <c r="M42" s="5"/>
      <c r="N42" s="5"/>
      <c r="O42" s="5"/>
      <c r="P42" s="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5"/>
      <c r="B44" s="5"/>
      <c r="C44" s="5"/>
      <c r="D44" s="3"/>
      <c r="E44" s="5"/>
      <c r="F44" s="5"/>
      <c r="G44" s="129"/>
      <c r="H44" s="5"/>
      <c r="I44" s="5"/>
      <c r="J44" s="5"/>
      <c r="K44" s="5"/>
      <c r="L44" s="5"/>
      <c r="M44" s="5"/>
      <c r="N44" s="5"/>
      <c r="O44" s="5"/>
      <c r="P44" s="5"/>
      <c r="Q44" s="2"/>
      <c r="R44" s="2"/>
      <c r="S44" s="2"/>
      <c r="T44" s="2"/>
      <c r="U44" s="79"/>
      <c r="V44" s="2"/>
      <c r="W44" s="2"/>
      <c r="X44" s="2"/>
      <c r="Y44" s="2"/>
      <c r="Z44" s="2"/>
      <c r="AA44" s="2"/>
    </row>
    <row r="45" spans="1:27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5"/>
      <c r="B46" s="5"/>
      <c r="C46" s="5"/>
      <c r="D46" s="3"/>
      <c r="E46" s="5"/>
      <c r="F46" s="5"/>
      <c r="G46" s="129"/>
      <c r="H46" s="5"/>
      <c r="I46" s="5"/>
      <c r="J46" s="5"/>
      <c r="K46" s="5"/>
      <c r="L46" s="5"/>
      <c r="M46" s="5"/>
      <c r="N46" s="5"/>
      <c r="O46" s="5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5"/>
      <c r="B48" s="5"/>
      <c r="C48" s="5"/>
      <c r="D48" s="3"/>
      <c r="E48" s="5"/>
      <c r="F48" s="5"/>
      <c r="G48" s="129"/>
      <c r="H48" s="5"/>
      <c r="I48" s="5"/>
      <c r="J48" s="5"/>
      <c r="K48" s="5"/>
      <c r="L48" s="5"/>
      <c r="M48" s="5"/>
      <c r="N48" s="5"/>
      <c r="O48" s="5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37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37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37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37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37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37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37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9"/>
      <c r="AF103" s="9"/>
      <c r="AG103" s="9"/>
      <c r="AH103" s="9"/>
      <c r="AI103" s="9"/>
      <c r="AJ103" s="9"/>
      <c r="AK103" s="9"/>
    </row>
    <row r="104" spans="1:37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9"/>
      <c r="AF104" s="9"/>
      <c r="AG104" s="9"/>
      <c r="AH104" s="9"/>
      <c r="AI104" s="9"/>
      <c r="AJ104" s="9"/>
      <c r="AK104" s="9"/>
    </row>
    <row r="105" spans="1:37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F105" s="9"/>
      <c r="AG105" s="9"/>
      <c r="AH105" s="9"/>
      <c r="AI105" s="9"/>
      <c r="AJ105" s="9"/>
      <c r="AK105" s="9"/>
    </row>
    <row r="106" spans="1:37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F106" s="9"/>
      <c r="AG106" s="9"/>
      <c r="AH106" s="9"/>
      <c r="AI106" s="9"/>
      <c r="AJ106" s="9"/>
      <c r="AK106" s="9"/>
    </row>
    <row r="107" spans="1:37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F107" s="9"/>
      <c r="AG107" s="9"/>
      <c r="AH107" s="9"/>
      <c r="AI107" s="9"/>
      <c r="AJ107" s="9"/>
      <c r="AK107" s="9"/>
    </row>
    <row r="108" spans="1:37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F108" s="9"/>
      <c r="AG108" s="9"/>
      <c r="AH108" s="9"/>
      <c r="AI108" s="9"/>
      <c r="AJ108" s="9"/>
      <c r="AK108" s="9"/>
    </row>
    <row r="109" spans="1:37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F109" s="9"/>
      <c r="AG109" s="9"/>
      <c r="AH109" s="9"/>
      <c r="AI109" s="9"/>
      <c r="AJ109" s="9"/>
      <c r="AK109" s="9"/>
    </row>
    <row r="110" spans="1:37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F110" s="9"/>
      <c r="AG110" s="9"/>
      <c r="AH110" s="9"/>
      <c r="AI110" s="9"/>
      <c r="AJ110" s="9"/>
      <c r="AK110" s="9"/>
    </row>
    <row r="111" spans="1:37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F111" s="9"/>
      <c r="AG111" s="9"/>
      <c r="AH111" s="9"/>
      <c r="AI111" s="9"/>
      <c r="AJ111" s="9"/>
      <c r="AK111" s="9"/>
    </row>
    <row r="112" spans="1:37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F112" s="9"/>
      <c r="AG112" s="9"/>
      <c r="AH112" s="9"/>
      <c r="AI112" s="9"/>
      <c r="AJ112" s="9"/>
      <c r="AK112" s="9"/>
    </row>
    <row r="113" spans="1:37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F113" s="9"/>
      <c r="AG113" s="9"/>
      <c r="AH113" s="9"/>
      <c r="AI113" s="9"/>
      <c r="AJ113" s="9"/>
      <c r="AK113" s="9"/>
    </row>
    <row r="114" spans="1:37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F114" s="9"/>
      <c r="AG114" s="9"/>
      <c r="AH114" s="9"/>
      <c r="AI114" s="9"/>
      <c r="AJ114" s="9"/>
      <c r="AK114" s="9"/>
    </row>
    <row r="115" spans="1:37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F115" s="9"/>
      <c r="AG115" s="9"/>
      <c r="AH115" s="9"/>
      <c r="AI115" s="9"/>
      <c r="AJ115" s="9"/>
      <c r="AK115" s="9"/>
    </row>
    <row r="116" spans="1:37" x14ac:dyDescent="0.2">
      <c r="A116" s="93"/>
      <c r="B116" s="93"/>
      <c r="C116" s="93"/>
      <c r="L116" s="93"/>
      <c r="M116" s="93"/>
      <c r="N116" s="93"/>
      <c r="O116" s="93"/>
      <c r="P116" s="93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F116" s="9"/>
      <c r="AG116" s="9"/>
      <c r="AH116" s="9"/>
      <c r="AI116" s="9"/>
      <c r="AJ116" s="9"/>
      <c r="AK116" s="9"/>
    </row>
    <row r="117" spans="1:37" x14ac:dyDescent="0.2">
      <c r="A117" s="93"/>
      <c r="B117" s="93"/>
      <c r="C117" s="93"/>
      <c r="L117" s="93"/>
      <c r="M117" s="93"/>
      <c r="N117" s="93"/>
      <c r="O117" s="93"/>
      <c r="P117" s="93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F117" s="9"/>
      <c r="AG117" s="9"/>
      <c r="AH117" s="9"/>
      <c r="AI117" s="9"/>
      <c r="AJ117" s="9"/>
      <c r="AK117" s="9"/>
    </row>
    <row r="118" spans="1:37" x14ac:dyDescent="0.2">
      <c r="A118" s="93"/>
      <c r="B118" s="93"/>
      <c r="C118" s="93"/>
      <c r="L118" s="93"/>
      <c r="M118" s="93"/>
      <c r="N118" s="93"/>
      <c r="O118" s="93"/>
      <c r="P118" s="93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F118" s="9"/>
      <c r="AG118" s="9"/>
      <c r="AH118" s="9"/>
      <c r="AI118" s="9"/>
      <c r="AJ118" s="9"/>
      <c r="AK118" s="9"/>
    </row>
    <row r="119" spans="1:37" x14ac:dyDescent="0.2">
      <c r="A119" s="93"/>
      <c r="B119" s="93"/>
      <c r="C119" s="93"/>
      <c r="L119" s="93"/>
      <c r="M119" s="93"/>
      <c r="N119" s="93"/>
      <c r="O119" s="93"/>
      <c r="P119" s="93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F119" s="9"/>
      <c r="AG119" s="9"/>
      <c r="AH119" s="9"/>
      <c r="AI119" s="9"/>
      <c r="AJ119" s="9"/>
      <c r="AK119" s="9"/>
    </row>
    <row r="120" spans="1:37" x14ac:dyDescent="0.2">
      <c r="A120" s="93"/>
      <c r="B120" s="93"/>
      <c r="C120" s="93"/>
      <c r="L120" s="93"/>
      <c r="M120" s="93"/>
      <c r="N120" s="93"/>
      <c r="O120" s="93"/>
      <c r="P120" s="93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F120" s="9"/>
      <c r="AG120" s="9"/>
      <c r="AH120" s="9"/>
      <c r="AI120" s="9"/>
      <c r="AJ120" s="9"/>
      <c r="AK120" s="9"/>
    </row>
    <row r="121" spans="1:37" x14ac:dyDescent="0.2">
      <c r="A121" s="93"/>
      <c r="B121" s="93"/>
      <c r="C121" s="93"/>
      <c r="L121" s="93"/>
      <c r="M121" s="93"/>
      <c r="N121" s="93"/>
      <c r="O121" s="93"/>
      <c r="P121" s="93"/>
      <c r="Q121" s="9"/>
      <c r="R121" s="9"/>
      <c r="U121" s="9"/>
      <c r="V121" s="9"/>
      <c r="W121" s="9"/>
      <c r="X121" s="9"/>
      <c r="Y121" s="9"/>
      <c r="Z121" s="9"/>
      <c r="AA121" s="9"/>
      <c r="AB121" s="9"/>
      <c r="AF121" s="9"/>
      <c r="AG121" s="9"/>
      <c r="AH121" s="9"/>
      <c r="AI121" s="9"/>
      <c r="AJ121" s="9"/>
      <c r="AK121" s="9"/>
    </row>
    <row r="122" spans="1:37" x14ac:dyDescent="0.2">
      <c r="A122" s="93"/>
      <c r="B122" s="93"/>
      <c r="C122" s="93"/>
      <c r="L122" s="93"/>
      <c r="M122" s="93"/>
      <c r="N122" s="93"/>
      <c r="O122" s="93"/>
      <c r="P122" s="93"/>
      <c r="Q122" s="9"/>
      <c r="R122" s="9"/>
      <c r="U122" s="9"/>
      <c r="V122" s="9"/>
      <c r="W122" s="9"/>
      <c r="X122" s="9"/>
      <c r="Y122" s="9"/>
      <c r="Z122" s="9"/>
      <c r="AA122" s="9"/>
      <c r="AB122" s="9"/>
      <c r="AF122" s="9"/>
      <c r="AG122" s="9"/>
      <c r="AH122" s="9"/>
      <c r="AI122" s="9"/>
      <c r="AJ122" s="9"/>
      <c r="AK122" s="9"/>
    </row>
    <row r="123" spans="1:37" x14ac:dyDescent="0.2">
      <c r="U123" s="9"/>
      <c r="V123" s="9"/>
      <c r="W123" s="9"/>
      <c r="X123" s="9"/>
      <c r="Y123" s="9"/>
      <c r="Z123" s="9"/>
      <c r="AA123" s="9"/>
      <c r="AB123" s="9"/>
      <c r="AF123" s="9"/>
      <c r="AG123" s="9"/>
      <c r="AH123" s="9"/>
      <c r="AI123" s="9"/>
      <c r="AJ123" s="9"/>
      <c r="AK123" s="9"/>
    </row>
    <row r="124" spans="1:37" x14ac:dyDescent="0.2">
      <c r="U124" s="9"/>
      <c r="V124" s="9"/>
      <c r="W124" s="9"/>
      <c r="X124" s="9"/>
      <c r="Y124" s="9"/>
      <c r="Z124" s="9"/>
      <c r="AA124" s="9"/>
      <c r="AB124" s="9"/>
      <c r="AF124" s="9"/>
      <c r="AG124" s="9"/>
      <c r="AH124" s="9"/>
      <c r="AI124" s="9"/>
      <c r="AJ124" s="9"/>
      <c r="AK124" s="9"/>
    </row>
    <row r="125" spans="1:37" x14ac:dyDescent="0.2">
      <c r="U125" s="9"/>
      <c r="V125" s="9"/>
      <c r="W125" s="9"/>
      <c r="X125" s="9"/>
      <c r="Y125" s="9"/>
      <c r="Z125" s="9"/>
      <c r="AA125" s="9"/>
      <c r="AB125" s="9"/>
      <c r="AF125" s="9"/>
      <c r="AG125" s="9"/>
      <c r="AH125" s="9"/>
      <c r="AI125" s="9"/>
      <c r="AJ125" s="9"/>
      <c r="AK125" s="9"/>
    </row>
    <row r="126" spans="1:37" x14ac:dyDescent="0.2">
      <c r="U126" s="9"/>
      <c r="V126" s="9"/>
      <c r="W126" s="9"/>
      <c r="X126" s="9"/>
      <c r="Y126" s="9"/>
      <c r="Z126" s="9"/>
      <c r="AA126" s="9"/>
      <c r="AB126" s="9"/>
      <c r="AF126" s="9"/>
      <c r="AG126" s="9"/>
      <c r="AH126" s="9"/>
      <c r="AI126" s="9"/>
      <c r="AJ126" s="9"/>
      <c r="AK126" s="9"/>
    </row>
    <row r="127" spans="1:37" x14ac:dyDescent="0.2">
      <c r="U127" s="9"/>
      <c r="V127" s="9"/>
      <c r="W127" s="9"/>
      <c r="X127" s="9"/>
      <c r="Y127" s="9"/>
      <c r="Z127" s="9"/>
      <c r="AA127" s="9"/>
      <c r="AB127" s="9"/>
      <c r="AF127" s="9"/>
      <c r="AG127" s="9"/>
      <c r="AH127" s="9"/>
      <c r="AI127" s="9"/>
      <c r="AJ127" s="9"/>
      <c r="AK127" s="9"/>
    </row>
    <row r="128" spans="1:37" x14ac:dyDescent="0.2">
      <c r="U128" s="9"/>
      <c r="V128" s="9"/>
      <c r="W128" s="9"/>
      <c r="X128" s="9"/>
      <c r="Y128" s="9"/>
      <c r="Z128" s="9"/>
      <c r="AA128" s="9"/>
      <c r="AB128" s="9"/>
      <c r="AF128" s="9"/>
      <c r="AG128" s="9"/>
      <c r="AH128" s="9"/>
      <c r="AI128" s="9"/>
      <c r="AJ128" s="9"/>
      <c r="AK128" s="9"/>
    </row>
    <row r="129" spans="21:37" x14ac:dyDescent="0.2">
      <c r="U129" s="9"/>
      <c r="V129" s="9"/>
      <c r="W129" s="9"/>
      <c r="X129" s="9"/>
      <c r="Y129" s="9"/>
      <c r="Z129" s="9"/>
      <c r="AA129" s="9"/>
      <c r="AB129" s="9"/>
      <c r="AF129" s="9"/>
      <c r="AG129" s="9"/>
      <c r="AH129" s="9"/>
      <c r="AI129" s="9"/>
      <c r="AJ129" s="9"/>
      <c r="AK129" s="9"/>
    </row>
    <row r="130" spans="21:37" x14ac:dyDescent="0.2">
      <c r="U130" s="9"/>
    </row>
    <row r="131" spans="21:37" x14ac:dyDescent="0.2">
      <c r="U131" s="9"/>
    </row>
  </sheetData>
  <dataValidations disablePrompts="1" count="2">
    <dataValidation type="list" allowBlank="1" showInputMessage="1" showErrorMessage="1" sqref="Q6">
      <formula1>"Following,Modified Following,Preceding,Modified Preceding,Unadjusted,Half-Month Modified Following"</formula1>
    </dataValidation>
    <dataValidation type="list" allowBlank="1" showInputMessage="1" showErrorMessage="1" sqref="R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77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9"/>
      <c r="N5" s="79"/>
      <c r="O5" s="79"/>
      <c r="P5" s="79"/>
      <c r="Q5" s="79"/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/>
      <c r="E6" s="25"/>
      <c r="F6" s="42"/>
      <c r="G6" s="42"/>
      <c r="H6" s="42"/>
      <c r="I6" s="48"/>
      <c r="J6" s="49"/>
      <c r="K6" s="50"/>
      <c r="L6" s="38"/>
      <c r="M6" s="79"/>
      <c r="N6" s="79"/>
      <c r="O6" s="79"/>
      <c r="P6" s="79"/>
      <c r="Q6" s="79"/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/>
      <c r="E7" s="26"/>
      <c r="F7" s="45"/>
      <c r="G7" s="45"/>
      <c r="H7" s="45"/>
      <c r="I7" s="44"/>
      <c r="J7" s="35"/>
      <c r="K7" s="35"/>
      <c r="L7" s="38"/>
      <c r="M7" s="79"/>
      <c r="N7" s="79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/>
      <c r="E8" s="26"/>
      <c r="F8" s="45"/>
      <c r="G8" s="45"/>
      <c r="H8" s="45"/>
      <c r="I8" s="44"/>
      <c r="J8" s="35"/>
      <c r="K8" s="35"/>
      <c r="L8" s="38"/>
      <c r="M8" s="79"/>
      <c r="N8" s="79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/>
      <c r="E9" s="26"/>
      <c r="F9" s="45"/>
      <c r="G9" s="45"/>
      <c r="H9" s="45"/>
      <c r="I9" s="44"/>
      <c r="J9" s="35"/>
      <c r="K9" s="35"/>
      <c r="L9" s="38"/>
      <c r="M9" s="79"/>
      <c r="N9" s="79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5"/>
      <c r="G10" s="45"/>
      <c r="H10" s="45"/>
      <c r="I10" s="44"/>
      <c r="J10" s="35"/>
      <c r="K10" s="35"/>
      <c r="L10" s="38"/>
      <c r="M10" s="79"/>
      <c r="N10" s="79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/>
      <c r="E11" s="26"/>
      <c r="F11" s="45"/>
      <c r="G11" s="45"/>
      <c r="H11" s="45"/>
      <c r="I11" s="44"/>
      <c r="J11" s="35"/>
      <c r="K11" s="35"/>
      <c r="L11" s="38"/>
      <c r="M11" s="79"/>
      <c r="N11" s="79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/>
      <c r="E12" s="26"/>
      <c r="F12" s="45"/>
      <c r="G12" s="118"/>
      <c r="H12" s="45"/>
      <c r="I12" s="44"/>
      <c r="J12" s="35"/>
      <c r="K12" s="35"/>
      <c r="L12" s="38"/>
      <c r="M12" s="79"/>
      <c r="N12" s="79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/>
      <c r="E13" s="26"/>
      <c r="F13" s="45"/>
      <c r="G13" s="118"/>
      <c r="H13" s="45"/>
      <c r="I13" s="44"/>
      <c r="J13" s="35"/>
      <c r="K13" s="35"/>
      <c r="L13" s="38"/>
      <c r="M13" s="79"/>
      <c r="N13" s="79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/>
      <c r="E14" s="26"/>
      <c r="F14" s="45"/>
      <c r="G14" s="118"/>
      <c r="H14" s="45"/>
      <c r="I14" s="44"/>
      <c r="J14" s="35"/>
      <c r="K14" s="35"/>
      <c r="L14" s="38"/>
      <c r="M14" s="79"/>
      <c r="N14" s="79"/>
      <c r="O14" s="79"/>
      <c r="P14" s="79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/>
      <c r="E15" s="26"/>
      <c r="F15" s="45"/>
      <c r="G15" s="118"/>
      <c r="H15" s="45"/>
      <c r="I15" s="44"/>
      <c r="J15" s="35"/>
      <c r="K15" s="35"/>
      <c r="L15" s="38"/>
      <c r="M15" s="79"/>
      <c r="N15" s="79"/>
      <c r="O15" s="79"/>
      <c r="P15" s="79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/>
      <c r="E16" s="26"/>
      <c r="F16" s="45"/>
      <c r="G16" s="118"/>
      <c r="H16" s="45"/>
      <c r="I16" s="44"/>
      <c r="J16" s="35"/>
      <c r="K16" s="35"/>
      <c r="L16" s="38"/>
      <c r="M16" s="79"/>
      <c r="N16" s="79"/>
      <c r="O16" s="79"/>
      <c r="P16" s="79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/>
      <c r="E17" s="26"/>
      <c r="F17" s="45"/>
      <c r="G17" s="118"/>
      <c r="H17" s="45"/>
      <c r="I17" s="44"/>
      <c r="J17" s="35"/>
      <c r="K17" s="35"/>
      <c r="L17" s="38"/>
      <c r="M17" s="79"/>
      <c r="N17" s="79"/>
      <c r="O17" s="79"/>
      <c r="P17" s="79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/>
      <c r="E18" s="26"/>
      <c r="F18" s="45"/>
      <c r="G18" s="118"/>
      <c r="H18" s="45"/>
      <c r="I18" s="44"/>
      <c r="J18" s="35"/>
      <c r="K18" s="35"/>
      <c r="L18" s="38"/>
      <c r="M18" s="79"/>
      <c r="N18" s="79"/>
      <c r="O18" s="79"/>
      <c r="P18" s="79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/>
      <c r="E19" s="26"/>
      <c r="F19" s="45"/>
      <c r="G19" s="118"/>
      <c r="H19" s="45"/>
      <c r="I19" s="44"/>
      <c r="J19" s="35"/>
      <c r="K19" s="35"/>
      <c r="L19" s="38"/>
      <c r="M19" s="79"/>
      <c r="N19" s="79"/>
      <c r="O19" s="79"/>
      <c r="P19" s="79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/>
      <c r="E20" s="26"/>
      <c r="F20" s="118"/>
      <c r="G20" s="118"/>
      <c r="H20" s="118"/>
      <c r="I20" s="96"/>
      <c r="J20" s="51"/>
      <c r="K20" s="51"/>
      <c r="L20" s="114"/>
      <c r="M20" s="79"/>
      <c r="N20" s="79"/>
      <c r="O20" s="79"/>
      <c r="P20" s="79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4"/>
      <c r="E21" s="28"/>
      <c r="F21" s="121"/>
      <c r="G21" s="121"/>
      <c r="H21" s="121"/>
      <c r="I21" s="122"/>
      <c r="J21" s="123"/>
      <c r="K21" s="123"/>
      <c r="L21" s="114"/>
      <c r="M21" s="76" t="s">
        <v>38</v>
      </c>
      <c r="N21" s="75"/>
      <c r="O21" s="76" t="s">
        <v>33</v>
      </c>
      <c r="P21" s="76" t="s">
        <v>59</v>
      </c>
      <c r="Q21" s="76" t="s">
        <v>34</v>
      </c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2" t="s">
        <v>24</v>
      </c>
      <c r="E22" s="99" t="s">
        <v>45</v>
      </c>
      <c r="F22" s="100">
        <f t="shared" ref="F22:F29" si="0">EvaluationDate</f>
        <v>42137</v>
      </c>
      <c r="G22" s="100">
        <f>_xll.qlInterestRateIndexValueDate(M22,F22,Trigger)</f>
        <v>42138</v>
      </c>
      <c r="H22" s="100">
        <f>_xll.qlInterestRateIndexMaturity(M22,G22,Trigger)</f>
        <v>42870</v>
      </c>
      <c r="I22" s="48">
        <f>_xll.qlIndexFixing(M22,F22,TRUE,AllTriggers)</f>
        <v>8.5000000001946557E-3</v>
      </c>
      <c r="J22" s="49" t="str">
        <f>Contribution!Y22</f>
        <v>HKDSTD2Y=</v>
      </c>
      <c r="K22" s="49"/>
      <c r="L22" s="114"/>
      <c r="M22" s="115" t="str">
        <f>_xll.qlSwapIndex(,"Hibor",D22,SettlementDays,Currency,Calendar,FixedLegTenor,FixedLegBDC,FixedLegDayCounter,IborIndex,YieldCurve,,Trigger)</f>
        <v>obj_001cb#0001</v>
      </c>
      <c r="N22" s="75"/>
      <c r="O22" s="77" t="s">
        <v>19</v>
      </c>
      <c r="P22" s="77" t="s">
        <v>41</v>
      </c>
      <c r="Q22" s="77" t="s">
        <v>35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7" t="s">
        <v>45</v>
      </c>
      <c r="F23" s="118">
        <f t="shared" si="0"/>
        <v>42137</v>
      </c>
      <c r="G23" s="118">
        <f>_xll.qlInterestRateIndexValueDate(M23,F23,Trigger)</f>
        <v>42138</v>
      </c>
      <c r="H23" s="118">
        <f>_xll.qlInterestRateIndexMaturity(M23,G23,Trigger)</f>
        <v>43234</v>
      </c>
      <c r="I23" s="96">
        <f>_xll.qlIndexFixing(M23,F23,TRUE,AllTriggers)</f>
        <v>1.1599999999921401E-2</v>
      </c>
      <c r="J23" s="51" t="str">
        <f>Contribution!Y23</f>
        <v>HKDSTD3Y=</v>
      </c>
      <c r="K23" s="51"/>
      <c r="L23" s="114"/>
      <c r="M23" s="115" t="str">
        <f>_xll.qlSwapIndex(,"Hibor",D23,SettlementDays,Currency,Calendar,FixedLegTenor,FixedLegBDC,FixedLegDayCounter,IborIndex,YieldCurve,,Trigger)</f>
        <v>obj_001c8#0001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7" t="s">
        <v>45</v>
      </c>
      <c r="F24" s="118">
        <f t="shared" si="0"/>
        <v>42137</v>
      </c>
      <c r="G24" s="118">
        <f>_xll.qlInterestRateIndexValueDate(M24,F24,Trigger)</f>
        <v>42138</v>
      </c>
      <c r="H24" s="118">
        <f>_xll.qlInterestRateIndexMaturity(M24,G24,Trigger)</f>
        <v>43599</v>
      </c>
      <c r="I24" s="96">
        <f>_xll.qlIndexFixing(M24,F24,TRUE,AllTriggers)</f>
        <v>1.420000000023686E-2</v>
      </c>
      <c r="J24" s="51" t="str">
        <f>Contribution!Y24</f>
        <v>HKDSTD4Y=</v>
      </c>
      <c r="K24" s="51"/>
      <c r="L24" s="114"/>
      <c r="M24" s="115" t="str">
        <f>_xll.qlSwapIndex(,"Hibor",D24,SettlementDays,Currency,Calendar,FixedLegTenor,FixedLegBDC,FixedLegDayCounter,IborIndex,YieldCurve,,Trigger)</f>
        <v>obj_001f0#0001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7" t="s">
        <v>45</v>
      </c>
      <c r="F25" s="118">
        <f t="shared" si="0"/>
        <v>42137</v>
      </c>
      <c r="G25" s="118">
        <f>_xll.qlInterestRateIndexValueDate(M25,F25,Trigger)</f>
        <v>42138</v>
      </c>
      <c r="H25" s="118">
        <f>_xll.qlInterestRateIndexMaturity(M25,G25,Trigger)</f>
        <v>43965</v>
      </c>
      <c r="I25" s="96">
        <f>_xll.qlIndexFixing(M25,F25,TRUE,AllTriggers)</f>
        <v>1.6099999999933081E-2</v>
      </c>
      <c r="J25" s="51" t="str">
        <f>Contribution!Y25</f>
        <v>HKDSTD5Y=</v>
      </c>
      <c r="K25" s="51"/>
      <c r="L25" s="114"/>
      <c r="M25" s="115" t="str">
        <f>_xll.qlSwapIndex(,"Hibor",D25,SettlementDays,Currency,Calendar,FixedLegTenor,FixedLegBDC,FixedLegDayCounter,IborIndex,YieldCurve,,Trigger)</f>
        <v>obj_001da#0001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7" t="s">
        <v>45</v>
      </c>
      <c r="F26" s="118">
        <f t="shared" si="0"/>
        <v>42137</v>
      </c>
      <c r="G26" s="118">
        <f>_xll.qlInterestRateIndexValueDate(M26,F26,Trigger)</f>
        <v>42138</v>
      </c>
      <c r="H26" s="118">
        <f>_xll.qlInterestRateIndexMaturity(M26,G26,Trigger)</f>
        <v>44697</v>
      </c>
      <c r="I26" s="96">
        <f>_xll.qlIndexFixing(M26,F26,TRUE,AllTriggers)</f>
        <v>1.8900000000036464E-2</v>
      </c>
      <c r="J26" s="51" t="str">
        <f>Contribution!Y26</f>
        <v>HKDSTD7Y=</v>
      </c>
      <c r="K26" s="51"/>
      <c r="L26" s="114"/>
      <c r="M26" s="115" t="str">
        <f>_xll.qlSwapIndex(,"Hibor",D26,SettlementDays,Currency,Calendar,FixedLegTenor,FixedLegBDC,FixedLegDayCounter,IborIndex,YieldCurve,,Trigger)</f>
        <v>obj_001dc#0001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7" t="s">
        <v>45</v>
      </c>
      <c r="F27" s="118">
        <f t="shared" si="0"/>
        <v>42137</v>
      </c>
      <c r="G27" s="118">
        <f>_xll.qlInterestRateIndexValueDate(M27,F27,Trigger)</f>
        <v>42138</v>
      </c>
      <c r="H27" s="118">
        <f>_xll.qlInterestRateIndexMaturity(M27,G27,Trigger)</f>
        <v>45791</v>
      </c>
      <c r="I27" s="96">
        <f>_xll.qlIndexFixing(M27,F27,TRUE,AllTriggers)</f>
        <v>2.1299999999936148E-2</v>
      </c>
      <c r="J27" s="51" t="str">
        <f>Contribution!Y27</f>
        <v>HKDSTD10Y=</v>
      </c>
      <c r="K27" s="51"/>
      <c r="L27" s="114"/>
      <c r="M27" s="115" t="str">
        <f>_xll.qlSwapIndex(,"Hibor",D27,SettlementDays,Currency,Calendar,FixedLegTenor,FixedLegBDC,FixedLegDayCounter,IborIndex,YieldCurve,,Trigger)</f>
        <v>obj_001d7#0001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7" t="s">
        <v>45</v>
      </c>
      <c r="F28" s="118">
        <f t="shared" si="0"/>
        <v>42137</v>
      </c>
      <c r="G28" s="118">
        <f>_xll.qlInterestRateIndexValueDate(M28,F28,Trigger)</f>
        <v>42138</v>
      </c>
      <c r="H28" s="118">
        <f>_xll.qlInterestRateIndexMaturity(M28,G28,Trigger)</f>
        <v>46521</v>
      </c>
      <c r="I28" s="96">
        <f>_xll.qlIndexFixing(M28,F28,TRUE,AllTriggers)</f>
        <v>2.2100000000007069E-2</v>
      </c>
      <c r="J28" s="51" t="str">
        <f>Contribution!Y28</f>
        <v>HKDSTD12Y=</v>
      </c>
      <c r="K28" s="51"/>
      <c r="L28" s="114"/>
      <c r="M28" s="115" t="str">
        <f>_xll.qlSwapIndex(,"Hibor",D28,SettlementDays,Currency,Calendar,FixedLegTenor,FixedLegBDC,FixedLegDayCounter,IborIndex,YieldCurve,,Trigger)</f>
        <v>obj_001e4#0001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0" t="s">
        <v>45</v>
      </c>
      <c r="F29" s="121">
        <f t="shared" si="0"/>
        <v>42137</v>
      </c>
      <c r="G29" s="121">
        <f>_xll.qlInterestRateIndexValueDate(M29,F29,Trigger)</f>
        <v>42138</v>
      </c>
      <c r="H29" s="121">
        <f>_xll.qlInterestRateIndexMaturity(M29,G29,Trigger)</f>
        <v>47617</v>
      </c>
      <c r="I29" s="122">
        <f>_xll.qlIndexFixing(M29,F29,TRUE,AllTriggers)</f>
        <v>2.2900000000074049E-2</v>
      </c>
      <c r="J29" s="123" t="str">
        <f>Contribution!Y29</f>
        <v>HKDSTD15Y=</v>
      </c>
      <c r="K29" s="123"/>
      <c r="L29" s="114"/>
      <c r="M29" s="124" t="str">
        <f>_xll.qlSwapIndex(,"Hibor",D29,SettlementDays,Currency,Calendar,FixedLegTenor,FixedLegBDC,FixedLegDayCounter,IborIndex,YieldCurve,,Trigger)</f>
        <v>obj_001c6#0001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12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12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12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125"/>
      <c r="K34" s="128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125"/>
      <c r="K35" s="128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125"/>
      <c r="K36" s="128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125"/>
      <c r="K37" s="128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125"/>
      <c r="K38" s="128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128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128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128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2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General Settings</vt:lpstr>
      <vt:lpstr>Contribution</vt:lpstr>
      <vt:lpstr>1M Pricing</vt:lpstr>
      <vt:lpstr>3M Pricing</vt:lpstr>
      <vt:lpstr>6M Pricing</vt:lpstr>
      <vt:lpstr>ON Pricing</vt:lpstr>
      <vt:lpstr>STD2 Pricing</vt:lpstr>
      <vt:lpstr>AllTriggers</vt:lpstr>
      <vt:lpstr>ASK</vt:lpstr>
      <vt:lpstr>'1M Pricing'!BDayConvention</vt:lpstr>
      <vt:lpstr>'3M Pricing'!BDayConvention</vt:lpstr>
      <vt:lpstr>'6M Pricing'!BDayConvention</vt:lpstr>
      <vt:lpstr>'STD2 Pricing'!BDayConvention</vt:lpstr>
      <vt:lpstr>BID</vt:lpstr>
      <vt:lpstr>Calendar</vt:lpstr>
      <vt:lpstr>Contribute</vt:lpstr>
      <vt:lpstr>Currency</vt:lpstr>
      <vt:lpstr>'1M Pricing'!CurveTenor</vt:lpstr>
      <vt:lpstr>'3M Pricing'!CurveTenor</vt:lpstr>
      <vt:lpstr>'6M Pricing'!CurveTenor</vt:lpstr>
      <vt:lpstr>'ON Pricing'!CurveTenor</vt:lpstr>
      <vt:lpstr>'STD2 Pricing'!CurveTenor</vt:lpstr>
      <vt:lpstr>'1M Pricing'!DayCounter</vt:lpstr>
      <vt:lpstr>'3M Pricing'!DayCounter</vt:lpstr>
      <vt:lpstr>'6M Pricing'!DayCounter</vt:lpstr>
      <vt:lpstr>'STD2 Pricing'!DayCounter</vt:lpstr>
      <vt:lpstr>DiscountingCurve</vt:lpstr>
      <vt:lpstr>'1M Pricing'!EndOfMonth</vt:lpstr>
      <vt:lpstr>'3M Pricing'!EndOfMonth</vt:lpstr>
      <vt:lpstr>'6M Pricing'!EndOfMonth</vt:lpstr>
      <vt:lpstr>'STD2 Pricing'!EndOfMonth</vt:lpstr>
      <vt:lpstr>EvaluationDate</vt:lpstr>
      <vt:lpstr>Fields</vt:lpstr>
      <vt:lpstr>'1M Pricing'!FixedLegBDC</vt:lpstr>
      <vt:lpstr>'3M Pricing'!FixedLegBDC</vt:lpstr>
      <vt:lpstr>'6M Pricing'!FixedLegBDC</vt:lpstr>
      <vt:lpstr>'ON Pricing'!FixedLegBDC</vt:lpstr>
      <vt:lpstr>'STD2 Pricing'!FixedLegBDC</vt:lpstr>
      <vt:lpstr>'1M Pricing'!FixedLegDayCounter</vt:lpstr>
      <vt:lpstr>'3M Pricing'!FixedLegDayCounter</vt:lpstr>
      <vt:lpstr>'6M Pricing'!FixedLegDayCounter</vt:lpstr>
      <vt:lpstr>'ON Pricing'!FixedLegDayCounter</vt:lpstr>
      <vt:lpstr>'STD2 Pricing'!FixedLegDayCounter</vt:lpstr>
      <vt:lpstr>'1M Pricing'!FixedLegTenor</vt:lpstr>
      <vt:lpstr>'3M Pricing'!FixedLegTenor</vt:lpstr>
      <vt:lpstr>'6M Pricing'!FixedLegTenor</vt:lpstr>
      <vt:lpstr>'ON Pricing'!FixedLegTenor</vt:lpstr>
      <vt:lpstr>'STD2 Pricing'!FixedLegTenor</vt:lpstr>
      <vt:lpstr>'ON Pricing'!ForwardStart</vt:lpstr>
      <vt:lpstr>'1M Pricing'!IborIndex</vt:lpstr>
      <vt:lpstr>'3M Pricing'!IborIndex</vt:lpstr>
      <vt:lpstr>'6M Pricing'!IborIndex</vt:lpstr>
      <vt:lpstr>'STD2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'3M Pricing'!YieldCurve</vt:lpstr>
      <vt:lpstr>'6M Pricing'!YieldCurve</vt:lpstr>
      <vt:lpstr>'ON Pricing'!YieldCurve</vt:lpstr>
      <vt:lpstr>'STD2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BARONE RICCARDO</cp:lastModifiedBy>
  <cp:lastPrinted>2013-07-11T09:05:29Z</cp:lastPrinted>
  <dcterms:created xsi:type="dcterms:W3CDTF">2013-06-26T06:50:40Z</dcterms:created>
  <dcterms:modified xsi:type="dcterms:W3CDTF">2015-05-13T07:00:09Z</dcterms:modified>
</cp:coreProperties>
</file>