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1895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  <sheet name="SwapsCalculated" sheetId="14" r:id="rId7"/>
  </sheets>
  <externalReferences>
    <externalReference r:id="rId8"/>
  </externalReference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5">Swaps!$P$5:$R$9</definedName>
    <definedName name="Conventions" localSheetId="6">SwapsCalculated!$Q$5:$S$9</definedName>
    <definedName name="Currency">'General Settings'!$D$4</definedName>
    <definedName name="DepoInclusionCriteria">Selected!$B$5</definedName>
    <definedName name="DiscountingCurve" localSheetId="5">Swaps!$L$1</definedName>
    <definedName name="DiscountingCurve" localSheetId="6">SwapsCalculated!$M$1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IborType">'General Settings'!$D$7</definedName>
    <definedName name="IndexTenor">'General Settings'!$D$6</definedName>
    <definedName name="InterpolatorID">'General Settings'!$D$21</definedName>
    <definedName name="JoinCalendar">'General Settings'!$M$22</definedName>
    <definedName name="LiborCalendar">'General Settings'!$M$20</definedName>
    <definedName name="LocalCalendar">'General Settings'!$M$19</definedName>
    <definedName name="MinDistance">RateHelpers!$I$2:$I$89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RateHelpers!$C$2:$C$89</definedName>
    <definedName name="RateHelpersIncluded">RateHelpers!$G$2:$G$89</definedName>
    <definedName name="RateHelpersPriority">RateHelpers!$H$2:$H$89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J11" i="11" l="1"/>
  <c r="J10" i="11"/>
  <c r="J9" i="11"/>
  <c r="J8" i="11"/>
  <c r="J7" i="11"/>
  <c r="J6" i="11"/>
  <c r="J3" i="11"/>
  <c r="L41" i="13"/>
  <c r="L33" i="13"/>
  <c r="L25" i="13"/>
  <c r="L24" i="13"/>
  <c r="L8" i="13"/>
  <c r="L31" i="13"/>
  <c r="L23" i="13"/>
  <c r="L7" i="13"/>
  <c r="L38" i="13"/>
  <c r="L30" i="13"/>
  <c r="L6" i="13"/>
  <c r="L29" i="13"/>
  <c r="L21" i="13"/>
  <c r="L36" i="13"/>
  <c r="L28" i="13"/>
  <c r="L20" i="13"/>
  <c r="L35" i="13"/>
  <c r="L34" i="13"/>
  <c r="L26" i="13"/>
  <c r="L18" i="13"/>
  <c r="D18" i="6" l="1"/>
  <c r="K41" i="14"/>
  <c r="K16" i="14"/>
  <c r="K30" i="14"/>
  <c r="K36" i="14"/>
  <c r="K18" i="14"/>
  <c r="K33" i="14"/>
  <c r="K8" i="14"/>
  <c r="K22" i="14"/>
  <c r="K28" i="14"/>
  <c r="K12" i="14"/>
  <c r="K25" i="14"/>
  <c r="K39" i="14"/>
  <c r="K14" i="14"/>
  <c r="K20" i="14"/>
  <c r="K26" i="14"/>
  <c r="K17" i="14"/>
  <c r="K31" i="14"/>
  <c r="K6" i="14"/>
  <c r="K35" i="14"/>
  <c r="K10" i="14"/>
  <c r="K9" i="14"/>
  <c r="K23" i="14"/>
  <c r="K37" i="14"/>
  <c r="K27" i="14"/>
  <c r="K5" i="14"/>
  <c r="K40" i="14"/>
  <c r="K15" i="14"/>
  <c r="K19" i="14"/>
  <c r="K32" i="14"/>
  <c r="K7" i="14"/>
  <c r="K21" i="14"/>
  <c r="K24" i="14"/>
  <c r="K38" i="14"/>
  <c r="K34" i="14"/>
  <c r="K29" i="14"/>
  <c r="K11" i="14"/>
  <c r="K13" i="14"/>
  <c r="M22" i="6" l="1"/>
  <c r="I11" i="11" l="1"/>
  <c r="B10" i="4"/>
  <c r="M3" i="14"/>
  <c r="M34" i="14"/>
  <c r="I12" i="14"/>
  <c r="I32" i="14"/>
  <c r="J32" i="14" s="1"/>
  <c r="M7" i="14"/>
  <c r="I7" i="14"/>
  <c r="I33" i="14"/>
  <c r="M40" i="14"/>
  <c r="M38" i="14"/>
  <c r="M8" i="14"/>
  <c r="N3" i="14"/>
  <c r="I5" i="14"/>
  <c r="I41" i="14"/>
  <c r="I22" i="14"/>
  <c r="J33" i="14"/>
  <c r="I31" i="14"/>
  <c r="I25" i="14"/>
  <c r="M36" i="14"/>
  <c r="M30" i="14"/>
  <c r="I16" i="14"/>
  <c r="M11" i="14"/>
  <c r="M12" i="14"/>
  <c r="M31" i="14"/>
  <c r="J31" i="14"/>
  <c r="I36" i="14"/>
  <c r="M35" i="14"/>
  <c r="M22" i="14"/>
  <c r="I21" i="14"/>
  <c r="M18" i="14"/>
  <c r="I28" i="14"/>
  <c r="I37" i="14"/>
  <c r="I17" i="14"/>
  <c r="J17" i="14" s="1"/>
  <c r="I38" i="14"/>
  <c r="J38" i="14" s="1"/>
  <c r="I40" i="14"/>
  <c r="M26" i="14"/>
  <c r="M21" i="14"/>
  <c r="M27" i="14"/>
  <c r="I15" i="14"/>
  <c r="I39" i="14"/>
  <c r="M17" i="14"/>
  <c r="I19" i="14"/>
  <c r="J19" i="14" s="1"/>
  <c r="M13" i="14"/>
  <c r="I9" i="14"/>
  <c r="I11" i="14"/>
  <c r="M39" i="14"/>
  <c r="J41" i="14"/>
  <c r="M14" i="14"/>
  <c r="M41" i="14"/>
  <c r="M6" i="14"/>
  <c r="L3" i="13"/>
  <c r="I23" i="14"/>
  <c r="M28" i="14"/>
  <c r="M29" i="14"/>
  <c r="I35" i="14"/>
  <c r="I20" i="14"/>
  <c r="M5" i="14"/>
  <c r="I34" i="14"/>
  <c r="J28" i="14"/>
  <c r="J20" i="14"/>
  <c r="J9" i="14"/>
  <c r="M25" i="14"/>
  <c r="M15" i="14"/>
  <c r="M37" i="14"/>
  <c r="I10" i="14"/>
  <c r="I26" i="14"/>
  <c r="M20" i="14"/>
  <c r="M32" i="14"/>
  <c r="I27" i="14"/>
  <c r="J27" i="14" s="1"/>
  <c r="I24" i="14"/>
  <c r="J24" i="14" s="1"/>
  <c r="I29" i="14"/>
  <c r="M24" i="14"/>
  <c r="M16" i="14"/>
  <c r="M10" i="14"/>
  <c r="I8" i="14"/>
  <c r="M9" i="14"/>
  <c r="M33" i="14"/>
  <c r="I18" i="14"/>
  <c r="J18" i="14" s="1"/>
  <c r="I13" i="14"/>
  <c r="J13" i="14" s="1"/>
  <c r="I30" i="14"/>
  <c r="J30" i="14" s="1"/>
  <c r="M19" i="14"/>
  <c r="M23" i="14"/>
  <c r="I14" i="14"/>
  <c r="J14" i="14" s="1"/>
  <c r="I6" i="14"/>
  <c r="L5" i="13"/>
  <c r="L10" i="13"/>
  <c r="L11" i="13"/>
  <c r="L19" i="13"/>
  <c r="L27" i="13"/>
  <c r="L12" i="13"/>
  <c r="L13" i="13"/>
  <c r="L37" i="13"/>
  <c r="L14" i="13"/>
  <c r="L22" i="13"/>
  <c r="L15" i="13"/>
  <c r="L39" i="13"/>
  <c r="L16" i="13"/>
  <c r="L32" i="13"/>
  <c r="L40" i="13"/>
  <c r="L9" i="13"/>
  <c r="L17" i="13"/>
  <c r="D4" i="11" l="1"/>
  <c r="D5" i="11"/>
  <c r="D6" i="11"/>
  <c r="D7" i="11"/>
  <c r="D8" i="11"/>
  <c r="D9" i="11"/>
  <c r="D10" i="11"/>
  <c r="D11" i="11"/>
  <c r="D3" i="11"/>
  <c r="L19" i="14"/>
  <c r="J39" i="14"/>
  <c r="N21" i="14"/>
  <c r="N35" i="14"/>
  <c r="N15" i="14"/>
  <c r="L9" i="14"/>
  <c r="L32" i="14"/>
  <c r="N16" i="14"/>
  <c r="L14" i="14"/>
  <c r="N19" i="14"/>
  <c r="J11" i="14"/>
  <c r="N37" i="14"/>
  <c r="J22" i="14"/>
  <c r="L30" i="14"/>
  <c r="J8" i="14"/>
  <c r="N39" i="14"/>
  <c r="L18" i="14"/>
  <c r="L38" i="14"/>
  <c r="N36" i="14"/>
  <c r="J34" i="14"/>
  <c r="J15" i="14"/>
  <c r="J7" i="14"/>
  <c r="N17" i="14"/>
  <c r="N34" i="14"/>
  <c r="J21" i="14"/>
  <c r="N18" i="14"/>
  <c r="N12" i="14"/>
  <c r="N30" i="14"/>
  <c r="L28" i="14"/>
  <c r="N5" i="14"/>
  <c r="J16" i="14"/>
  <c r="N31" i="14"/>
  <c r="L15" i="14"/>
  <c r="J40" i="14"/>
  <c r="J26" i="14"/>
  <c r="N33" i="14"/>
  <c r="J29" i="14"/>
  <c r="J37" i="14"/>
  <c r="H4" i="11"/>
  <c r="J4" i="11" s="1"/>
  <c r="N26" i="14"/>
  <c r="J10" i="14"/>
  <c r="L24" i="14"/>
  <c r="L33" i="14"/>
  <c r="J12" i="14"/>
  <c r="L13" i="14"/>
  <c r="J35" i="14"/>
  <c r="L31" i="14"/>
  <c r="H5" i="11"/>
  <c r="J5" i="11" s="1"/>
  <c r="L27" i="14"/>
  <c r="N9" i="14"/>
  <c r="N28" i="14"/>
  <c r="N41" i="14"/>
  <c r="N32" i="14"/>
  <c r="N29" i="14"/>
  <c r="N27" i="14"/>
  <c r="J36" i="14"/>
  <c r="N10" i="14"/>
  <c r="L41" i="14"/>
  <c r="J23" i="14"/>
  <c r="N7" i="14"/>
  <c r="N11" i="14"/>
  <c r="J25" i="14"/>
  <c r="N23" i="14"/>
  <c r="J6" i="14"/>
  <c r="L20" i="14"/>
  <c r="N6" i="14"/>
  <c r="N14" i="14"/>
  <c r="J5" i="14"/>
  <c r="L17" i="14"/>
  <c r="I4" i="11" l="1"/>
  <c r="I5" i="11"/>
  <c r="I6" i="11"/>
  <c r="I7" i="11"/>
  <c r="I8" i="11"/>
  <c r="I9" i="11"/>
  <c r="I10" i="11"/>
  <c r="I3" i="11"/>
  <c r="L36" i="14"/>
  <c r="N38" i="14"/>
  <c r="L22" i="14"/>
  <c r="N8" i="14"/>
  <c r="L10" i="14"/>
  <c r="L37" i="14"/>
  <c r="N24" i="14"/>
  <c r="L7" i="14"/>
  <c r="L25" i="14"/>
  <c r="L39" i="14"/>
  <c r="L34" i="14"/>
  <c r="L29" i="14"/>
  <c r="N22" i="14"/>
  <c r="L40" i="14"/>
  <c r="L5" i="14"/>
  <c r="N25" i="14"/>
  <c r="L21" i="14"/>
  <c r="N13" i="14"/>
  <c r="L26" i="14"/>
  <c r="L16" i="14"/>
  <c r="L6" i="14"/>
  <c r="L35" i="14"/>
  <c r="N40" i="14"/>
  <c r="L8" i="14"/>
  <c r="L23" i="14"/>
  <c r="L12" i="14"/>
  <c r="N20" i="14"/>
  <c r="L11" i="14"/>
  <c r="B9" i="4" l="1"/>
  <c r="B3" i="4"/>
  <c r="B4" i="4"/>
  <c r="B5" i="4"/>
  <c r="B6" i="4"/>
  <c r="B7" i="4"/>
  <c r="B8" i="4"/>
  <c r="B2" i="4"/>
  <c r="H11" i="11"/>
  <c r="H10" i="11"/>
  <c r="H8" i="11"/>
  <c r="H9" i="11"/>
  <c r="H7" i="11"/>
  <c r="H6" i="11"/>
  <c r="K4" i="11"/>
  <c r="C10" i="4" l="1"/>
  <c r="C4" i="4"/>
  <c r="C3" i="4"/>
  <c r="C9" i="4"/>
  <c r="C8" i="4"/>
  <c r="C7" i="4"/>
  <c r="C6" i="4"/>
  <c r="C5" i="4"/>
  <c r="D10" i="4"/>
  <c r="E10" i="4"/>
  <c r="J10" i="4"/>
  <c r="K10" i="4"/>
  <c r="D4" i="4"/>
  <c r="E4" i="4"/>
  <c r="J4" i="4"/>
  <c r="K4" i="4"/>
  <c r="D3" i="4"/>
  <c r="E3" i="4"/>
  <c r="J3" i="4"/>
  <c r="K3" i="4"/>
  <c r="D9" i="4"/>
  <c r="E9" i="4"/>
  <c r="J9" i="4"/>
  <c r="K9" i="4"/>
  <c r="D8" i="4"/>
  <c r="E8" i="4"/>
  <c r="J8" i="4"/>
  <c r="K8" i="4"/>
  <c r="D7" i="4"/>
  <c r="E7" i="4"/>
  <c r="J7" i="4"/>
  <c r="K7" i="4"/>
  <c r="D6" i="4"/>
  <c r="E6" i="4"/>
  <c r="J6" i="4"/>
  <c r="K6" i="4"/>
  <c r="D5" i="4"/>
  <c r="E5" i="4"/>
  <c r="J5" i="4"/>
  <c r="K5" i="4"/>
  <c r="K7" i="11"/>
  <c r="E3" i="9" a="1"/>
  <c r="K10" i="11"/>
  <c r="K9" i="11"/>
  <c r="K6" i="11"/>
  <c r="K5" i="11"/>
  <c r="K8" i="11"/>
  <c r="K11" i="11"/>
  <c r="E36" i="9" l="1"/>
  <c r="I36" i="9" s="1"/>
  <c r="E10" i="9"/>
  <c r="I10" i="9" s="1"/>
  <c r="E32" i="9"/>
  <c r="I32" i="9" s="1"/>
  <c r="E5" i="9"/>
  <c r="I5" i="9" s="1"/>
  <c r="E26" i="9"/>
  <c r="I26" i="9" s="1"/>
  <c r="E17" i="9"/>
  <c r="I17" i="9" s="1"/>
  <c r="E21" i="9"/>
  <c r="I21" i="9" s="1"/>
  <c r="E42" i="9"/>
  <c r="I42" i="9" s="1"/>
  <c r="E33" i="9"/>
  <c r="I33" i="9" s="1"/>
  <c r="E37" i="9"/>
  <c r="I37" i="9" s="1"/>
  <c r="E11" i="9"/>
  <c r="I11" i="9" s="1"/>
  <c r="E6" i="9"/>
  <c r="I6" i="9" s="1"/>
  <c r="E27" i="9"/>
  <c r="I27" i="9" s="1"/>
  <c r="E22" i="9"/>
  <c r="I22" i="9" s="1"/>
  <c r="E43" i="9"/>
  <c r="I43" i="9" s="1"/>
  <c r="E38" i="9"/>
  <c r="I38" i="9" s="1"/>
  <c r="E12" i="9"/>
  <c r="I12" i="9" s="1"/>
  <c r="E7" i="9"/>
  <c r="I7" i="9" s="1"/>
  <c r="E28" i="9"/>
  <c r="I28" i="9" s="1"/>
  <c r="E23" i="9"/>
  <c r="I23" i="9" s="1"/>
  <c r="E44" i="9"/>
  <c r="I44" i="9" s="1"/>
  <c r="E18" i="9"/>
  <c r="I18" i="9" s="1"/>
  <c r="E39" i="9"/>
  <c r="I39" i="9" s="1"/>
  <c r="E13" i="9"/>
  <c r="I13" i="9" s="1"/>
  <c r="E34" i="9"/>
  <c r="I34" i="9" s="1"/>
  <c r="E8" i="9"/>
  <c r="I8" i="9" s="1"/>
  <c r="E29" i="9"/>
  <c r="I29" i="9" s="1"/>
  <c r="E3" i="9"/>
  <c r="I3" i="9" s="1"/>
  <c r="E24" i="9"/>
  <c r="I24" i="9" s="1"/>
  <c r="E14" i="9"/>
  <c r="I14" i="9" s="1"/>
  <c r="E19" i="9"/>
  <c r="I19" i="9" s="1"/>
  <c r="E40" i="9"/>
  <c r="I40" i="9" s="1"/>
  <c r="E30" i="9"/>
  <c r="I30" i="9" s="1"/>
  <c r="E35" i="9"/>
  <c r="I35" i="9" s="1"/>
  <c r="E9" i="9"/>
  <c r="I9" i="9" s="1"/>
  <c r="E15" i="9"/>
  <c r="I15" i="9" s="1"/>
  <c r="E4" i="9"/>
  <c r="I4" i="9" s="1"/>
  <c r="E25" i="9"/>
  <c r="I25" i="9" s="1"/>
  <c r="E31" i="9"/>
  <c r="I31" i="9" s="1"/>
  <c r="E20" i="9"/>
  <c r="I20" i="9" s="1"/>
  <c r="E41" i="9"/>
  <c r="I41" i="9" s="1"/>
  <c r="E16" i="9"/>
  <c r="I16" i="9" s="1"/>
  <c r="E5" i="13" a="1"/>
  <c r="E5" i="13" s="1"/>
  <c r="I5" i="13" s="1"/>
  <c r="F5" i="13" a="1"/>
  <c r="F29" i="13" s="1"/>
  <c r="I1" i="11"/>
  <c r="I1" i="9"/>
  <c r="J1" i="9" s="1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F36" i="9"/>
  <c r="F5" i="9"/>
  <c r="F39" i="9"/>
  <c r="F3" i="9"/>
  <c r="F10" i="9"/>
  <c r="F25" i="9"/>
  <c r="F7" i="9"/>
  <c r="F24" i="9"/>
  <c r="F34" i="9"/>
  <c r="F22" i="9"/>
  <c r="F28" i="9"/>
  <c r="F13" i="9"/>
  <c r="F41" i="9"/>
  <c r="F11" i="9"/>
  <c r="F37" i="9"/>
  <c r="F33" i="9"/>
  <c r="F6" i="9"/>
  <c r="F30" i="9"/>
  <c r="F29" i="9"/>
  <c r="F8" i="9"/>
  <c r="F4" i="9"/>
  <c r="F32" i="9"/>
  <c r="F27" i="9"/>
  <c r="F9" i="9"/>
  <c r="F43" i="9"/>
  <c r="F16" i="9"/>
  <c r="F31" i="9"/>
  <c r="F26" i="9"/>
  <c r="F44" i="9"/>
  <c r="F20" i="9"/>
  <c r="F23" i="9"/>
  <c r="F14" i="9"/>
  <c r="F21" i="9"/>
  <c r="F12" i="9"/>
  <c r="F17" i="9"/>
  <c r="F38" i="9"/>
  <c r="F40" i="9"/>
  <c r="F35" i="9"/>
  <c r="F19" i="9"/>
  <c r="F15" i="9"/>
  <c r="F18" i="9"/>
  <c r="F42" i="9"/>
  <c r="C2" i="4" l="1"/>
  <c r="F34" i="13"/>
  <c r="E23" i="13"/>
  <c r="G23" i="13" s="1"/>
  <c r="E22" i="13"/>
  <c r="G22" i="13" s="1"/>
  <c r="E25" i="13"/>
  <c r="G25" i="13" s="1"/>
  <c r="F16" i="13"/>
  <c r="F8" i="13"/>
  <c r="E34" i="13"/>
  <c r="G34" i="13" s="1"/>
  <c r="F32" i="13"/>
  <c r="E19" i="13"/>
  <c r="G19" i="13" s="1"/>
  <c r="E13" i="13"/>
  <c r="G13" i="13" s="1"/>
  <c r="E11" i="13"/>
  <c r="G11" i="13" s="1"/>
  <c r="E39" i="13"/>
  <c r="G39" i="13" s="1"/>
  <c r="E37" i="13"/>
  <c r="G37" i="13" s="1"/>
  <c r="F28" i="13"/>
  <c r="E28" i="13"/>
  <c r="G28" i="13" s="1"/>
  <c r="F36" i="13"/>
  <c r="E36" i="13"/>
  <c r="I36" i="13" s="1"/>
  <c r="E27" i="13"/>
  <c r="G27" i="13" s="1"/>
  <c r="F18" i="13"/>
  <c r="F10" i="13"/>
  <c r="E35" i="13"/>
  <c r="G35" i="13" s="1"/>
  <c r="F26" i="13"/>
  <c r="E18" i="13"/>
  <c r="G18" i="13" s="1"/>
  <c r="E10" i="13"/>
  <c r="G10" i="13" s="1"/>
  <c r="E26" i="13"/>
  <c r="G26" i="13" s="1"/>
  <c r="E17" i="13"/>
  <c r="G17" i="13" s="1"/>
  <c r="E9" i="13"/>
  <c r="G9" i="13" s="1"/>
  <c r="E33" i="13"/>
  <c r="G33" i="13" s="1"/>
  <c r="F24" i="13"/>
  <c r="E16" i="13"/>
  <c r="G16" i="13" s="1"/>
  <c r="E8" i="13"/>
  <c r="G8" i="13" s="1"/>
  <c r="E41" i="13"/>
  <c r="G41" i="13" s="1"/>
  <c r="E24" i="13"/>
  <c r="G24" i="13" s="1"/>
  <c r="E15" i="13"/>
  <c r="G15" i="13" s="1"/>
  <c r="E7" i="13"/>
  <c r="G7" i="13" s="1"/>
  <c r="F40" i="13"/>
  <c r="E32" i="13"/>
  <c r="G32" i="13" s="1"/>
  <c r="F14" i="13"/>
  <c r="F6" i="13"/>
  <c r="E40" i="13"/>
  <c r="G40" i="13" s="1"/>
  <c r="E31" i="13"/>
  <c r="G31" i="13" s="1"/>
  <c r="F22" i="13"/>
  <c r="E14" i="13"/>
  <c r="G14" i="13" s="1"/>
  <c r="E6" i="13"/>
  <c r="G6" i="13" s="1"/>
  <c r="F30" i="13"/>
  <c r="F38" i="13"/>
  <c r="E29" i="13"/>
  <c r="G29" i="13" s="1"/>
  <c r="F20" i="13"/>
  <c r="F12" i="13"/>
  <c r="E30" i="13"/>
  <c r="I30" i="13" s="1"/>
  <c r="E21" i="13"/>
  <c r="G21" i="13" s="1"/>
  <c r="E38" i="13"/>
  <c r="G38" i="13" s="1"/>
  <c r="E20" i="13"/>
  <c r="G20" i="13" s="1"/>
  <c r="E12" i="13"/>
  <c r="G12" i="13" s="1"/>
  <c r="G5" i="13"/>
  <c r="F31" i="13"/>
  <c r="F25" i="13"/>
  <c r="F23" i="13"/>
  <c r="K23" i="13" s="1"/>
  <c r="F21" i="13"/>
  <c r="F19" i="13"/>
  <c r="F17" i="13"/>
  <c r="F15" i="13"/>
  <c r="F13" i="13"/>
  <c r="F11" i="13"/>
  <c r="F9" i="13"/>
  <c r="F7" i="13"/>
  <c r="F5" i="13"/>
  <c r="F41" i="13"/>
  <c r="F39" i="13"/>
  <c r="F35" i="13"/>
  <c r="F27" i="13"/>
  <c r="F37" i="13"/>
  <c r="F33" i="13"/>
  <c r="D2" i="4"/>
  <c r="E2" i="4"/>
  <c r="J2" i="4"/>
  <c r="K2" i="4"/>
  <c r="I23" i="13" l="1"/>
  <c r="I22" i="13"/>
  <c r="K22" i="13"/>
  <c r="K25" i="13"/>
  <c r="I25" i="13"/>
  <c r="I35" i="13"/>
  <c r="I7" i="13"/>
  <c r="I19" i="13"/>
  <c r="I16" i="13"/>
  <c r="K36" i="13"/>
  <c r="I29" i="13"/>
  <c r="K7" i="13"/>
  <c r="I18" i="13"/>
  <c r="I20" i="13"/>
  <c r="I15" i="13"/>
  <c r="I28" i="13"/>
  <c r="I17" i="13"/>
  <c r="K34" i="13"/>
  <c r="K11" i="13"/>
  <c r="K19" i="13"/>
  <c r="I34" i="13"/>
  <c r="K20" i="13"/>
  <c r="K28" i="13"/>
  <c r="K10" i="13"/>
  <c r="I9" i="13"/>
  <c r="I24" i="13"/>
  <c r="K18" i="13"/>
  <c r="I11" i="13"/>
  <c r="K38" i="13"/>
  <c r="I10" i="13"/>
  <c r="I13" i="13"/>
  <c r="I38" i="13"/>
  <c r="K24" i="13"/>
  <c r="I37" i="13"/>
  <c r="G30" i="13"/>
  <c r="K8" i="13"/>
  <c r="I39" i="13"/>
  <c r="I8" i="13"/>
  <c r="K13" i="13"/>
  <c r="K12" i="13"/>
  <c r="K33" i="13"/>
  <c r="K15" i="13"/>
  <c r="I12" i="13"/>
  <c r="K40" i="13"/>
  <c r="K37" i="13"/>
  <c r="K17" i="13"/>
  <c r="I40" i="13"/>
  <c r="K39" i="13"/>
  <c r="I32" i="13"/>
  <c r="I21" i="13"/>
  <c r="K27" i="13"/>
  <c r="K30" i="13"/>
  <c r="K29" i="13"/>
  <c r="K32" i="13"/>
  <c r="I27" i="13"/>
  <c r="K31" i="13"/>
  <c r="K14" i="13"/>
  <c r="I31" i="13"/>
  <c r="K26" i="13"/>
  <c r="I14" i="13"/>
  <c r="I33" i="13"/>
  <c r="G36" i="13"/>
  <c r="I26" i="13"/>
  <c r="K16" i="13"/>
  <c r="K9" i="13"/>
  <c r="K41" i="13"/>
  <c r="K6" i="13"/>
  <c r="I41" i="13"/>
  <c r="I6" i="13"/>
  <c r="K5" i="13"/>
  <c r="K21" i="13"/>
  <c r="K35" i="13"/>
  <c r="H8" i="9"/>
  <c r="H34" i="9"/>
  <c r="H20" i="9"/>
  <c r="H37" i="9"/>
  <c r="H23" i="9"/>
  <c r="H33" i="9"/>
  <c r="H43" i="9"/>
  <c r="H25" i="9"/>
  <c r="H26" i="9"/>
  <c r="H21" i="9"/>
  <c r="H5" i="9"/>
  <c r="H6" i="9"/>
  <c r="H36" i="9"/>
  <c r="H3" i="9"/>
  <c r="H16" i="9"/>
  <c r="H38" i="9"/>
  <c r="H11" i="9"/>
  <c r="H22" i="9"/>
  <c r="H30" i="9"/>
  <c r="H4" i="9"/>
  <c r="H40" i="9"/>
  <c r="H41" i="9"/>
  <c r="H29" i="9"/>
  <c r="H13" i="9"/>
  <c r="H39" i="9"/>
  <c r="H17" i="9"/>
  <c r="H31" i="9"/>
  <c r="H44" i="9"/>
  <c r="H42" i="9"/>
  <c r="H18" i="9"/>
  <c r="H10" i="9"/>
  <c r="H15" i="9"/>
  <c r="H35" i="9"/>
  <c r="H28" i="9"/>
  <c r="H24" i="9"/>
  <c r="H32" i="9"/>
  <c r="H7" i="9"/>
  <c r="H9" i="9"/>
  <c r="H14" i="9"/>
  <c r="H27" i="9"/>
  <c r="H19" i="9"/>
  <c r="H12" i="9"/>
  <c r="J2" i="9"/>
  <c r="L2" i="13"/>
  <c r="J9" i="9"/>
  <c r="J22" i="9"/>
  <c r="J42" i="9"/>
  <c r="J41" i="9"/>
  <c r="J33" i="9"/>
  <c r="M3" i="13"/>
  <c r="J24" i="9"/>
  <c r="J20" i="9"/>
  <c r="J38" i="9"/>
  <c r="J27" i="9"/>
  <c r="J40" i="9"/>
  <c r="J28" i="9"/>
  <c r="J35" i="9"/>
  <c r="J21" i="9"/>
  <c r="J7" i="9"/>
  <c r="J44" i="9"/>
  <c r="J31" i="9"/>
  <c r="J18" i="9"/>
  <c r="J36" i="9"/>
  <c r="J25" i="9"/>
  <c r="J13" i="9"/>
  <c r="J30" i="9"/>
  <c r="J43" i="9"/>
  <c r="J12" i="9"/>
  <c r="J5" i="9"/>
  <c r="J23" i="9"/>
  <c r="J8" i="9"/>
  <c r="J4" i="9"/>
  <c r="J32" i="9"/>
  <c r="J11" i="9"/>
  <c r="J3" i="9"/>
  <c r="J16" i="9"/>
  <c r="J19" i="9"/>
  <c r="J15" i="9"/>
  <c r="K3" i="11"/>
  <c r="J14" i="9"/>
  <c r="J29" i="9"/>
  <c r="J34" i="9"/>
  <c r="J26" i="9"/>
  <c r="J10" i="9"/>
  <c r="J17" i="9"/>
  <c r="J6" i="9"/>
  <c r="J37" i="9"/>
  <c r="J39" i="9"/>
  <c r="C50" i="4" l="1"/>
  <c r="C39" i="4"/>
  <c r="C48" i="4"/>
  <c r="C37" i="4"/>
  <c r="C27" i="4"/>
  <c r="C36" i="4"/>
  <c r="C21" i="4"/>
  <c r="C17" i="4"/>
  <c r="C46" i="4"/>
  <c r="C41" i="4"/>
  <c r="C13" i="4"/>
  <c r="C47" i="4"/>
  <c r="C28" i="4"/>
  <c r="C44" i="4"/>
  <c r="C24" i="4"/>
  <c r="C52" i="4"/>
  <c r="C51" i="4"/>
  <c r="C25" i="4"/>
  <c r="C12" i="4"/>
  <c r="C22" i="4"/>
  <c r="C26" i="4"/>
  <c r="C32" i="4"/>
  <c r="C15" i="4"/>
  <c r="C16" i="4"/>
  <c r="C14" i="4"/>
  <c r="C35" i="4"/>
  <c r="C20" i="4"/>
  <c r="C40" i="4"/>
  <c r="C30" i="4"/>
  <c r="C43" i="4"/>
  <c r="C42" i="4"/>
  <c r="C19" i="4"/>
  <c r="C29" i="4"/>
  <c r="C34" i="4"/>
  <c r="C49" i="4"/>
  <c r="C33" i="4"/>
  <c r="C18" i="4"/>
  <c r="C31" i="4"/>
  <c r="C11" i="4"/>
  <c r="C23" i="4"/>
  <c r="C45" i="4"/>
  <c r="C38" i="4"/>
  <c r="C64" i="4"/>
  <c r="C87" i="4"/>
  <c r="C60" i="4"/>
  <c r="C58" i="4"/>
  <c r="C53" i="4"/>
  <c r="C68" i="4"/>
  <c r="C77" i="4"/>
  <c r="C83" i="4"/>
  <c r="C79" i="4"/>
  <c r="C69" i="4"/>
  <c r="C61" i="4"/>
  <c r="C76" i="4"/>
  <c r="C80" i="4"/>
  <c r="C65" i="4"/>
  <c r="C85" i="4"/>
  <c r="C86" i="4"/>
  <c r="C78" i="4"/>
  <c r="C88" i="4"/>
  <c r="C56" i="4"/>
  <c r="C67" i="4"/>
  <c r="C55" i="4"/>
  <c r="C73" i="4"/>
  <c r="C54" i="4"/>
  <c r="C74" i="4"/>
  <c r="C75" i="4"/>
  <c r="C66" i="4"/>
  <c r="C59" i="4"/>
  <c r="C70" i="4"/>
  <c r="C89" i="4"/>
  <c r="C63" i="4"/>
  <c r="C82" i="4"/>
  <c r="C84" i="4"/>
  <c r="C57" i="4"/>
  <c r="C62" i="4"/>
  <c r="C81" i="4"/>
  <c r="C72" i="4"/>
  <c r="C71" i="4"/>
  <c r="D7" i="6"/>
  <c r="D8" i="6"/>
  <c r="D9" i="6"/>
  <c r="D16" i="6"/>
  <c r="D19" i="6"/>
  <c r="D55" i="4"/>
  <c r="D50" i="4"/>
  <c r="E50" i="4"/>
  <c r="F50" i="4"/>
  <c r="J50" i="4"/>
  <c r="K50" i="4"/>
  <c r="D46" i="4"/>
  <c r="E46" i="4"/>
  <c r="F46" i="4"/>
  <c r="J46" i="4"/>
  <c r="K46" i="4"/>
  <c r="D51" i="4"/>
  <c r="E51" i="4"/>
  <c r="F51" i="4"/>
  <c r="J51" i="4"/>
  <c r="K51" i="4"/>
  <c r="D14" i="4"/>
  <c r="E14" i="4"/>
  <c r="F14" i="4"/>
  <c r="J14" i="4"/>
  <c r="K14" i="4"/>
  <c r="D29" i="4"/>
  <c r="E29" i="4"/>
  <c r="F29" i="4"/>
  <c r="J29" i="4"/>
  <c r="K29" i="4"/>
  <c r="D45" i="4"/>
  <c r="E45" i="4"/>
  <c r="F45" i="4"/>
  <c r="J45" i="4"/>
  <c r="K45" i="4"/>
  <c r="D77" i="4"/>
  <c r="E77" i="4"/>
  <c r="F77" i="4"/>
  <c r="J77" i="4"/>
  <c r="K77" i="4"/>
  <c r="G77" i="4"/>
  <c r="D85" i="4"/>
  <c r="E85" i="4"/>
  <c r="F85" i="4"/>
  <c r="J85" i="4"/>
  <c r="K85" i="4"/>
  <c r="G85" i="4"/>
  <c r="D54" i="4"/>
  <c r="E54" i="4"/>
  <c r="F54" i="4"/>
  <c r="J54" i="4"/>
  <c r="K54" i="4"/>
  <c r="G54" i="4"/>
  <c r="D82" i="4"/>
  <c r="E82" i="4"/>
  <c r="F82" i="4"/>
  <c r="J82" i="4"/>
  <c r="K82" i="4"/>
  <c r="G82" i="4"/>
  <c r="D39" i="4"/>
  <c r="E39" i="4"/>
  <c r="F39" i="4"/>
  <c r="J39" i="4"/>
  <c r="K39" i="4"/>
  <c r="D41" i="4"/>
  <c r="E41" i="4"/>
  <c r="F41" i="4"/>
  <c r="J41" i="4"/>
  <c r="K41" i="4"/>
  <c r="D25" i="4"/>
  <c r="E25" i="4"/>
  <c r="F25" i="4"/>
  <c r="J25" i="4"/>
  <c r="K25" i="4"/>
  <c r="D35" i="4"/>
  <c r="E35" i="4"/>
  <c r="F35" i="4"/>
  <c r="J35" i="4"/>
  <c r="K35" i="4"/>
  <c r="D34" i="4"/>
  <c r="E34" i="4"/>
  <c r="F34" i="4"/>
  <c r="J34" i="4"/>
  <c r="K34" i="4"/>
  <c r="D38" i="4"/>
  <c r="E38" i="4"/>
  <c r="F38" i="4"/>
  <c r="J38" i="4"/>
  <c r="K38" i="4"/>
  <c r="D83" i="4"/>
  <c r="E83" i="4"/>
  <c r="F83" i="4"/>
  <c r="J83" i="4"/>
  <c r="K83" i="4"/>
  <c r="G83" i="4"/>
  <c r="D86" i="4"/>
  <c r="E86" i="4"/>
  <c r="F86" i="4"/>
  <c r="J86" i="4"/>
  <c r="K86" i="4"/>
  <c r="G86" i="4"/>
  <c r="D74" i="4"/>
  <c r="E74" i="4"/>
  <c r="F74" i="4"/>
  <c r="J74" i="4"/>
  <c r="K74" i="4"/>
  <c r="G74" i="4"/>
  <c r="D84" i="4"/>
  <c r="E84" i="4"/>
  <c r="F84" i="4"/>
  <c r="J84" i="4"/>
  <c r="K84" i="4"/>
  <c r="G84" i="4"/>
  <c r="D48" i="4"/>
  <c r="E48" i="4"/>
  <c r="F48" i="4"/>
  <c r="J48" i="4"/>
  <c r="K48" i="4"/>
  <c r="D13" i="4"/>
  <c r="E13" i="4"/>
  <c r="F13" i="4"/>
  <c r="J13" i="4"/>
  <c r="K13" i="4"/>
  <c r="D12" i="4"/>
  <c r="E12" i="4"/>
  <c r="F12" i="4"/>
  <c r="J12" i="4"/>
  <c r="K12" i="4"/>
  <c r="D20" i="4"/>
  <c r="E20" i="4"/>
  <c r="F20" i="4"/>
  <c r="J20" i="4"/>
  <c r="K20" i="4"/>
  <c r="D49" i="4"/>
  <c r="E49" i="4"/>
  <c r="F49" i="4"/>
  <c r="J49" i="4"/>
  <c r="K49" i="4"/>
  <c r="D64" i="4"/>
  <c r="E64" i="4"/>
  <c r="F64" i="4"/>
  <c r="J64" i="4"/>
  <c r="K64" i="4"/>
  <c r="G64" i="4"/>
  <c r="D79" i="4"/>
  <c r="E79" i="4"/>
  <c r="F79" i="4"/>
  <c r="J79" i="4"/>
  <c r="K79" i="4"/>
  <c r="G79" i="4"/>
  <c r="D78" i="4"/>
  <c r="E78" i="4"/>
  <c r="F78" i="4"/>
  <c r="J78" i="4"/>
  <c r="K78" i="4"/>
  <c r="G78" i="4"/>
  <c r="D75" i="4"/>
  <c r="E75" i="4"/>
  <c r="F75" i="4"/>
  <c r="J75" i="4"/>
  <c r="K75" i="4"/>
  <c r="G75" i="4"/>
  <c r="D57" i="4"/>
  <c r="E57" i="4"/>
  <c r="F57" i="4"/>
  <c r="J57" i="4"/>
  <c r="K57" i="4"/>
  <c r="G57" i="4"/>
  <c r="D37" i="4"/>
  <c r="E37" i="4"/>
  <c r="F37" i="4"/>
  <c r="J37" i="4"/>
  <c r="K37" i="4"/>
  <c r="D47" i="4"/>
  <c r="E47" i="4"/>
  <c r="F47" i="4"/>
  <c r="J47" i="4"/>
  <c r="K47" i="4"/>
  <c r="D22" i="4"/>
  <c r="E22" i="4"/>
  <c r="F22" i="4"/>
  <c r="J22" i="4"/>
  <c r="K22" i="4"/>
  <c r="D40" i="4"/>
  <c r="E40" i="4"/>
  <c r="F40" i="4"/>
  <c r="J40" i="4"/>
  <c r="K40" i="4"/>
  <c r="D33" i="4"/>
  <c r="E33" i="4"/>
  <c r="F33" i="4"/>
  <c r="J33" i="4"/>
  <c r="K33" i="4"/>
  <c r="D87" i="4"/>
  <c r="E87" i="4"/>
  <c r="F87" i="4"/>
  <c r="J87" i="4"/>
  <c r="K87" i="4"/>
  <c r="G87" i="4"/>
  <c r="D69" i="4"/>
  <c r="E69" i="4"/>
  <c r="F69" i="4"/>
  <c r="J69" i="4"/>
  <c r="K69" i="4"/>
  <c r="G69" i="4"/>
  <c r="D88" i="4"/>
  <c r="E88" i="4"/>
  <c r="F88" i="4"/>
  <c r="J88" i="4"/>
  <c r="K88" i="4"/>
  <c r="G88" i="4"/>
  <c r="D66" i="4"/>
  <c r="E66" i="4"/>
  <c r="F66" i="4"/>
  <c r="J66" i="4"/>
  <c r="K66" i="4"/>
  <c r="G66" i="4"/>
  <c r="D62" i="4"/>
  <c r="E62" i="4"/>
  <c r="F62" i="4"/>
  <c r="J62" i="4"/>
  <c r="K62" i="4"/>
  <c r="G62" i="4"/>
  <c r="D27" i="4"/>
  <c r="E27" i="4"/>
  <c r="F27" i="4"/>
  <c r="J27" i="4"/>
  <c r="K27" i="4"/>
  <c r="D28" i="4"/>
  <c r="E28" i="4"/>
  <c r="F28" i="4"/>
  <c r="J28" i="4"/>
  <c r="K28" i="4"/>
  <c r="D26" i="4"/>
  <c r="E26" i="4"/>
  <c r="F26" i="4"/>
  <c r="J26" i="4"/>
  <c r="K26" i="4"/>
  <c r="D30" i="4"/>
  <c r="E30" i="4"/>
  <c r="F30" i="4"/>
  <c r="J30" i="4"/>
  <c r="K30" i="4"/>
  <c r="D18" i="4"/>
  <c r="E18" i="4"/>
  <c r="F18" i="4"/>
  <c r="J18" i="4"/>
  <c r="K18" i="4"/>
  <c r="D60" i="4"/>
  <c r="E60" i="4"/>
  <c r="F60" i="4"/>
  <c r="J60" i="4"/>
  <c r="K60" i="4"/>
  <c r="G60" i="4"/>
  <c r="D61" i="4"/>
  <c r="E61" i="4"/>
  <c r="F61" i="4"/>
  <c r="J61" i="4"/>
  <c r="K61" i="4"/>
  <c r="G61" i="4"/>
  <c r="D56" i="4"/>
  <c r="E56" i="4"/>
  <c r="F56" i="4"/>
  <c r="J56" i="4"/>
  <c r="K56" i="4"/>
  <c r="G56" i="4"/>
  <c r="D59" i="4"/>
  <c r="E59" i="4"/>
  <c r="F59" i="4"/>
  <c r="J59" i="4"/>
  <c r="K59" i="4"/>
  <c r="G59" i="4"/>
  <c r="D81" i="4"/>
  <c r="E81" i="4"/>
  <c r="F81" i="4"/>
  <c r="J81" i="4"/>
  <c r="K81" i="4"/>
  <c r="G81" i="4"/>
  <c r="D36" i="4"/>
  <c r="E36" i="4"/>
  <c r="F36" i="4"/>
  <c r="J36" i="4"/>
  <c r="K36" i="4"/>
  <c r="D44" i="4"/>
  <c r="E44" i="4"/>
  <c r="F44" i="4"/>
  <c r="J44" i="4"/>
  <c r="K44" i="4"/>
  <c r="D32" i="4"/>
  <c r="E32" i="4"/>
  <c r="F32" i="4"/>
  <c r="J32" i="4"/>
  <c r="K32" i="4"/>
  <c r="D43" i="4"/>
  <c r="E43" i="4"/>
  <c r="F43" i="4"/>
  <c r="J43" i="4"/>
  <c r="K43" i="4"/>
  <c r="D31" i="4"/>
  <c r="E31" i="4"/>
  <c r="F31" i="4"/>
  <c r="J31" i="4"/>
  <c r="K31" i="4"/>
  <c r="D58" i="4"/>
  <c r="E58" i="4"/>
  <c r="F58" i="4"/>
  <c r="J58" i="4"/>
  <c r="K58" i="4"/>
  <c r="G58" i="4"/>
  <c r="D76" i="4"/>
  <c r="E76" i="4"/>
  <c r="F76" i="4"/>
  <c r="J76" i="4"/>
  <c r="K76" i="4"/>
  <c r="G76" i="4"/>
  <c r="D67" i="4"/>
  <c r="E67" i="4"/>
  <c r="F67" i="4"/>
  <c r="J67" i="4"/>
  <c r="K67" i="4"/>
  <c r="G67" i="4"/>
  <c r="D70" i="4"/>
  <c r="E70" i="4"/>
  <c r="F70" i="4"/>
  <c r="J70" i="4"/>
  <c r="K70" i="4"/>
  <c r="G70" i="4"/>
  <c r="D72" i="4"/>
  <c r="E72" i="4"/>
  <c r="F72" i="4"/>
  <c r="J72" i="4"/>
  <c r="K72" i="4"/>
  <c r="G72" i="4"/>
  <c r="D21" i="4"/>
  <c r="E21" i="4"/>
  <c r="F21" i="4"/>
  <c r="J21" i="4"/>
  <c r="K21" i="4"/>
  <c r="D24" i="4"/>
  <c r="E24" i="4"/>
  <c r="F24" i="4"/>
  <c r="J24" i="4"/>
  <c r="K24" i="4"/>
  <c r="D15" i="4"/>
  <c r="E15" i="4"/>
  <c r="F15" i="4"/>
  <c r="J15" i="4"/>
  <c r="K15" i="4"/>
  <c r="D42" i="4"/>
  <c r="E42" i="4"/>
  <c r="F42" i="4"/>
  <c r="J42" i="4"/>
  <c r="K42" i="4"/>
  <c r="D11" i="4"/>
  <c r="E11" i="4"/>
  <c r="F11" i="4"/>
  <c r="J11" i="4"/>
  <c r="K11" i="4"/>
  <c r="D53" i="4"/>
  <c r="E53" i="4"/>
  <c r="F53" i="4"/>
  <c r="J53" i="4"/>
  <c r="K53" i="4"/>
  <c r="D80" i="4"/>
  <c r="E80" i="4"/>
  <c r="F80" i="4"/>
  <c r="J80" i="4"/>
  <c r="K80" i="4"/>
  <c r="G80" i="4"/>
  <c r="E55" i="4"/>
  <c r="F55" i="4"/>
  <c r="J55" i="4"/>
  <c r="K55" i="4"/>
  <c r="D89" i="4"/>
  <c r="E89" i="4"/>
  <c r="F89" i="4"/>
  <c r="J89" i="4"/>
  <c r="K89" i="4"/>
  <c r="G89" i="4"/>
  <c r="D71" i="4"/>
  <c r="E71" i="4"/>
  <c r="F71" i="4"/>
  <c r="J71" i="4"/>
  <c r="K71" i="4"/>
  <c r="G71" i="4"/>
  <c r="D17" i="4"/>
  <c r="E17" i="4"/>
  <c r="F17" i="4"/>
  <c r="J17" i="4"/>
  <c r="K17" i="4"/>
  <c r="D52" i="4"/>
  <c r="E52" i="4"/>
  <c r="F52" i="4"/>
  <c r="J52" i="4"/>
  <c r="K52" i="4"/>
  <c r="D16" i="4"/>
  <c r="E16" i="4"/>
  <c r="F16" i="4"/>
  <c r="J16" i="4"/>
  <c r="K16" i="4"/>
  <c r="D19" i="4"/>
  <c r="E19" i="4"/>
  <c r="F19" i="4"/>
  <c r="J19" i="4"/>
  <c r="K19" i="4"/>
  <c r="D23" i="4"/>
  <c r="E23" i="4"/>
  <c r="F23" i="4"/>
  <c r="J23" i="4"/>
  <c r="K23" i="4"/>
  <c r="D68" i="4"/>
  <c r="E68" i="4"/>
  <c r="F68" i="4"/>
  <c r="J68" i="4"/>
  <c r="K68" i="4"/>
  <c r="G68" i="4"/>
  <c r="D65" i="4"/>
  <c r="E65" i="4"/>
  <c r="F65" i="4"/>
  <c r="J65" i="4"/>
  <c r="K65" i="4"/>
  <c r="G65" i="4"/>
  <c r="D73" i="4"/>
  <c r="E73" i="4"/>
  <c r="F73" i="4"/>
  <c r="J73" i="4"/>
  <c r="K73" i="4"/>
  <c r="G73" i="4"/>
  <c r="D63" i="4"/>
  <c r="E63" i="4"/>
  <c r="F63" i="4"/>
  <c r="J63" i="4"/>
  <c r="K63" i="4"/>
  <c r="G63" i="4"/>
  <c r="M34" i="13"/>
  <c r="M8" i="13"/>
  <c r="K9" i="9"/>
  <c r="K6" i="9"/>
  <c r="M26" i="13"/>
  <c r="K3" i="9"/>
  <c r="M9" i="13"/>
  <c r="K17" i="9"/>
  <c r="K11" i="9"/>
  <c r="M35" i="13"/>
  <c r="K32" i="9"/>
  <c r="K28" i="9"/>
  <c r="M12" i="13"/>
  <c r="K33" i="9"/>
  <c r="M10" i="13"/>
  <c r="M16" i="13"/>
  <c r="M2" i="13"/>
  <c r="K25" i="9"/>
  <c r="K29" i="9"/>
  <c r="K30" i="9"/>
  <c r="M40" i="13"/>
  <c r="K15" i="9"/>
  <c r="K24" i="9"/>
  <c r="M20" i="13"/>
  <c r="K39" i="9"/>
  <c r="M5" i="13"/>
  <c r="K43" i="9"/>
  <c r="K12" i="9"/>
  <c r="K4" i="9"/>
  <c r="M18" i="13"/>
  <c r="M15" i="13"/>
  <c r="K22" i="9"/>
  <c r="K8" i="9"/>
  <c r="M38" i="13"/>
  <c r="M37" i="13"/>
  <c r="M27" i="13"/>
  <c r="K42" i="9"/>
  <c r="M33" i="13"/>
  <c r="K34" i="9"/>
  <c r="K41" i="9"/>
  <c r="M19" i="13"/>
  <c r="M23" i="13"/>
  <c r="K26" i="9"/>
  <c r="K21" i="9"/>
  <c r="M24" i="13"/>
  <c r="M32" i="13"/>
  <c r="K31" i="9"/>
  <c r="B11" i="4" a="1"/>
  <c r="M31" i="13"/>
  <c r="M41" i="13"/>
  <c r="M39" i="13"/>
  <c r="K20" i="9"/>
  <c r="K37" i="9"/>
  <c r="K14" i="9"/>
  <c r="K23" i="9"/>
  <c r="K35" i="9"/>
  <c r="M17" i="13"/>
  <c r="M6" i="13"/>
  <c r="M22" i="13"/>
  <c r="K27" i="9"/>
  <c r="K10" i="9"/>
  <c r="K19" i="9"/>
  <c r="K13" i="9"/>
  <c r="K44" i="9"/>
  <c r="M14" i="13"/>
  <c r="M13" i="13"/>
  <c r="K5" i="9"/>
  <c r="M36" i="13"/>
  <c r="M11" i="13"/>
  <c r="M28" i="13"/>
  <c r="K7" i="9"/>
  <c r="M30" i="13"/>
  <c r="M21" i="13"/>
  <c r="M25" i="13"/>
  <c r="K40" i="9"/>
  <c r="B1" i="6"/>
  <c r="M29" i="13"/>
  <c r="K36" i="9"/>
  <c r="M7" i="13"/>
  <c r="K18" i="9"/>
  <c r="K2" i="9"/>
  <c r="K38" i="9"/>
  <c r="K16" i="9"/>
  <c r="B15" i="4" l="1"/>
  <c r="B23" i="4"/>
  <c r="B31" i="4"/>
  <c r="B39" i="4"/>
  <c r="B47" i="4"/>
  <c r="B14" i="4"/>
  <c r="B22" i="4"/>
  <c r="B30" i="4"/>
  <c r="B38" i="4"/>
  <c r="B46" i="4"/>
  <c r="B11" i="4"/>
  <c r="B19" i="4"/>
  <c r="B27" i="4"/>
  <c r="B35" i="4"/>
  <c r="B43" i="4"/>
  <c r="B51" i="4"/>
  <c r="B18" i="4"/>
  <c r="B28" i="4"/>
  <c r="B33" i="4"/>
  <c r="B48" i="4"/>
  <c r="B45" i="4"/>
  <c r="B50" i="4"/>
  <c r="B12" i="4"/>
  <c r="B16" i="4"/>
  <c r="B20" i="4"/>
  <c r="B37" i="4"/>
  <c r="B42" i="4"/>
  <c r="B32" i="4"/>
  <c r="B44" i="4"/>
  <c r="B49" i="4"/>
  <c r="B25" i="4"/>
  <c r="B13" i="4"/>
  <c r="B36" i="4"/>
  <c r="B34" i="4"/>
  <c r="B17" i="4"/>
  <c r="B26" i="4"/>
  <c r="B29" i="4"/>
  <c r="B40" i="4"/>
  <c r="B21" i="4"/>
  <c r="B24" i="4"/>
  <c r="B41" i="4"/>
  <c r="B52" i="4"/>
  <c r="C26" i="6" l="1"/>
  <c r="D2" i="5" l="1" a="1"/>
  <c r="D9" i="5"/>
  <c r="D73" i="5"/>
  <c r="D10" i="5"/>
  <c r="D74" i="5"/>
  <c r="D11" i="5"/>
  <c r="D75" i="5"/>
  <c r="D12" i="5"/>
  <c r="D76" i="5"/>
  <c r="D13" i="5"/>
  <c r="D77" i="5"/>
  <c r="D14" i="5"/>
  <c r="D103" i="5"/>
  <c r="D46" i="5"/>
  <c r="D111" i="5"/>
  <c r="D72" i="5"/>
  <c r="D32" i="5"/>
  <c r="D17" i="5"/>
  <c r="D81" i="5"/>
  <c r="D18" i="5"/>
  <c r="D82" i="5"/>
  <c r="D19" i="5"/>
  <c r="D83" i="5"/>
  <c r="D20" i="5"/>
  <c r="D84" i="5"/>
  <c r="D21" i="5"/>
  <c r="D85" i="5"/>
  <c r="D22" i="5"/>
  <c r="D126" i="5"/>
  <c r="D64" i="5"/>
  <c r="D23" i="5"/>
  <c r="D95" i="5"/>
  <c r="D56" i="5"/>
  <c r="D25" i="5"/>
  <c r="D89" i="5"/>
  <c r="D26" i="5"/>
  <c r="D90" i="5"/>
  <c r="D27" i="5"/>
  <c r="D91" i="5"/>
  <c r="D28" i="5"/>
  <c r="D92" i="5"/>
  <c r="D29" i="5"/>
  <c r="D93" i="5"/>
  <c r="D30" i="5"/>
  <c r="D8" i="5"/>
  <c r="D87" i="5"/>
  <c r="D48" i="5"/>
  <c r="D118" i="5"/>
  <c r="D79" i="5"/>
  <c r="D33" i="5"/>
  <c r="D97" i="5"/>
  <c r="D34" i="5"/>
  <c r="D98" i="5"/>
  <c r="D35" i="5"/>
  <c r="D99" i="5"/>
  <c r="D36" i="5"/>
  <c r="D100" i="5"/>
  <c r="D37" i="5"/>
  <c r="D101" i="5"/>
  <c r="D38" i="5"/>
  <c r="D40" i="5"/>
  <c r="D110" i="5"/>
  <c r="D71" i="5"/>
  <c r="D31" i="5"/>
  <c r="D102" i="5"/>
  <c r="D41" i="5"/>
  <c r="D105" i="5"/>
  <c r="D42" i="5"/>
  <c r="D106" i="5"/>
  <c r="D43" i="5"/>
  <c r="D107" i="5"/>
  <c r="D44" i="5"/>
  <c r="D108" i="5"/>
  <c r="D45" i="5"/>
  <c r="D109" i="5"/>
  <c r="D7" i="5"/>
  <c r="D63" i="5"/>
  <c r="D16" i="5"/>
  <c r="D94" i="5"/>
  <c r="D55" i="5"/>
  <c r="D120" i="5"/>
  <c r="D49" i="5"/>
  <c r="D113" i="5"/>
  <c r="D50" i="5"/>
  <c r="D114" i="5"/>
  <c r="D51" i="5"/>
  <c r="D65" i="5"/>
  <c r="D67" i="5"/>
  <c r="D124" i="5"/>
  <c r="D39" i="5"/>
  <c r="D88" i="5"/>
  <c r="D121" i="5"/>
  <c r="D115" i="5"/>
  <c r="D5" i="5"/>
  <c r="D62" i="5"/>
  <c r="D112" i="5"/>
  <c r="D2" i="5"/>
  <c r="D123" i="5"/>
  <c r="D53" i="5"/>
  <c r="D80" i="5"/>
  <c r="D24" i="5"/>
  <c r="D58" i="5"/>
  <c r="D4" i="5"/>
  <c r="D61" i="5"/>
  <c r="D86" i="5"/>
  <c r="D54" i="5"/>
  <c r="D66" i="5"/>
  <c r="D52" i="5"/>
  <c r="D69" i="5"/>
  <c r="D104" i="5"/>
  <c r="D78" i="5"/>
  <c r="D122" i="5"/>
  <c r="D60" i="5"/>
  <c r="D117" i="5"/>
  <c r="D15" i="5"/>
  <c r="D96" i="5"/>
  <c r="D3" i="5"/>
  <c r="D68" i="5"/>
  <c r="D125" i="5"/>
  <c r="D47" i="5"/>
  <c r="D119" i="5"/>
  <c r="D57" i="5"/>
  <c r="D59" i="5"/>
  <c r="D116" i="5"/>
  <c r="D6" i="5"/>
  <c r="D70" i="5"/>
  <c r="H122" i="5"/>
  <c r="H90" i="5"/>
  <c r="E24" i="5"/>
  <c r="H21" i="5"/>
  <c r="E107" i="5"/>
  <c r="H91" i="5"/>
  <c r="E4" i="5"/>
  <c r="I103" i="5"/>
  <c r="E11" i="5"/>
  <c r="H80" i="5"/>
  <c r="E61" i="5"/>
  <c r="G85" i="5"/>
  <c r="E95" i="5"/>
  <c r="I84" i="5"/>
  <c r="G22" i="5"/>
  <c r="G88" i="5"/>
  <c r="G79" i="5"/>
  <c r="H64" i="5"/>
  <c r="G28" i="5"/>
  <c r="I81" i="5"/>
  <c r="H7" i="5"/>
  <c r="G40" i="5"/>
  <c r="E62" i="5"/>
  <c r="H16" i="5"/>
  <c r="G101" i="5"/>
  <c r="F3" i="5"/>
  <c r="G105" i="5"/>
  <c r="I110" i="5"/>
  <c r="H75" i="5"/>
  <c r="E14" i="5"/>
  <c r="G63" i="5"/>
  <c r="H41" i="5"/>
  <c r="H78" i="5"/>
  <c r="F120" i="5"/>
  <c r="F55" i="5"/>
  <c r="H8" i="5"/>
  <c r="F2" i="5"/>
  <c r="G32" i="5"/>
  <c r="F121" i="5"/>
  <c r="H102" i="5"/>
  <c r="F53" i="5"/>
  <c r="F72" i="5"/>
  <c r="F111" i="5"/>
  <c r="I45" i="5"/>
  <c r="E30" i="5"/>
  <c r="G19" i="5"/>
  <c r="G36" i="5"/>
  <c r="I106" i="5"/>
  <c r="E99" i="5"/>
  <c r="G69" i="5"/>
  <c r="H59" i="5"/>
  <c r="I114" i="5"/>
  <c r="I49" i="5"/>
  <c r="G17" i="5"/>
  <c r="G5" i="5"/>
  <c r="E108" i="5"/>
  <c r="I12" i="5"/>
  <c r="E15" i="5"/>
  <c r="F54" i="5"/>
  <c r="F82" i="5"/>
  <c r="G93" i="5"/>
  <c r="H73" i="5"/>
  <c r="I46" i="5"/>
  <c r="H25" i="5"/>
  <c r="F9" i="5"/>
  <c r="F39" i="5"/>
  <c r="F47" i="5"/>
  <c r="E60" i="5"/>
  <c r="G117" i="5"/>
  <c r="H31" i="5"/>
  <c r="H119" i="5"/>
  <c r="G70" i="5"/>
  <c r="F83" i="5"/>
  <c r="I38" i="5"/>
  <c r="F13" i="5"/>
  <c r="H87" i="5"/>
  <c r="E109" i="5"/>
  <c r="H27" i="5"/>
  <c r="G58" i="5"/>
  <c r="H57" i="5"/>
  <c r="H66" i="5"/>
  <c r="G29" i="5"/>
  <c r="F18" i="5"/>
  <c r="G65" i="5"/>
  <c r="I19" i="5"/>
  <c r="G33" i="5"/>
  <c r="G92" i="5"/>
  <c r="G108" i="5"/>
  <c r="I54" i="5"/>
  <c r="I73" i="5"/>
  <c r="H39" i="5"/>
  <c r="G51" i="5"/>
  <c r="G119" i="5"/>
  <c r="G38" i="5"/>
  <c r="I109" i="5"/>
  <c r="F25" i="5"/>
  <c r="H47" i="5"/>
  <c r="F71" i="5"/>
  <c r="H38" i="5"/>
  <c r="G35" i="5"/>
  <c r="I112" i="5"/>
  <c r="F107" i="5"/>
  <c r="F103" i="5"/>
  <c r="G34" i="5"/>
  <c r="I113" i="5"/>
  <c r="F104" i="5"/>
  <c r="H118" i="5"/>
  <c r="E74" i="5"/>
  <c r="I124" i="5"/>
  <c r="E110" i="5"/>
  <c r="H14" i="5"/>
  <c r="G57" i="5"/>
  <c r="E66" i="5"/>
  <c r="G102" i="5"/>
  <c r="I72" i="5"/>
  <c r="E126" i="5"/>
  <c r="I26" i="5"/>
  <c r="E44" i="5"/>
  <c r="I5" i="5"/>
  <c r="H12" i="5"/>
  <c r="H6" i="5"/>
  <c r="G73" i="5"/>
  <c r="F37" i="5"/>
  <c r="E51" i="5"/>
  <c r="I71" i="5"/>
  <c r="H13" i="5"/>
  <c r="I122" i="5"/>
  <c r="F90" i="5"/>
  <c r="E112" i="5"/>
  <c r="G21" i="5"/>
  <c r="G107" i="5"/>
  <c r="I91" i="5"/>
  <c r="F4" i="5"/>
  <c r="F43" i="5"/>
  <c r="G11" i="5"/>
  <c r="I80" i="5"/>
  <c r="H61" i="5"/>
  <c r="E85" i="5"/>
  <c r="E113" i="5"/>
  <c r="E84" i="5"/>
  <c r="H22" i="5"/>
  <c r="H88" i="5"/>
  <c r="H79" i="5"/>
  <c r="I58" i="5"/>
  <c r="E28" i="5"/>
  <c r="F81" i="5"/>
  <c r="I7" i="5"/>
  <c r="F40" i="5"/>
  <c r="I76" i="5"/>
  <c r="E16" i="5"/>
  <c r="F101" i="5"/>
  <c r="G3" i="5"/>
  <c r="E105" i="5"/>
  <c r="G68" i="5"/>
  <c r="I75" i="5"/>
  <c r="F14" i="5"/>
  <c r="E63" i="5"/>
  <c r="G41" i="5"/>
  <c r="I57" i="5"/>
  <c r="E120" i="5"/>
  <c r="I55" i="5"/>
  <c r="G8" i="5"/>
  <c r="E2" i="5"/>
  <c r="H32" i="5"/>
  <c r="I121" i="5"/>
  <c r="H18" i="5"/>
  <c r="G53" i="5"/>
  <c r="E72" i="5"/>
  <c r="E111" i="5"/>
  <c r="G45" i="5"/>
  <c r="F126" i="5"/>
  <c r="E19" i="5"/>
  <c r="H36" i="5"/>
  <c r="G106" i="5"/>
  <c r="G99" i="5"/>
  <c r="E33" i="5"/>
  <c r="E59" i="5"/>
  <c r="G114" i="5"/>
  <c r="F49" i="5"/>
  <c r="I17" i="5"/>
  <c r="G100" i="5"/>
  <c r="I108" i="5"/>
  <c r="G12" i="5"/>
  <c r="F15" i="5"/>
  <c r="G54" i="5"/>
  <c r="E6" i="5"/>
  <c r="E93" i="5"/>
  <c r="F73" i="5"/>
  <c r="G46" i="5"/>
  <c r="G25" i="5"/>
  <c r="E37" i="5"/>
  <c r="E39" i="5"/>
  <c r="G47" i="5"/>
  <c r="H60" i="5"/>
  <c r="H117" i="5"/>
  <c r="F67" i="5"/>
  <c r="F119" i="5"/>
  <c r="H70" i="5"/>
  <c r="E83" i="5"/>
  <c r="F38" i="5"/>
  <c r="G42" i="5"/>
  <c r="I87" i="5"/>
  <c r="G109" i="5"/>
  <c r="E27" i="5"/>
  <c r="I79" i="5"/>
  <c r="I123" i="5"/>
  <c r="G55" i="5"/>
  <c r="H121" i="5"/>
  <c r="G72" i="5"/>
  <c r="F45" i="5"/>
  <c r="F36" i="5"/>
  <c r="F99" i="5"/>
  <c r="G59" i="5"/>
  <c r="E17" i="5"/>
  <c r="E12" i="5"/>
  <c r="F6" i="5"/>
  <c r="E86" i="5"/>
  <c r="E25" i="5"/>
  <c r="E47" i="5"/>
  <c r="E67" i="5"/>
  <c r="I52" i="5"/>
  <c r="E87" i="5"/>
  <c r="I86" i="5"/>
  <c r="H48" i="5"/>
  <c r="H67" i="5"/>
  <c r="E52" i="5"/>
  <c r="F109" i="5"/>
  <c r="I24" i="5"/>
  <c r="F125" i="5"/>
  <c r="F115" i="5"/>
  <c r="E80" i="5"/>
  <c r="F95" i="5"/>
  <c r="E22" i="5"/>
  <c r="F64" i="5"/>
  <c r="H81" i="5"/>
  <c r="H76" i="5"/>
  <c r="H116" i="5"/>
  <c r="H96" i="5"/>
  <c r="I78" i="5"/>
  <c r="E55" i="5"/>
  <c r="I29" i="5"/>
  <c r="E10" i="5"/>
  <c r="I30" i="5"/>
  <c r="E36" i="5"/>
  <c r="F33" i="5"/>
  <c r="F114" i="5"/>
  <c r="F100" i="5"/>
  <c r="G97" i="5"/>
  <c r="I89" i="5"/>
  <c r="H9" i="5"/>
  <c r="I47" i="5"/>
  <c r="I67" i="5"/>
  <c r="H52" i="5"/>
  <c r="H23" i="5"/>
  <c r="I90" i="5"/>
  <c r="H112" i="5"/>
  <c r="F21" i="5"/>
  <c r="H107" i="5"/>
  <c r="E115" i="5"/>
  <c r="H4" i="5"/>
  <c r="G43" i="5"/>
  <c r="I11" i="5"/>
  <c r="F80" i="5"/>
  <c r="E56" i="5"/>
  <c r="H85" i="5"/>
  <c r="H113" i="5"/>
  <c r="H84" i="5"/>
  <c r="I22" i="5"/>
  <c r="E104" i="5"/>
  <c r="F28" i="5"/>
  <c r="G81" i="5"/>
  <c r="I74" i="5"/>
  <c r="E40" i="5"/>
  <c r="E76" i="5"/>
  <c r="F16" i="5"/>
  <c r="E101" i="5"/>
  <c r="E116" i="5"/>
  <c r="F105" i="5"/>
  <c r="I68" i="5"/>
  <c r="F75" i="5"/>
  <c r="G14" i="5"/>
  <c r="E41" i="5"/>
  <c r="G120" i="5"/>
  <c r="B6" i="5"/>
  <c r="H53" i="5"/>
  <c r="H126" i="5"/>
  <c r="H26" i="5"/>
  <c r="H114" i="5"/>
  <c r="E100" i="5"/>
  <c r="E97" i="5"/>
  <c r="H93" i="5"/>
  <c r="I37" i="5"/>
  <c r="F117" i="5"/>
  <c r="F70" i="5"/>
  <c r="E42" i="5"/>
  <c r="F98" i="5"/>
  <c r="G37" i="5"/>
  <c r="E117" i="5"/>
  <c r="E70" i="5"/>
  <c r="H42" i="5"/>
  <c r="G98" i="5"/>
  <c r="G23" i="5"/>
  <c r="H43" i="5"/>
  <c r="H56" i="5"/>
  <c r="G50" i="5"/>
  <c r="E58" i="5"/>
  <c r="H62" i="5"/>
  <c r="I101" i="5"/>
  <c r="E68" i="5"/>
  <c r="E123" i="5"/>
  <c r="F94" i="5"/>
  <c r="I2" i="5"/>
  <c r="E18" i="5"/>
  <c r="I65" i="5"/>
  <c r="I77" i="5"/>
  <c r="H69" i="5"/>
  <c r="F92" i="5"/>
  <c r="F20" i="5"/>
  <c r="G82" i="5"/>
  <c r="G86" i="5"/>
  <c r="I48" i="5"/>
  <c r="I31" i="5"/>
  <c r="I70" i="5"/>
  <c r="I42" i="5"/>
  <c r="I23" i="5"/>
  <c r="E90" i="5"/>
  <c r="G112" i="5"/>
  <c r="E125" i="5"/>
  <c r="I107" i="5"/>
  <c r="H115" i="5"/>
  <c r="G4" i="5"/>
  <c r="I43" i="5"/>
  <c r="F34" i="5"/>
  <c r="G80" i="5"/>
  <c r="I56" i="5"/>
  <c r="F85" i="5"/>
  <c r="G113" i="5"/>
  <c r="E50" i="5"/>
  <c r="F22" i="5"/>
  <c r="H104" i="5"/>
  <c r="F79" i="5"/>
  <c r="F58" i="5"/>
  <c r="G118" i="5"/>
  <c r="E81" i="5"/>
  <c r="G74" i="5"/>
  <c r="I40" i="5"/>
  <c r="F76" i="5"/>
  <c r="E124" i="5"/>
  <c r="H101" i="5"/>
  <c r="I116" i="5"/>
  <c r="H105" i="5"/>
  <c r="F68" i="5"/>
  <c r="I96" i="5"/>
  <c r="I14" i="5"/>
  <c r="H123" i="5"/>
  <c r="F41" i="5"/>
  <c r="F57" i="5"/>
  <c r="I94" i="5"/>
  <c r="H55" i="5"/>
  <c r="F66" i="5"/>
  <c r="G2" i="5"/>
  <c r="F29" i="5"/>
  <c r="G121" i="5"/>
  <c r="I18" i="5"/>
  <c r="G10" i="5"/>
  <c r="H72" i="5"/>
  <c r="F65" i="5"/>
  <c r="H45" i="5"/>
  <c r="G126" i="5"/>
  <c r="F77" i="5"/>
  <c r="I36" i="5"/>
  <c r="F26" i="5"/>
  <c r="H99" i="5"/>
  <c r="H33" i="5"/>
  <c r="H44" i="5"/>
  <c r="E114" i="5"/>
  <c r="E92" i="5"/>
  <c r="F17" i="5"/>
  <c r="I100" i="5"/>
  <c r="E20" i="5"/>
  <c r="F12" i="5"/>
  <c r="I97" i="5"/>
  <c r="H54" i="5"/>
  <c r="G6" i="5"/>
  <c r="G89" i="5"/>
  <c r="E73" i="5"/>
  <c r="H51" i="5"/>
  <c r="E122" i="5"/>
  <c r="F23" i="5"/>
  <c r="G24" i="5"/>
  <c r="E21" i="5"/>
  <c r="H125" i="5"/>
  <c r="F91" i="5"/>
  <c r="I115" i="5"/>
  <c r="E103" i="5"/>
  <c r="F11" i="5"/>
  <c r="H34" i="5"/>
  <c r="I61" i="5"/>
  <c r="G56" i="5"/>
  <c r="G95" i="5"/>
  <c r="G84" i="5"/>
  <c r="F50" i="5"/>
  <c r="I88" i="5"/>
  <c r="I104" i="5"/>
  <c r="G64" i="5"/>
  <c r="I28" i="5"/>
  <c r="F118" i="5"/>
  <c r="F7" i="5"/>
  <c r="F74" i="5"/>
  <c r="F62" i="5"/>
  <c r="I16" i="5"/>
  <c r="F124" i="5"/>
  <c r="H3" i="5"/>
  <c r="G116" i="5"/>
  <c r="G110" i="5"/>
  <c r="G75" i="5"/>
  <c r="F96" i="5"/>
  <c r="H63" i="5"/>
  <c r="F123" i="5"/>
  <c r="G78" i="5"/>
  <c r="H120" i="5"/>
  <c r="E94" i="5"/>
  <c r="E8" i="5"/>
  <c r="I66" i="5"/>
  <c r="I32" i="5"/>
  <c r="H29" i="5"/>
  <c r="F102" i="5"/>
  <c r="E53" i="5"/>
  <c r="I10" i="5"/>
  <c r="H111" i="5"/>
  <c r="H65" i="5"/>
  <c r="G30" i="5"/>
  <c r="F19" i="5"/>
  <c r="G77" i="5"/>
  <c r="E106" i="5"/>
  <c r="G26" i="5"/>
  <c r="F69" i="5"/>
  <c r="F59" i="5"/>
  <c r="F44" i="5"/>
  <c r="E49" i="5"/>
  <c r="I92" i="5"/>
  <c r="H5" i="5"/>
  <c r="F108" i="5"/>
  <c r="G20" i="5"/>
  <c r="G15" i="5"/>
  <c r="F97" i="5"/>
  <c r="I82" i="5"/>
  <c r="I93" i="5"/>
  <c r="F89" i="5"/>
  <c r="E46" i="5"/>
  <c r="F86" i="5"/>
  <c r="I9" i="5"/>
  <c r="G39" i="5"/>
  <c r="F48" i="5"/>
  <c r="I60" i="5"/>
  <c r="I51" i="5"/>
  <c r="E31" i="5"/>
  <c r="E119" i="5"/>
  <c r="G71" i="5"/>
  <c r="H83" i="5"/>
  <c r="F52" i="5"/>
  <c r="G13" i="5"/>
  <c r="F87" i="5"/>
  <c r="H35" i="5"/>
  <c r="G27" i="5"/>
  <c r="E98" i="5"/>
  <c r="G122" i="5"/>
  <c r="G90" i="5"/>
  <c r="H24" i="5"/>
  <c r="I21" i="5"/>
  <c r="I125" i="5"/>
  <c r="E91" i="5"/>
  <c r="I4" i="5"/>
  <c r="H103" i="5"/>
  <c r="H11" i="5"/>
  <c r="I34" i="5"/>
  <c r="G61" i="5"/>
  <c r="I85" i="5"/>
  <c r="I95" i="5"/>
  <c r="F84" i="5"/>
  <c r="I50" i="5"/>
  <c r="E88" i="5"/>
  <c r="E79" i="5"/>
  <c r="I64" i="5"/>
  <c r="H28" i="5"/>
  <c r="I118" i="5"/>
  <c r="E7" i="5"/>
  <c r="H40" i="5"/>
  <c r="G62" i="5"/>
  <c r="F122" i="5"/>
  <c r="E43" i="5"/>
  <c r="G104" i="5"/>
  <c r="G16" i="5"/>
  <c r="H110" i="5"/>
  <c r="I41" i="5"/>
  <c r="F8" i="5"/>
  <c r="I102" i="5"/>
  <c r="E45" i="5"/>
  <c r="H106" i="5"/>
  <c r="G44" i="5"/>
  <c r="H108" i="5"/>
  <c r="E82" i="5"/>
  <c r="I25" i="5"/>
  <c r="F60" i="5"/>
  <c r="E71" i="5"/>
  <c r="G87" i="5"/>
  <c r="H98" i="5"/>
  <c r="F93" i="5"/>
  <c r="I117" i="5"/>
  <c r="E35" i="5"/>
  <c r="F56" i="5"/>
  <c r="E3" i="5"/>
  <c r="E57" i="5"/>
  <c r="E32" i="5"/>
  <c r="I126" i="5"/>
  <c r="E69" i="5"/>
  <c r="H92" i="5"/>
  <c r="I15" i="5"/>
  <c r="H37" i="5"/>
  <c r="G52" i="5"/>
  <c r="G125" i="5"/>
  <c r="I3" i="5"/>
  <c r="E96" i="5"/>
  <c r="F32" i="5"/>
  <c r="H19" i="5"/>
  <c r="H17" i="5"/>
  <c r="H89" i="5"/>
  <c r="G31" i="5"/>
  <c r="F113" i="5"/>
  <c r="F116" i="5"/>
  <c r="H94" i="5"/>
  <c r="E77" i="5"/>
  <c r="E5" i="5"/>
  <c r="F46" i="5"/>
  <c r="G67" i="5"/>
  <c r="F27" i="5"/>
  <c r="H50" i="5"/>
  <c r="I62" i="5"/>
  <c r="F63" i="5"/>
  <c r="E121" i="5"/>
  <c r="H77" i="5"/>
  <c r="F5" i="5"/>
  <c r="H46" i="5"/>
  <c r="I119" i="5"/>
  <c r="I27" i="5"/>
  <c r="E23" i="5"/>
  <c r="E34" i="5"/>
  <c r="E64" i="5"/>
  <c r="H124" i="5"/>
  <c r="H68" i="5"/>
  <c r="F78" i="5"/>
  <c r="G66" i="5"/>
  <c r="G18" i="5"/>
  <c r="H30" i="5"/>
  <c r="E26" i="5"/>
  <c r="H49" i="5"/>
  <c r="H20" i="5"/>
  <c r="I6" i="5"/>
  <c r="E9" i="5"/>
  <c r="F51" i="5"/>
  <c r="G83" i="5"/>
  <c r="I35" i="5"/>
  <c r="F24" i="5"/>
  <c r="F61" i="5"/>
  <c r="H58" i="5"/>
  <c r="G124" i="5"/>
  <c r="E75" i="5"/>
  <c r="E78" i="5"/>
  <c r="H2" i="5"/>
  <c r="I53" i="5"/>
  <c r="F30" i="5"/>
  <c r="I99" i="5"/>
  <c r="G49" i="5"/>
  <c r="I20" i="5"/>
  <c r="G9" i="5"/>
  <c r="I83" i="5"/>
  <c r="F112" i="5"/>
  <c r="E118" i="5"/>
  <c r="G96" i="5"/>
  <c r="F10" i="5"/>
  <c r="E89" i="5"/>
  <c r="F31" i="5"/>
  <c r="F35" i="5"/>
  <c r="H95" i="5"/>
  <c r="G7" i="5"/>
  <c r="I120" i="5"/>
  <c r="H10" i="5"/>
  <c r="I69" i="5"/>
  <c r="H15" i="5"/>
  <c r="I39" i="5"/>
  <c r="E38" i="5"/>
  <c r="H109" i="5"/>
  <c r="G91" i="5"/>
  <c r="H74" i="5"/>
  <c r="I63" i="5"/>
  <c r="I111" i="5"/>
  <c r="I33" i="5"/>
  <c r="H97" i="5"/>
  <c r="G48" i="5"/>
  <c r="I13" i="5"/>
  <c r="G115" i="5"/>
  <c r="I105" i="5"/>
  <c r="G94" i="5"/>
  <c r="G111" i="5"/>
  <c r="I59" i="5"/>
  <c r="E54" i="5"/>
  <c r="E13" i="5"/>
  <c r="G103" i="5"/>
  <c r="F88" i="5"/>
  <c r="G76" i="5"/>
  <c r="F110" i="5"/>
  <c r="G123" i="5"/>
  <c r="I8" i="5"/>
  <c r="E102" i="5"/>
  <c r="E65" i="5"/>
  <c r="F106" i="5"/>
  <c r="I44" i="5"/>
  <c r="H100" i="5"/>
  <c r="H82" i="5"/>
  <c r="H86" i="5"/>
  <c r="G60" i="5"/>
  <c r="H71" i="5"/>
  <c r="F42" i="5"/>
  <c r="I98" i="5"/>
  <c r="E29" i="5"/>
  <c r="E48" i="5"/>
  <c r="C24" i="6"/>
  <c r="D14" i="6"/>
  <c r="D27" i="6"/>
  <c r="J1" i="5" a="1"/>
  <c r="D26" i="6"/>
  <c r="D15" i="6"/>
  <c r="C23" i="6"/>
  <c r="J105" i="5"/>
  <c r="J27" i="5"/>
  <c r="J21" i="5"/>
  <c r="J7" i="5"/>
  <c r="J41" i="5"/>
  <c r="J87" i="5"/>
  <c r="J120" i="5"/>
  <c r="J91" i="5"/>
  <c r="J73" i="5"/>
  <c r="J24" i="5"/>
  <c r="J60" i="5"/>
  <c r="J33" i="5"/>
  <c r="J117" i="5"/>
  <c r="J90" i="5"/>
  <c r="J8" i="5"/>
  <c r="J78" i="5"/>
  <c r="J100" i="5"/>
  <c r="J39" i="5"/>
  <c r="J17" i="5"/>
  <c r="J55" i="5"/>
  <c r="J81" i="5"/>
  <c r="J122" i="5"/>
  <c r="J101" i="5"/>
  <c r="J35" i="5"/>
  <c r="J42" i="5"/>
  <c r="J97" i="5"/>
  <c r="J34" i="5"/>
  <c r="J30" i="5"/>
  <c r="J116" i="5"/>
  <c r="J37" i="5"/>
  <c r="J57" i="5"/>
  <c r="J19" i="5"/>
  <c r="J94" i="5"/>
  <c r="J102" i="5"/>
  <c r="J50" i="5"/>
  <c r="J111" i="5"/>
  <c r="J59" i="5"/>
  <c r="J75" i="5"/>
  <c r="J109" i="5"/>
  <c r="J88" i="5"/>
  <c r="J119" i="5"/>
  <c r="J85" i="5"/>
  <c r="J14" i="5"/>
  <c r="J2" i="5"/>
  <c r="J125" i="5"/>
  <c r="J84" i="5"/>
  <c r="J3" i="5"/>
  <c r="J51" i="5"/>
  <c r="J89" i="5"/>
  <c r="J54" i="5"/>
  <c r="J112" i="5"/>
  <c r="J12" i="5"/>
  <c r="J104" i="5"/>
  <c r="J47" i="5"/>
  <c r="J31" i="5"/>
  <c r="J68" i="5"/>
  <c r="J65" i="5"/>
  <c r="J106" i="5"/>
  <c r="J10" i="5"/>
  <c r="J79" i="5"/>
  <c r="J6" i="5"/>
  <c r="J52" i="5"/>
  <c r="J5" i="5"/>
  <c r="J98" i="5"/>
  <c r="J13" i="5"/>
  <c r="J123" i="5"/>
  <c r="J99" i="5"/>
  <c r="J23" i="5"/>
  <c r="J4" i="5"/>
  <c r="J26" i="5"/>
  <c r="J67" i="5"/>
  <c r="J46" i="5"/>
  <c r="J74" i="5"/>
  <c r="J61" i="5"/>
  <c r="J126" i="5"/>
  <c r="J15" i="5"/>
  <c r="J66" i="5"/>
  <c r="J53" i="5"/>
  <c r="J20" i="5"/>
  <c r="J71" i="5"/>
  <c r="J107" i="5"/>
  <c r="J113" i="5"/>
  <c r="J40" i="5"/>
  <c r="J80" i="5"/>
  <c r="J110" i="5"/>
  <c r="J115" i="5"/>
  <c r="J82" i="5"/>
  <c r="J22" i="5"/>
  <c r="J9" i="5"/>
  <c r="J92" i="5"/>
  <c r="J103" i="5"/>
  <c r="J25" i="5"/>
  <c r="J45" i="5"/>
  <c r="J38" i="5"/>
  <c r="J11" i="5"/>
  <c r="J124" i="5"/>
  <c r="J49" i="5"/>
  <c r="J83" i="5"/>
  <c r="J16" i="5"/>
  <c r="J63" i="5"/>
  <c r="J64" i="5"/>
  <c r="J121" i="5"/>
  <c r="J48" i="5"/>
  <c r="J28" i="5"/>
  <c r="J108" i="5"/>
  <c r="J56" i="5"/>
  <c r="J95" i="5"/>
  <c r="J62" i="5"/>
  <c r="J70" i="5"/>
  <c r="J77" i="5"/>
  <c r="J96" i="5"/>
  <c r="J69" i="5"/>
  <c r="J76" i="5"/>
  <c r="J29" i="5"/>
  <c r="J58" i="5"/>
  <c r="J114" i="5"/>
  <c r="J43" i="5"/>
  <c r="J44" i="5"/>
  <c r="J72" i="5"/>
  <c r="J86" i="5"/>
  <c r="J18" i="5"/>
  <c r="J36" i="5"/>
  <c r="J1" i="5"/>
  <c r="J32" i="5"/>
  <c r="J93" i="5"/>
  <c r="J118" i="5"/>
  <c r="D25" i="6"/>
  <c r="D23" i="6"/>
  <c r="D24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<sst xmlns="http://schemas.openxmlformats.org/spreadsheetml/2006/main" count="530" uniqueCount="148">
  <si>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</si>
  <si>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</si>
  <si>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</si>
  <si>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</si>
  <si>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</si>
  <si>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</si>
  <si>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</si>
  <si>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</si>
  <si>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</si>
  <si>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</si>
  <si>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</si>
  <si>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</si>
  <si>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</si>
  <si>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</si>
  <si>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</si>
  <si>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</si>
  <si>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</si>
  <si>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</si>
  <si>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</si>
  <si>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</si>
  <si>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</si>
  <si>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</si>
  <si>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</si>
  <si>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</si>
  <si>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</si>
  <si>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</si>
  <si>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</si>
  <si>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</si>
  <si>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</si>
  <si>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</si>
  <si>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</si>
  <si>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</si>
  <si>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</si>
  <si>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</si>
  <si>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</si>
  <si>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</si>
  <si>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</si>
  <si>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exotic swap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</si>
  <si>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</si>
  <si>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</si>
  <si>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</si>
  <si>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</si>
  <si>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</si>
  <si>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</si>
  <si>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</si>
  <si>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</si>
  <si>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</si>
  <si>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</si>
  <si>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</si>
  <si>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</si>
  <si>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</si>
  <si>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</si>
  <si>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</si>
  <si>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</si>
  <si>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</si>
  <si>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</si>
  <si>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</si>
  <si>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</si>
  <si>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</si>
  <si>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</si>
  <si>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</si>
  <si>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</si>
  <si>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</si>
  <si>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</si>
  <si>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</si>
  <si>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</si>
  <si>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</si>
  <si>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</si>
  <si>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</si>
  <si>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</si>
  <si>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</si>
  <si>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</si>
  <si>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</si>
  <si>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</si>
  <si>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</si>
  <si>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</si>
  <si>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</si>
  <si>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</si>
  <si>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</si>
  <si>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</si>
  <si>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</si>
  <si>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</si>
  <si>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</si>
  <si>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</si>
  <si>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</si>
  <si>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</si>
  <si>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</si>
  <si>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</si>
  <si>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</si>
  <si>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</si>
  <si>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</si>
  <si>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</si>
  <si>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</si>
  <si>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</si>
  <si>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</si>
  <si>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</si>
  <si>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</si>
  <si>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</si>
  <si>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</si>
  <si>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</si>
  <si>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</si>
  <si>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</si>
  <si>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</si>
  <si>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</si>
  <si>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</si>
  <si>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</si>
  <si>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</si>
  <si>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</si>
  <si>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</si>
  <si>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</si>
  <si>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</si>
  <si>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</si>
  <si>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</si>
  <si>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</si>
  <si>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</si>
  <si>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</si>
  <si>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</si>
  <si>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 xml:space="preserve"> </t>
  </si>
  <si>
    <t>USDFedFunds</t>
  </si>
  <si>
    <t>Extrapolation</t>
  </si>
  <si>
    <t>Instruments</t>
  </si>
  <si>
    <t>Instruments Selected</t>
  </si>
  <si>
    <t>UnitedStates::Settlement</t>
  </si>
  <si>
    <t>TN</t>
  </si>
  <si>
    <t>SN</t>
  </si>
  <si>
    <t>fix days</t>
  </si>
  <si>
    <t>calendar</t>
  </si>
  <si>
    <t>bdc</t>
  </si>
  <si>
    <t>eom</t>
  </si>
  <si>
    <t>dc</t>
  </si>
  <si>
    <t>Following</t>
  </si>
  <si>
    <t>USDON</t>
  </si>
  <si>
    <t>Tenor</t>
  </si>
  <si>
    <t>Quote</t>
  </si>
  <si>
    <t>Quote Name</t>
  </si>
  <si>
    <t>USD3M</t>
  </si>
  <si>
    <t>US Calendar</t>
  </si>
  <si>
    <t>UK Calendar</t>
  </si>
  <si>
    <t>Join Calendar Rule</t>
  </si>
  <si>
    <t>Join Calendar</t>
  </si>
  <si>
    <t>JoinHolidays</t>
  </si>
  <si>
    <t>NullCalendar</t>
  </si>
  <si>
    <t>Futures Type</t>
  </si>
  <si>
    <t>Futures Code</t>
  </si>
  <si>
    <t>Futures Date</t>
  </si>
  <si>
    <t>IMM</t>
  </si>
  <si>
    <t>Settl Days</t>
  </si>
  <si>
    <t>AllDepos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</si>
</sst>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ddd\,\ d\-mmm\-yyyy"/>
    <numFmt numFmtId="166" formatCode="0.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[$-409]d\-mmm\-yy;@"/>
    <numFmt numFmtId="176" formatCode="mm/dd/yy;@"/>
    <numFmt numFmtId="177" formatCode="0.0E+00"/>
    <numFmt numFmtId="178" formatCode="0.E+00"/>
    <numFmt numFmtId="179" formatCode="0.000000000000"/>
    <numFmt numFmtId="180" formatCode="dd\-mmm\-yy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237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5" fontId="2" fillId="2" borderId="25" xfId="1" applyNumberFormat="1" applyFont="1" applyFill="1" applyBorder="1" applyAlignment="1">
      <alignment horizontal="right"/>
    </xf>
    <xf numFmtId="168" fontId="2" fillId="2" borderId="5" xfId="1" applyNumberFormat="1" applyFont="1" applyFill="1" applyBorder="1" applyAlignment="1">
      <alignment horizontal="center"/>
    </xf>
    <xf numFmtId="165" fontId="2" fillId="2" borderId="26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4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5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5" xfId="1" applyNumberFormat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4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5" xfId="1" applyFont="1" applyFill="1" applyBorder="1"/>
    <xf numFmtId="0" fontId="2" fillId="5" borderId="25" xfId="3" applyFont="1" applyFill="1" applyBorder="1"/>
    <xf numFmtId="0" fontId="2" fillId="7" borderId="14" xfId="3" applyFont="1" applyFill="1" applyBorder="1"/>
    <xf numFmtId="0" fontId="2" fillId="2" borderId="5" xfId="3" applyFont="1" applyFill="1" applyBorder="1" applyAlignment="1">
      <alignment horizontal="center"/>
    </xf>
    <xf numFmtId="0" fontId="2" fillId="5" borderId="26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2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2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2" fontId="8" fillId="4" borderId="8" xfId="1" quotePrefix="1" applyNumberFormat="1" applyFont="1" applyFill="1" applyBorder="1" applyAlignment="1" applyProtection="1">
      <alignment horizontal="left"/>
    </xf>
    <xf numFmtId="0" fontId="2" fillId="2" borderId="24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0" fontId="16" fillId="2" borderId="14" xfId="1" applyFont="1" applyFill="1" applyBorder="1" applyAlignment="1">
      <alignment horizontal="center"/>
    </xf>
    <xf numFmtId="175" fontId="17" fillId="4" borderId="1" xfId="1" applyNumberFormat="1" applyFont="1" applyFill="1" applyBorder="1" applyAlignment="1" applyProtection="1">
      <alignment horizontal="left"/>
    </xf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6" fillId="4" borderId="8" xfId="1" applyNumberFormat="1" applyFont="1" applyFill="1" applyBorder="1" applyAlignment="1" applyProtection="1">
      <alignment horizontal="center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0" xfId="1" applyFill="1" applyBorder="1"/>
    <xf numFmtId="0" fontId="1" fillId="2" borderId="14" xfId="1" applyFill="1" applyBorder="1"/>
    <xf numFmtId="169" fontId="2" fillId="2" borderId="25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1" xfId="1" applyFont="1" applyFill="1" applyBorder="1" applyAlignment="1">
      <alignment horizontal="center" vertical="center" wrapText="1"/>
    </xf>
    <xf numFmtId="0" fontId="18" fillId="3" borderId="20" xfId="1" applyFont="1" applyFill="1" applyBorder="1" applyAlignment="1">
      <alignment horizontal="center" vertical="center" wrapText="1"/>
    </xf>
    <xf numFmtId="0" fontId="18" fillId="3" borderId="19" xfId="1" applyFont="1" applyFill="1" applyBorder="1" applyAlignment="1">
      <alignment horizontal="center" vertical="center" wrapText="1"/>
    </xf>
    <xf numFmtId="168" fontId="16" fillId="0" borderId="0" xfId="1" applyNumberFormat="1" applyFont="1"/>
    <xf numFmtId="0" fontId="16" fillId="2" borderId="14" xfId="1" applyFont="1" applyFill="1" applyBorder="1" applyAlignment="1">
      <alignment horizontal="left"/>
    </xf>
    <xf numFmtId="166" fontId="16" fillId="2" borderId="0" xfId="1" applyNumberFormat="1" applyFont="1" applyFill="1" applyBorder="1" applyAlignment="1">
      <alignment horizontal="left"/>
    </xf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6" borderId="17" xfId="1" applyFont="1" applyFill="1" applyBorder="1" applyAlignment="1">
      <alignment horizontal="center"/>
    </xf>
    <xf numFmtId="0" fontId="17" fillId="4" borderId="15" xfId="1" applyFont="1" applyFill="1" applyBorder="1" applyAlignment="1">
      <alignment horizontal="left"/>
    </xf>
    <xf numFmtId="0" fontId="16" fillId="2" borderId="12" xfId="1" applyFont="1" applyFill="1" applyBorder="1" applyAlignment="1">
      <alignment horizontal="left"/>
    </xf>
    <xf numFmtId="166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169" fontId="16" fillId="2" borderId="11" xfId="1" applyNumberFormat="1" applyFont="1" applyFill="1" applyBorder="1" applyAlignment="1">
      <alignment horizontal="right"/>
    </xf>
    <xf numFmtId="169" fontId="16" fillId="2" borderId="10" xfId="1" applyNumberFormat="1" applyFont="1" applyFill="1" applyBorder="1" applyAlignment="1">
      <alignment horizontal="right"/>
    </xf>
    <xf numFmtId="0" fontId="2" fillId="10" borderId="13" xfId="3" applyFont="1" applyFill="1" applyBorder="1"/>
    <xf numFmtId="169" fontId="2" fillId="2" borderId="24" xfId="1" applyNumberFormat="1" applyFont="1" applyFill="1" applyBorder="1" applyAlignment="1">
      <alignment horizontal="right"/>
    </xf>
    <xf numFmtId="0" fontId="2" fillId="10" borderId="14" xfId="3" applyFont="1" applyFill="1" applyBorder="1"/>
    <xf numFmtId="169" fontId="2" fillId="2" borderId="6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29" xfId="3" applyFont="1" applyFill="1" applyBorder="1"/>
    <xf numFmtId="0" fontId="2" fillId="11" borderId="28" xfId="3" applyFont="1" applyFill="1" applyBorder="1"/>
    <xf numFmtId="0" fontId="2" fillId="11" borderId="27" xfId="3" applyFont="1" applyFill="1" applyBorder="1"/>
    <xf numFmtId="0" fontId="2" fillId="11" borderId="14" xfId="3" applyFont="1" applyFill="1" applyBorder="1"/>
    <xf numFmtId="0" fontId="2" fillId="11" borderId="13" xfId="3" applyFont="1" applyFill="1" applyBorder="1"/>
    <xf numFmtId="0" fontId="2" fillId="11" borderId="12" xfId="3" applyFont="1" applyFill="1" applyBorder="1"/>
    <xf numFmtId="0" fontId="2" fillId="11" borderId="10" xfId="3" applyFont="1" applyFill="1" applyBorder="1"/>
    <xf numFmtId="0" fontId="20" fillId="8" borderId="28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14" fillId="8" borderId="27" xfId="1" applyFont="1" applyFill="1" applyBorder="1" applyAlignment="1">
      <alignment horizontal="centerContinuous"/>
    </xf>
    <xf numFmtId="0" fontId="8" fillId="2" borderId="28" xfId="1" applyFont="1" applyFill="1" applyBorder="1"/>
    <xf numFmtId="0" fontId="8" fillId="2" borderId="29" xfId="1" applyFont="1" applyFill="1" applyBorder="1"/>
    <xf numFmtId="0" fontId="8" fillId="2" borderId="27" xfId="1" applyFont="1" applyFill="1" applyBorder="1"/>
    <xf numFmtId="0" fontId="20" fillId="8" borderId="28" xfId="3" applyFont="1" applyFill="1" applyBorder="1" applyAlignment="1">
      <alignment horizontal="centerContinuous"/>
    </xf>
    <xf numFmtId="0" fontId="7" fillId="8" borderId="29" xfId="3" applyFont="1" applyFill="1" applyBorder="1" applyAlignment="1">
      <alignment horizontal="centerContinuous"/>
    </xf>
    <xf numFmtId="0" fontId="2" fillId="2" borderId="28" xfId="3" applyFont="1" applyFill="1" applyBorder="1"/>
    <xf numFmtId="0" fontId="3" fillId="2" borderId="29" xfId="3" applyFont="1" applyFill="1" applyBorder="1"/>
    <xf numFmtId="0" fontId="2" fillId="2" borderId="29" xfId="3" applyFont="1" applyFill="1" applyBorder="1"/>
    <xf numFmtId="0" fontId="2" fillId="2" borderId="27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left"/>
    </xf>
    <xf numFmtId="166" fontId="16" fillId="2" borderId="0" xfId="2" applyNumberFormat="1" applyFont="1" applyFill="1" applyBorder="1" applyAlignment="1">
      <alignment horizontal="right"/>
    </xf>
    <xf numFmtId="165" fontId="16" fillId="2" borderId="0" xfId="1" applyNumberFormat="1" applyFont="1" applyFill="1" applyBorder="1" applyAlignment="1">
      <alignment horizontal="right"/>
    </xf>
    <xf numFmtId="165" fontId="16" fillId="2" borderId="4" xfId="1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left"/>
    </xf>
    <xf numFmtId="166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5" fontId="16" fillId="2" borderId="2" xfId="1" applyNumberFormat="1" applyFont="1" applyFill="1" applyBorder="1" applyAlignment="1">
      <alignment horizontal="right"/>
    </xf>
    <xf numFmtId="165" fontId="16" fillId="2" borderId="1" xfId="1" applyNumberFormat="1" applyFont="1" applyFill="1" applyBorder="1" applyAlignment="1">
      <alignment horizontal="right"/>
    </xf>
    <xf numFmtId="167" fontId="16" fillId="2" borderId="0" xfId="1" applyNumberFormat="1" applyFont="1" applyFill="1" applyBorder="1" applyAlignment="1">
      <alignment horizontal="right"/>
    </xf>
    <xf numFmtId="167" fontId="16" fillId="2" borderId="2" xfId="1" applyNumberFormat="1" applyFont="1" applyFill="1" applyBorder="1" applyAlignment="1">
      <alignment horizontal="right"/>
    </xf>
    <xf numFmtId="10" fontId="15" fillId="0" borderId="0" xfId="1" applyNumberFormat="1" applyFont="1"/>
    <xf numFmtId="166" fontId="16" fillId="0" borderId="0" xfId="1" applyNumberFormat="1" applyFont="1"/>
    <xf numFmtId="0" fontId="16" fillId="0" borderId="29" xfId="1" applyFont="1" applyBorder="1" applyAlignment="1">
      <alignment horizontal="center"/>
    </xf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4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6" fontId="16" fillId="2" borderId="24" xfId="2" applyNumberFormat="1" applyFont="1" applyFill="1" applyBorder="1" applyAlignment="1">
      <alignment horizontal="center"/>
    </xf>
    <xf numFmtId="175" fontId="15" fillId="0" borderId="0" xfId="1" applyNumberFormat="1" applyFont="1"/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9" fillId="2" borderId="7" xfId="1" applyFont="1" applyFill="1" applyBorder="1" applyAlignment="1">
      <alignment horizontal="left" vertical="center"/>
    </xf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0" fontId="16" fillId="2" borderId="7" xfId="1" applyFont="1" applyFill="1" applyBorder="1"/>
    <xf numFmtId="175" fontId="17" fillId="4" borderId="7" xfId="1" applyNumberFormat="1" applyFont="1" applyFill="1" applyBorder="1" applyAlignment="1" applyProtection="1">
      <alignment horizontal="left"/>
    </xf>
    <xf numFmtId="0" fontId="16" fillId="0" borderId="28" xfId="1" applyFont="1" applyBorder="1"/>
    <xf numFmtId="0" fontId="16" fillId="0" borderId="27" xfId="1" applyFont="1" applyBorder="1" applyAlignment="1">
      <alignment horizontal="center"/>
    </xf>
    <xf numFmtId="0" fontId="16" fillId="2" borderId="24" xfId="1" applyFont="1" applyFill="1" applyBorder="1" applyAlignment="1"/>
    <xf numFmtId="0" fontId="16" fillId="0" borderId="14" xfId="1" applyFont="1" applyBorder="1"/>
    <xf numFmtId="0" fontId="16" fillId="0" borderId="0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0" borderId="12" xfId="1" applyFont="1" applyBorder="1"/>
    <xf numFmtId="0" fontId="16" fillId="0" borderId="11" xfId="1" applyFont="1" applyBorder="1" applyAlignment="1">
      <alignment horizontal="center"/>
    </xf>
    <xf numFmtId="0" fontId="16" fillId="0" borderId="10" xfId="1" applyFont="1" applyBorder="1" applyAlignment="1">
      <alignment horizontal="center"/>
    </xf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3" borderId="23" xfId="1" applyFont="1" applyFill="1" applyBorder="1" applyAlignment="1">
      <alignment horizontal="center" vertical="center" wrapText="1"/>
    </xf>
    <xf numFmtId="0" fontId="16" fillId="2" borderId="31" xfId="1" applyFont="1" applyFill="1" applyBorder="1" applyAlignment="1">
      <alignment horizontal="center"/>
    </xf>
    <xf numFmtId="0" fontId="16" fillId="0" borderId="2" xfId="1" applyFont="1" applyBorder="1"/>
    <xf numFmtId="0" fontId="16" fillId="2" borderId="32" xfId="1" applyFont="1" applyFill="1" applyBorder="1"/>
    <xf numFmtId="10" fontId="16" fillId="0" borderId="0" xfId="1" applyNumberFormat="1" applyFont="1"/>
    <xf numFmtId="166" fontId="16" fillId="2" borderId="3" xfId="2" applyNumberFormat="1" applyFont="1" applyFill="1" applyBorder="1" applyAlignment="1">
      <alignment horizontal="center" vertical="center"/>
    </xf>
    <xf numFmtId="14" fontId="16" fillId="0" borderId="0" xfId="1" applyNumberFormat="1" applyFont="1"/>
    <xf numFmtId="16" fontId="16" fillId="0" borderId="0" xfId="1" applyNumberFormat="1" applyFont="1"/>
    <xf numFmtId="0" fontId="19" fillId="2" borderId="0" xfId="1" applyFont="1" applyFill="1" applyBorder="1" applyAlignment="1">
      <alignment horizontal="left" vertical="center"/>
    </xf>
    <xf numFmtId="0" fontId="16" fillId="0" borderId="33" xfId="1" applyFont="1" applyBorder="1"/>
    <xf numFmtId="0" fontId="16" fillId="2" borderId="6" xfId="1" applyFont="1" applyFill="1" applyBorder="1" applyAlignment="1">
      <alignment horizontal="left"/>
    </xf>
    <xf numFmtId="166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5" fontId="16" fillId="2" borderId="6" xfId="1" applyNumberFormat="1" applyFont="1" applyFill="1" applyBorder="1" applyAlignment="1">
      <alignment horizontal="right"/>
    </xf>
    <xf numFmtId="165" fontId="16" fillId="2" borderId="5" xfId="1" applyNumberFormat="1" applyFont="1" applyFill="1" applyBorder="1" applyAlignment="1">
      <alignment horizontal="right"/>
    </xf>
    <xf numFmtId="0" fontId="16" fillId="0" borderId="34" xfId="1" applyFont="1" applyBorder="1"/>
    <xf numFmtId="0" fontId="16" fillId="0" borderId="3" xfId="1" applyFont="1" applyBorder="1"/>
    <xf numFmtId="177" fontId="16" fillId="0" borderId="0" xfId="1" applyNumberFormat="1" applyFont="1"/>
    <xf numFmtId="11" fontId="16" fillId="0" borderId="0" xfId="1" applyNumberFormat="1" applyFont="1"/>
    <xf numFmtId="177" fontId="0" fillId="0" borderId="0" xfId="0" applyNumberFormat="1"/>
    <xf numFmtId="178" fontId="16" fillId="0" borderId="0" xfId="1" applyNumberFormat="1" applyFont="1"/>
    <xf numFmtId="179" fontId="0" fillId="0" borderId="0" xfId="0" applyNumberFormat="1"/>
    <xf numFmtId="0" fontId="18" fillId="5" borderId="35" xfId="1" applyFont="1" applyFill="1" applyBorder="1" applyAlignment="1">
      <alignment horizontal="right"/>
    </xf>
    <xf numFmtId="3" fontId="16" fillId="6" borderId="36" xfId="1" applyNumberFormat="1" applyFont="1" applyFill="1" applyBorder="1" applyAlignment="1">
      <alignment horizontal="center"/>
    </xf>
    <xf numFmtId="0" fontId="18" fillId="5" borderId="16" xfId="1" applyFont="1" applyFill="1" applyBorder="1" applyAlignment="1">
      <alignment horizontal="right"/>
    </xf>
    <xf numFmtId="180" fontId="16" fillId="2" borderId="24" xfId="1" applyNumberFormat="1" applyFont="1" applyFill="1" applyBorder="1" applyAlignment="1">
      <alignment horizontal="center"/>
    </xf>
    <xf numFmtId="0" fontId="16" fillId="2" borderId="28" xfId="1" applyFont="1" applyFill="1" applyBorder="1" applyAlignment="1">
      <alignment horizontal="center"/>
    </xf>
    <xf numFmtId="0" fontId="16" fillId="2" borderId="29" xfId="1" applyFont="1" applyFill="1" applyBorder="1"/>
    <xf numFmtId="0" fontId="16" fillId="2" borderId="29" xfId="1" applyFont="1" applyFill="1" applyBorder="1" applyAlignment="1">
      <alignment horizontal="center"/>
    </xf>
    <xf numFmtId="0" fontId="19" fillId="2" borderId="37" xfId="1" applyFont="1" applyFill="1" applyBorder="1" applyAlignment="1">
      <alignment horizontal="left" vertical="center"/>
    </xf>
    <xf numFmtId="0" fontId="21" fillId="2" borderId="27" xfId="1" applyFont="1" applyFill="1" applyBorder="1"/>
    <xf numFmtId="0" fontId="16" fillId="2" borderId="12" xfId="1" applyFont="1" applyFill="1" applyBorder="1" applyAlignment="1">
      <alignment horizontal="center"/>
    </xf>
    <xf numFmtId="0" fontId="23" fillId="2" borderId="10" xfId="1" applyFont="1" applyFill="1" applyBorder="1"/>
    <xf numFmtId="0" fontId="18" fillId="11" borderId="3" xfId="1" applyFont="1" applyFill="1" applyBorder="1" applyAlignment="1">
      <alignment horizontal="center"/>
    </xf>
    <xf numFmtId="0" fontId="18" fillId="11" borderId="3" xfId="1" applyFont="1" applyFill="1" applyBorder="1" applyAlignment="1">
      <alignment horizontal="right"/>
    </xf>
    <xf numFmtId="176" fontId="16" fillId="11" borderId="24" xfId="1" applyNumberFormat="1" applyFont="1" applyFill="1" applyBorder="1" applyAlignment="1">
      <alignment horizontal="right"/>
    </xf>
    <xf numFmtId="0" fontId="16" fillId="11" borderId="1" xfId="1" applyNumberFormat="1" applyFont="1" applyFill="1" applyBorder="1" applyAlignment="1">
      <alignment horizontal="left"/>
    </xf>
    <xf numFmtId="0" fontId="18" fillId="11" borderId="33" xfId="1" applyFont="1" applyFill="1" applyBorder="1" applyAlignment="1">
      <alignment horizontal="center"/>
    </xf>
    <xf numFmtId="0" fontId="18" fillId="11" borderId="33" xfId="1" applyFont="1" applyFill="1" applyBorder="1" applyAlignment="1">
      <alignment horizontal="right"/>
    </xf>
    <xf numFmtId="176" fontId="16" fillId="11" borderId="26" xfId="1" applyNumberFormat="1" applyFont="1" applyFill="1" applyBorder="1" applyAlignment="1">
      <alignment horizontal="right"/>
    </xf>
    <xf numFmtId="175" fontId="17" fillId="4" borderId="5" xfId="1" applyNumberFormat="1" applyFont="1" applyFill="1" applyBorder="1" applyAlignment="1" applyProtection="1">
      <alignment horizontal="left"/>
    </xf>
    <xf numFmtId="0" fontId="18" fillId="11" borderId="34" xfId="1" applyFont="1" applyFill="1" applyBorder="1" applyAlignment="1">
      <alignment horizontal="center"/>
    </xf>
    <xf numFmtId="0" fontId="18" fillId="11" borderId="34" xfId="1" applyFont="1" applyFill="1" applyBorder="1" applyAlignment="1">
      <alignment horizontal="right"/>
    </xf>
    <xf numFmtId="176" fontId="16" fillId="11" borderId="25" xfId="1" applyNumberFormat="1" applyFont="1" applyFill="1" applyBorder="1" applyAlignment="1">
      <alignment horizontal="right"/>
    </xf>
    <xf numFmtId="175" fontId="17" fillId="4" borderId="4" xfId="1" applyNumberFormat="1" applyFont="1" applyFill="1" applyBorder="1" applyAlignment="1" applyProtection="1">
      <alignment horizontal="left"/>
    </xf>
    <xf numFmtId="0" fontId="16" fillId="11" borderId="4" xfId="1" applyNumberFormat="1" applyFont="1" applyFill="1" applyBorder="1" applyAlignment="1">
      <alignment horizontal="left"/>
    </xf>
    <xf numFmtId="0" fontId="18" fillId="2" borderId="33" xfId="1" applyFont="1" applyFill="1" applyBorder="1" applyAlignment="1">
      <alignment horizontal="center"/>
    </xf>
    <xf numFmtId="0" fontId="16" fillId="2" borderId="26" xfId="1" applyFont="1" applyFill="1" applyBorder="1" applyAlignment="1">
      <alignment horizontal="center"/>
    </xf>
    <xf numFmtId="180" fontId="16" fillId="2" borderId="26" xfId="1" applyNumberFormat="1" applyFont="1" applyFill="1" applyBorder="1" applyAlignment="1">
      <alignment horizontal="center"/>
    </xf>
    <xf numFmtId="0" fontId="16" fillId="2" borderId="33" xfId="2" applyNumberFormat="1" applyFont="1" applyFill="1" applyBorder="1" applyAlignment="1">
      <alignment horizontal="left"/>
    </xf>
    <xf numFmtId="166" fontId="16" fillId="2" borderId="33" xfId="2" applyNumberFormat="1" applyFont="1" applyFill="1" applyBorder="1" applyAlignment="1">
      <alignment horizontal="center" vertical="center"/>
    </xf>
    <xf numFmtId="176" fontId="16" fillId="2" borderId="26" xfId="2" applyNumberFormat="1" applyFont="1" applyFill="1" applyBorder="1" applyAlignment="1">
      <alignment horizontal="center"/>
    </xf>
    <xf numFmtId="0" fontId="18" fillId="2" borderId="34" xfId="1" applyFont="1" applyFill="1" applyBorder="1" applyAlignment="1">
      <alignment horizontal="center"/>
    </xf>
    <xf numFmtId="0" fontId="16" fillId="2" borderId="25" xfId="1" applyFont="1" applyFill="1" applyBorder="1" applyAlignment="1">
      <alignment horizontal="center"/>
    </xf>
    <xf numFmtId="180" fontId="16" fillId="2" borderId="25" xfId="1" applyNumberFormat="1" applyFont="1" applyFill="1" applyBorder="1" applyAlignment="1">
      <alignment horizontal="center"/>
    </xf>
    <xf numFmtId="0" fontId="16" fillId="2" borderId="34" xfId="2" applyNumberFormat="1" applyFont="1" applyFill="1" applyBorder="1" applyAlignment="1">
      <alignment horizontal="left"/>
    </xf>
    <xf numFmtId="166" fontId="16" fillId="2" borderId="34" xfId="2" applyNumberFormat="1" applyFont="1" applyFill="1" applyBorder="1" applyAlignment="1">
      <alignment horizontal="center" vertical="center"/>
    </xf>
    <xf numFmtId="176" fontId="16" fillId="2" borderId="25" xfId="2" applyNumberFormat="1" applyFont="1" applyFill="1" applyBorder="1" applyAlignment="1">
      <alignment horizontal="center"/>
    </xf>
    <xf numFmtId="0" fontId="16" fillId="2" borderId="26" xfId="1" applyNumberFormat="1" applyFont="1" applyFill="1" applyBorder="1" applyAlignment="1">
      <alignment horizontal="center"/>
    </xf>
    <xf numFmtId="166" fontId="16" fillId="2" borderId="26" xfId="1" applyNumberFormat="1" applyFont="1" applyFill="1" applyBorder="1" applyAlignment="1"/>
    <xf numFmtId="0" fontId="16" fillId="2" borderId="26" xfId="1" applyFont="1" applyFill="1" applyBorder="1" applyAlignment="1"/>
    <xf numFmtId="0" fontId="16" fillId="2" borderId="26" xfId="1" applyNumberFormat="1" applyFont="1" applyFill="1" applyBorder="1" applyAlignment="1"/>
    <xf numFmtId="0" fontId="16" fillId="4" borderId="26" xfId="1" applyNumberFormat="1" applyFont="1" applyFill="1" applyBorder="1" applyAlignment="1" applyProtection="1">
      <alignment horizontal="left" vertical="center"/>
    </xf>
    <xf numFmtId="0" fontId="16" fillId="2" borderId="25" xfId="1" applyNumberFormat="1" applyFont="1" applyFill="1" applyBorder="1" applyAlignment="1">
      <alignment horizontal="center"/>
    </xf>
    <xf numFmtId="166" fontId="16" fillId="2" borderId="25" xfId="1" applyNumberFormat="1" applyFont="1" applyFill="1" applyBorder="1" applyAlignment="1"/>
    <xf numFmtId="0" fontId="16" fillId="2" borderId="25" xfId="1" applyFont="1" applyFill="1" applyBorder="1" applyAlignment="1"/>
    <xf numFmtId="0" fontId="16" fillId="2" borderId="25" xfId="1" applyNumberFormat="1" applyFont="1" applyFill="1" applyBorder="1" applyAlignment="1"/>
    <xf numFmtId="0" fontId="16" fillId="4" borderId="25" xfId="1" applyNumberFormat="1" applyFont="1" applyFill="1" applyBorder="1" applyAlignment="1" applyProtection="1">
      <alignment horizontal="left" vertical="center"/>
    </xf>
    <xf numFmtId="0" fontId="16" fillId="2" borderId="24" xfId="1" applyNumberFormat="1" applyFont="1" applyFill="1" applyBorder="1" applyAlignment="1">
      <alignment horizontal="center"/>
    </xf>
    <xf numFmtId="166" fontId="16" fillId="2" borderId="24" xfId="1" applyNumberFormat="1" applyFont="1" applyFill="1" applyBorder="1" applyAlignment="1"/>
    <xf numFmtId="0" fontId="16" fillId="2" borderId="24" xfId="1" applyNumberFormat="1" applyFont="1" applyFill="1" applyBorder="1" applyAlignment="1"/>
    <xf numFmtId="0" fontId="16" fillId="4" borderId="24" xfId="1" applyNumberFormat="1" applyFont="1" applyFill="1" applyBorder="1" applyAlignment="1" applyProtection="1">
      <alignment horizontal="left" vertical="center"/>
    </xf>
    <xf numFmtId="0" fontId="16" fillId="12" borderId="26" xfId="1" applyNumberFormat="1" applyFont="1" applyFill="1" applyBorder="1" applyAlignment="1"/>
    <xf numFmtId="0" fontId="16" fillId="12" borderId="25" xfId="1" applyNumberFormat="1" applyFont="1" applyFill="1" applyBorder="1" applyAlignment="1"/>
    <xf numFmtId="0" fontId="16" fillId="12" borderId="24" xfId="1" applyNumberFormat="1" applyFont="1" applyFill="1" applyBorder="1" applyAlignment="1"/>
    <xf numFmtId="0" fontId="16" fillId="2" borderId="33" xfId="1" applyNumberFormat="1" applyFont="1" applyFill="1" applyBorder="1" applyAlignment="1">
      <alignment horizontal="center"/>
    </xf>
    <xf numFmtId="0" fontId="16" fillId="2" borderId="34" xfId="1" applyNumberFormat="1" applyFont="1" applyFill="1" applyBorder="1" applyAlignment="1">
      <alignment horizontal="center"/>
    </xf>
    <xf numFmtId="0" fontId="16" fillId="2" borderId="3" xfId="1" applyNumberFormat="1" applyFont="1" applyFill="1" applyBorder="1" applyAlignment="1">
      <alignment horizontal="center"/>
    </xf>
    <xf numFmtId="0" fontId="16" fillId="2" borderId="33" xfId="1" applyFont="1" applyFill="1" applyBorder="1" applyAlignment="1">
      <alignment horizontal="left"/>
    </xf>
    <xf numFmtId="0" fontId="16" fillId="2" borderId="34" xfId="1" applyFont="1" applyFill="1" applyBorder="1" applyAlignment="1">
      <alignment horizontal="left"/>
    </xf>
    <xf numFmtId="0" fontId="16" fillId="2" borderId="3" xfId="1" applyFont="1" applyFill="1" applyBorder="1" applyAlignment="1">
      <alignment horizontal="left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13">
          <cell r="D13" t="str">
            <v>USDSTD#0000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37.28515625" style="2" bestFit="1" customWidth="1"/>
    <col min="5" max="5" width="16.85546875" style="2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1.6.0 - MS VC++ (version unknown) - Multithreaded Dynamic Runtime library - Release Configuration - May  8 2015 13:08:40</v>
      </c>
    </row>
    <row r="2" spans="1:33" s="3" customFormat="1" ht="19.5" customHeight="1" thickBot="1" x14ac:dyDescent="0.3">
      <c r="B2" s="100" t="s">
        <v>81</v>
      </c>
      <c r="C2" s="101"/>
      <c r="D2" s="101"/>
      <c r="E2" s="101"/>
      <c r="F2" s="101"/>
      <c r="G2" s="27"/>
      <c r="K2" s="94" t="s">
        <v>93</v>
      </c>
      <c r="L2" s="95"/>
      <c r="M2" s="95"/>
      <c r="N2" s="96"/>
    </row>
    <row r="3" spans="1:33" ht="12" thickBot="1" x14ac:dyDescent="0.25">
      <c r="A3" s="3"/>
      <c r="B3" s="102"/>
      <c r="C3" s="103"/>
      <c r="D3" s="104"/>
      <c r="E3" s="104"/>
      <c r="F3" s="105"/>
      <c r="G3" s="27"/>
      <c r="H3" s="3"/>
      <c r="I3" s="3"/>
      <c r="J3" s="3"/>
      <c r="K3" s="97"/>
      <c r="L3" s="98"/>
      <c r="M3" s="98"/>
      <c r="N3" s="9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29" t="s">
        <v>80</v>
      </c>
      <c r="D4" s="28" t="s">
        <v>69</v>
      </c>
      <c r="E4" s="4"/>
      <c r="F4" s="4"/>
      <c r="G4" s="27"/>
      <c r="H4" s="88" t="s">
        <v>79</v>
      </c>
      <c r="I4" s="89"/>
      <c r="J4" s="3"/>
      <c r="K4" s="41"/>
      <c r="L4" s="40" t="s">
        <v>92</v>
      </c>
      <c r="M4" s="35" t="b">
        <v>0</v>
      </c>
      <c r="N4" s="3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6" t="s">
        <v>78</v>
      </c>
      <c r="D5" s="6">
        <v>3</v>
      </c>
      <c r="E5" s="4"/>
      <c r="F5" s="4"/>
      <c r="G5" s="27"/>
      <c r="H5" s="90" t="s">
        <v>77</v>
      </c>
      <c r="I5" s="91" t="s">
        <v>76</v>
      </c>
      <c r="J5" s="3"/>
      <c r="K5" s="41"/>
      <c r="L5" s="40" t="s">
        <v>91</v>
      </c>
      <c r="M5" s="42"/>
      <c r="N5" s="3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6" t="s">
        <v>75</v>
      </c>
      <c r="D6" s="6" t="s">
        <v>74</v>
      </c>
      <c r="E6" s="4"/>
      <c r="F6" s="4"/>
      <c r="G6" s="27"/>
      <c r="H6" s="90" t="s">
        <v>73</v>
      </c>
      <c r="I6" s="91"/>
      <c r="J6" s="3"/>
      <c r="K6" s="41"/>
      <c r="L6" s="40" t="s">
        <v>90</v>
      </c>
      <c r="M6" s="32" t="b">
        <v>1</v>
      </c>
      <c r="N6" s="3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6" t="s">
        <v>72</v>
      </c>
      <c r="D7" s="6" t="str">
        <f>Months&amp;IF(UPPER(Currency)="EUR","E","L")</f>
        <v>3L</v>
      </c>
      <c r="E7" s="4"/>
      <c r="F7" s="4"/>
      <c r="G7" s="27"/>
      <c r="H7" s="90" t="s">
        <v>71</v>
      </c>
      <c r="I7" s="91"/>
      <c r="J7" s="3"/>
      <c r="K7" s="38"/>
      <c r="L7" s="37"/>
      <c r="M7" s="37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6" t="s">
        <v>70</v>
      </c>
      <c r="D8" s="6" t="str">
        <f>VLOOKUP(Currency,H4:I8,2)</f>
        <v>AM</v>
      </c>
      <c r="E8" s="4"/>
      <c r="F8" s="4"/>
      <c r="G8" s="27"/>
      <c r="H8" s="92" t="s">
        <v>69</v>
      </c>
      <c r="I8" s="93" t="s">
        <v>68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6" t="s">
        <v>67</v>
      </c>
      <c r="D9" s="6" t="str">
        <f>Currency&amp;"_"&amp;$E$16&amp;"RH"</f>
        <v>USD_YCSTDRH</v>
      </c>
      <c r="E9" s="4"/>
      <c r="F9" s="4"/>
      <c r="G9" s="27"/>
      <c r="H9" s="3"/>
      <c r="I9" s="3"/>
      <c r="J9" s="3"/>
      <c r="K9" s="94" t="s">
        <v>89</v>
      </c>
      <c r="L9" s="95"/>
      <c r="M9" s="95"/>
      <c r="N9" s="9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5" t="s">
        <v>66</v>
      </c>
      <c r="D10" s="6" t="b">
        <v>1</v>
      </c>
      <c r="E10" s="4"/>
      <c r="F10" s="4"/>
      <c r="G10" s="27"/>
      <c r="H10" s="3"/>
      <c r="I10" s="3"/>
      <c r="J10" s="3"/>
      <c r="K10" s="97"/>
      <c r="L10" s="98"/>
      <c r="M10" s="98"/>
      <c r="N10" s="99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5" t="s">
        <v>65</v>
      </c>
      <c r="D11" s="24"/>
      <c r="E11" s="4"/>
      <c r="F11" s="4"/>
      <c r="G11" s="27"/>
      <c r="H11" s="3"/>
      <c r="I11" s="3"/>
      <c r="J11" s="3"/>
      <c r="K11" s="34"/>
      <c r="L11" s="33" t="s">
        <v>88</v>
      </c>
      <c r="M11" s="35" t="s">
        <v>87</v>
      </c>
      <c r="N11" s="3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3" t="s">
        <v>64</v>
      </c>
      <c r="D12" s="22" t="b">
        <v>1</v>
      </c>
      <c r="E12" s="4"/>
      <c r="F12" s="4"/>
      <c r="G12" s="27"/>
      <c r="H12" s="3"/>
      <c r="I12" s="3"/>
      <c r="J12" s="3"/>
      <c r="K12" s="34"/>
      <c r="L12" s="33" t="s">
        <v>86</v>
      </c>
      <c r="M12" s="32" t="s">
        <v>85</v>
      </c>
      <c r="N12" s="3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7"/>
      <c r="H13" s="3"/>
      <c r="I13" s="3"/>
      <c r="J13" s="3"/>
      <c r="K13" s="34"/>
      <c r="L13" s="33" t="s">
        <v>116</v>
      </c>
      <c r="M13" s="35" t="s">
        <v>115</v>
      </c>
      <c r="N13" s="3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19" t="s">
        <v>63</v>
      </c>
      <c r="D14" s="21" t="str">
        <f>_xll.qlPiecewiseYieldCurve(D16,NDays,Calendar,_xll.ohPack(Selected!D2:D126),,,,Accuracy,TraitsID,InterpolatorID,Permanent,,ObjectOverwrite)</f>
        <v>_USDYCSTD#0012</v>
      </c>
      <c r="E14" s="4"/>
      <c r="F14" s="4"/>
      <c r="G14" s="27"/>
      <c r="H14" s="3"/>
      <c r="I14" s="3"/>
      <c r="J14" s="3"/>
      <c r="K14" s="62"/>
      <c r="L14" s="33" t="s">
        <v>114</v>
      </c>
      <c r="M14" s="35" t="s">
        <v>113</v>
      </c>
      <c r="N14" s="6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47</v>
      </c>
      <c r="D15" s="20" t="str">
        <f>_xll.ohRangeRetrieveError(YieldCurve)</f>
        <v/>
      </c>
      <c r="E15" s="4" t="s">
        <v>117</v>
      </c>
      <c r="F15" s="4"/>
      <c r="G15" s="27"/>
      <c r="H15" s="3"/>
      <c r="I15" s="3"/>
      <c r="J15" s="3"/>
      <c r="K15" s="30"/>
      <c r="L15" s="37"/>
      <c r="M15" s="37"/>
      <c r="N15" s="3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2" thickBot="1" x14ac:dyDescent="0.25">
      <c r="A16" s="3"/>
      <c r="B16" s="5"/>
      <c r="C16" s="19" t="s">
        <v>62</v>
      </c>
      <c r="D16" s="18" t="str">
        <f>"_"&amp;Currency&amp;$E$16</f>
        <v>_USDYCSTD</v>
      </c>
      <c r="E16" s="17" t="s">
        <v>61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9.5" thickBot="1" x14ac:dyDescent="0.3">
      <c r="A17" s="3"/>
      <c r="B17" s="5"/>
      <c r="C17" s="14" t="s">
        <v>60</v>
      </c>
      <c r="D17" s="16"/>
      <c r="E17" s="4"/>
      <c r="F17" s="4"/>
      <c r="G17" s="27"/>
      <c r="H17" s="3"/>
      <c r="I17" s="3"/>
      <c r="J17" s="3"/>
      <c r="K17" s="94" t="s">
        <v>89</v>
      </c>
      <c r="L17" s="95"/>
      <c r="M17" s="95"/>
      <c r="N17" s="96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59</v>
      </c>
      <c r="D18" s="16" t="str">
        <f>JoinCalendar</f>
        <v>JoinHolidays(UnitedStates::Settlement,NullCalendar)</v>
      </c>
      <c r="E18" s="4"/>
      <c r="F18" s="4"/>
      <c r="G18" s="27"/>
      <c r="H18" s="3"/>
      <c r="I18" s="3"/>
      <c r="J18" s="3"/>
      <c r="K18" s="97"/>
      <c r="L18" s="98"/>
      <c r="M18" s="98"/>
      <c r="N18" s="99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2.75" x14ac:dyDescent="0.2">
      <c r="A19" s="3"/>
      <c r="B19" s="5"/>
      <c r="C19" s="14" t="s">
        <v>58</v>
      </c>
      <c r="D19" s="15" t="e">
        <f>NA()</f>
        <v>#N/A</v>
      </c>
      <c r="E19" s="4"/>
      <c r="F19" s="4"/>
      <c r="G19" s="27"/>
      <c r="H19" s="3"/>
      <c r="I19" s="3"/>
      <c r="J19" s="3"/>
      <c r="K19" s="34"/>
      <c r="L19" s="33" t="s">
        <v>136</v>
      </c>
      <c r="M19" s="35" t="s">
        <v>122</v>
      </c>
      <c r="N19" s="3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2.75" x14ac:dyDescent="0.2">
      <c r="A20" s="3"/>
      <c r="B20" s="5"/>
      <c r="C20" s="14" t="s">
        <v>57</v>
      </c>
      <c r="D20" s="13" t="s">
        <v>56</v>
      </c>
      <c r="E20" s="4"/>
      <c r="F20" s="4"/>
      <c r="G20" s="27"/>
      <c r="H20" s="3"/>
      <c r="I20" s="3"/>
      <c r="J20" s="3"/>
      <c r="K20" s="34"/>
      <c r="L20" s="33" t="s">
        <v>137</v>
      </c>
      <c r="M20" s="35" t="s">
        <v>141</v>
      </c>
      <c r="N20" s="3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55</v>
      </c>
      <c r="D21" s="11" t="s">
        <v>54</v>
      </c>
      <c r="E21" s="4"/>
      <c r="F21" s="4"/>
      <c r="G21" s="27"/>
      <c r="H21" s="3"/>
      <c r="I21" s="3"/>
      <c r="J21" s="3"/>
      <c r="K21" s="41"/>
      <c r="L21" s="40" t="s">
        <v>138</v>
      </c>
      <c r="M21" s="35" t="s">
        <v>140</v>
      </c>
      <c r="N21" s="39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41"/>
      <c r="L22" s="40" t="s">
        <v>139</v>
      </c>
      <c r="M22" s="32" t="str">
        <f>M21&amp;"("&amp;LocalCalendar&amp;","&amp;LiborCalendar&amp;")"</f>
        <v>JoinHolidays(UnitedStates::Settlement,NullCalendar)</v>
      </c>
      <c r="N22" s="3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thickBot="1" x14ac:dyDescent="0.25">
      <c r="A23" s="3"/>
      <c r="B23" s="5"/>
      <c r="C23" s="9">
        <f>_xll.qlTermStructureReferenceDate(YieldCurve)</f>
        <v>42138</v>
      </c>
      <c r="D23" s="8">
        <f>MAX(_xll.ohPack(Selected!J1:J126))</f>
        <v>2.8814711606645043E-2</v>
      </c>
      <c r="E23" s="4"/>
      <c r="F23" s="4"/>
      <c r="G23" s="27"/>
      <c r="H23" s="3"/>
      <c r="I23" s="3"/>
      <c r="J23" s="3"/>
      <c r="K23" s="38"/>
      <c r="L23" s="37"/>
      <c r="M23" s="37"/>
      <c r="N23" s="36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5"/>
      <c r="C24" s="7">
        <f>MAX(_xll.ohPack(Selected!I2:I126))</f>
        <v>60405</v>
      </c>
      <c r="D24" s="6">
        <f>MIN(_xll.ohPack(Selected!J1:J126))</f>
        <v>1.931433179556636E-3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63" t="s">
        <v>47</v>
      </c>
      <c r="D25" s="64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[1]Libor!$D$13</f>
        <v>USDSTD#0000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82"/>
      <c r="B27" s="4"/>
      <c r="C27" s="83" t="s">
        <v>119</v>
      </c>
      <c r="D27" s="43" t="b">
        <f>_xll.qlExtrapolatorEnableExtrapolation(YieldCurve,TRUE)</f>
        <v>1</v>
      </c>
      <c r="E27" s="4"/>
      <c r="F27" s="4"/>
      <c r="G27" s="8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82"/>
      <c r="B28" s="4"/>
      <c r="C28" s="85"/>
      <c r="D28" s="1"/>
      <c r="E28" s="4"/>
      <c r="F28" s="4"/>
      <c r="G28" s="8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86"/>
      <c r="B29" s="87"/>
      <c r="C29" s="87"/>
      <c r="D29" s="87"/>
      <c r="E29" s="87"/>
      <c r="F29" s="87"/>
      <c r="G29" s="8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8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M19:M20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M21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89"/>
  <sheetViews>
    <sheetView topLeftCell="D1" workbookViewId="0">
      <selection activeCell="D1" sqref="D1"/>
    </sheetView>
  </sheetViews>
  <sheetFormatPr defaultRowHeight="13.5" outlineLevelCol="1" x14ac:dyDescent="0.25"/>
  <cols>
    <col min="1" max="1" width="6" style="56" hidden="1" customWidth="1" outlineLevel="1"/>
    <col min="2" max="2" width="4" style="77" hidden="1" customWidth="1" outlineLevel="1"/>
    <col min="3" max="3" width="15.140625" style="77" hidden="1" customWidth="1" outlineLevel="1"/>
    <col min="4" max="4" width="17.28515625" style="77" bestFit="1" customWidth="1" collapsed="1"/>
    <col min="5" max="7" width="8" style="77" bestFit="1" customWidth="1"/>
    <col min="8" max="9" width="9" style="77" bestFit="1" customWidth="1"/>
    <col min="10" max="11" width="17.28515625" style="77" bestFit="1" customWidth="1"/>
    <col min="12" max="12" width="3" style="44" bestFit="1" customWidth="1"/>
    <col min="13" max="13" width="12" style="56" bestFit="1" customWidth="1"/>
    <col min="14" max="14" width="28.140625" style="56" bestFit="1" customWidth="1"/>
    <col min="15" max="15" width="10" style="56" bestFit="1" customWidth="1"/>
    <col min="16" max="16" width="9.140625" style="56"/>
    <col min="17" max="17" width="13.140625" style="56" bestFit="1" customWidth="1"/>
    <col min="18" max="16384" width="9.140625" style="56"/>
  </cols>
  <sheetData>
    <row r="1" spans="1:13" ht="33.75" x14ac:dyDescent="0.25">
      <c r="A1" s="163"/>
      <c r="B1" s="153"/>
      <c r="C1" s="106" t="s">
        <v>46</v>
      </c>
      <c r="D1" s="106" t="s">
        <v>120</v>
      </c>
      <c r="E1" s="106" t="s">
        <v>45</v>
      </c>
      <c r="F1" s="106" t="s">
        <v>44</v>
      </c>
      <c r="G1" s="106" t="s">
        <v>43</v>
      </c>
      <c r="H1" s="106" t="s">
        <v>42</v>
      </c>
      <c r="I1" s="106" t="s">
        <v>41</v>
      </c>
      <c r="J1" s="106" t="s">
        <v>40</v>
      </c>
      <c r="K1" s="106" t="s">
        <v>39</v>
      </c>
    </row>
    <row r="2" spans="1:13" ht="11.25" customHeight="1" x14ac:dyDescent="0.2">
      <c r="A2" s="169"/>
      <c r="B2" s="107" t="str">
        <f>Deposits!B3</f>
        <v>ON</v>
      </c>
      <c r="C2" s="107" t="str">
        <f>Deposits!J3</f>
        <v>obj_0034e#0004</v>
      </c>
      <c r="D2" s="232" t="str">
        <f>IFERROR(_xll.qlRateHelperQuoteName(C2),"--")</f>
        <v>USDOND_Quote</v>
      </c>
      <c r="E2" s="165">
        <f>IFERROR(_xll.qlRateHelperQuoteValue($C2,Trigger),"--")</f>
        <v>2.7999999999999995E-3</v>
      </c>
      <c r="F2" s="165"/>
      <c r="G2" s="166" t="b">
        <v>1</v>
      </c>
      <c r="H2" s="166">
        <v>10</v>
      </c>
      <c r="I2" s="166">
        <v>1</v>
      </c>
      <c r="J2" s="167">
        <f>IFERROR(_xll.qlRateHelperEarliestDate($C2,Trigger),"--")</f>
        <v>42138</v>
      </c>
      <c r="K2" s="168">
        <f>IFERROR(_xll.qlRateHelperLatestDate($C2,Trigger),"--")</f>
        <v>42139</v>
      </c>
      <c r="L2" s="56">
        <v>10</v>
      </c>
      <c r="M2" s="56" t="s">
        <v>38</v>
      </c>
    </row>
    <row r="3" spans="1:13" ht="11.25" customHeight="1" x14ac:dyDescent="0.2">
      <c r="A3" s="169"/>
      <c r="B3" s="107" t="str">
        <f>Deposits!B4</f>
        <v>TN</v>
      </c>
      <c r="C3" s="107" t="str">
        <f>Deposits!J4</f>
        <v>obj_00349#0004</v>
      </c>
      <c r="D3" s="233" t="str">
        <f>IFERROR(_xll.qlRateHelperQuoteName(C3),"--")</f>
        <v>USDTND_Quote</v>
      </c>
      <c r="E3" s="108">
        <f>IFERROR(_xll.qlRateHelperQuoteValue($C3,Trigger),"--")</f>
        <v>2.7999999999999995E-3</v>
      </c>
      <c r="F3" s="108"/>
      <c r="G3" s="58" t="b">
        <v>1</v>
      </c>
      <c r="H3" s="58">
        <v>10</v>
      </c>
      <c r="I3" s="58">
        <v>1</v>
      </c>
      <c r="J3" s="109">
        <f>IFERROR(_xll.qlRateHelperEarliestDate($C3,Trigger),"--")</f>
        <v>42139</v>
      </c>
      <c r="K3" s="110">
        <f>IFERROR(_xll.qlRateHelperLatestDate($C3,Trigger),"--")</f>
        <v>42142</v>
      </c>
      <c r="L3" s="56">
        <v>40</v>
      </c>
      <c r="M3" s="56" t="s">
        <v>37</v>
      </c>
    </row>
    <row r="4" spans="1:13" ht="11.25" customHeight="1" x14ac:dyDescent="0.25">
      <c r="A4" s="169"/>
      <c r="B4" s="107" t="str">
        <f>Deposits!B5</f>
        <v>SN</v>
      </c>
      <c r="C4" s="107" t="str">
        <f>Deposits!J5</f>
        <v>obj_00351#0004</v>
      </c>
      <c r="D4" s="233" t="str">
        <f>IFERROR(_xll.qlRateHelperQuoteName(C4),"--")</f>
        <v>USDSND_Quote</v>
      </c>
      <c r="E4" s="108">
        <f>IFERROR(_xll.qlRateHelperQuoteValue($C4,Trigger),"--")</f>
        <v>2.8999999999999998E-3</v>
      </c>
      <c r="F4" s="108"/>
      <c r="G4" s="58" t="b">
        <v>1</v>
      </c>
      <c r="H4" s="58">
        <v>10</v>
      </c>
      <c r="I4" s="58">
        <v>1</v>
      </c>
      <c r="J4" s="109">
        <f>IFERROR(_xll.qlRateHelperEarliestDate($C4,Trigger),"--")</f>
        <v>42142</v>
      </c>
      <c r="K4" s="110">
        <f>IFERROR(_xll.qlRateHelperLatestDate($C4,Trigger),"--")</f>
        <v>42143</v>
      </c>
    </row>
    <row r="5" spans="1:13" ht="11.25" customHeight="1" x14ac:dyDescent="0.25">
      <c r="A5" s="169"/>
      <c r="B5" s="107" t="str">
        <f>Deposits!B6</f>
        <v>SW</v>
      </c>
      <c r="C5" s="107" t="str">
        <f>Deposits!J6</f>
        <v>obj_0034a#0004</v>
      </c>
      <c r="D5" s="233" t="str">
        <f>IFERROR(_xll.qlRateHelperQuoteName(C5),"--")</f>
        <v>USDSWD_Quote</v>
      </c>
      <c r="E5" s="108">
        <f>IFERROR(_xll.qlRateHelperQuoteValue($C5,Trigger),"--")</f>
        <v>1.4574999999999998E-3</v>
      </c>
      <c r="F5" s="108"/>
      <c r="G5" s="58" t="b">
        <v>1</v>
      </c>
      <c r="H5" s="58">
        <v>10</v>
      </c>
      <c r="I5" s="58">
        <v>1</v>
      </c>
      <c r="J5" s="109">
        <f>IFERROR(_xll.qlRateHelperEarliestDate($C5,Trigger),"--")</f>
        <v>42142</v>
      </c>
      <c r="K5" s="110">
        <f>IFERROR(_xll.qlRateHelperLatestDate($C5,Trigger),"--")</f>
        <v>42150</v>
      </c>
    </row>
    <row r="6" spans="1:13" ht="11.25" customHeight="1" x14ac:dyDescent="0.25">
      <c r="A6" s="169"/>
      <c r="B6" s="107" t="str">
        <f>Deposits!B7</f>
        <v>1M</v>
      </c>
      <c r="C6" s="107" t="str">
        <f>Deposits!J7</f>
        <v>obj_0034b#0004</v>
      </c>
      <c r="D6" s="233" t="str">
        <f>IFERROR(_xll.qlRateHelperQuoteName(C6),"--")</f>
        <v>USD1MD_Quote</v>
      </c>
      <c r="E6" s="108">
        <f>IFERROR(_xll.qlRateHelperQuoteValue($C6,Trigger),"--")</f>
        <v>1.8560000000000002E-3</v>
      </c>
      <c r="F6" s="108"/>
      <c r="G6" s="58" t="b">
        <v>1</v>
      </c>
      <c r="H6" s="58">
        <v>10</v>
      </c>
      <c r="I6" s="58">
        <v>1</v>
      </c>
      <c r="J6" s="109">
        <f>IFERROR(_xll.qlRateHelperEarliestDate($C6,Trigger),"--")</f>
        <v>42142</v>
      </c>
      <c r="K6" s="110">
        <f>IFERROR(_xll.qlRateHelperLatestDate($C6,Trigger),"--")</f>
        <v>42173</v>
      </c>
    </row>
    <row r="7" spans="1:13" ht="11.25" customHeight="1" x14ac:dyDescent="0.25">
      <c r="A7" s="169"/>
      <c r="B7" s="107" t="str">
        <f>Deposits!B8</f>
        <v>2M</v>
      </c>
      <c r="C7" s="107" t="str">
        <f>Deposits!J8</f>
        <v>obj_0034d#0004</v>
      </c>
      <c r="D7" s="233" t="str">
        <f>IFERROR(_xll.qlRateHelperQuoteName(C7),"--")</f>
        <v>USD2MD_Quote</v>
      </c>
      <c r="E7" s="108">
        <f>IFERROR(_xll.qlRateHelperQuoteValue($C7,Trigger),"--")</f>
        <v>2.2465000000000002E-3</v>
      </c>
      <c r="F7" s="108"/>
      <c r="G7" s="58" t="b">
        <v>1</v>
      </c>
      <c r="H7" s="58">
        <v>10</v>
      </c>
      <c r="I7" s="58">
        <v>1</v>
      </c>
      <c r="J7" s="109">
        <f>IFERROR(_xll.qlRateHelperEarliestDate($C7,Trigger),"--")</f>
        <v>42142</v>
      </c>
      <c r="K7" s="110">
        <f>IFERROR(_xll.qlRateHelperLatestDate($C7,Trigger),"--")</f>
        <v>42205</v>
      </c>
    </row>
    <row r="8" spans="1:13" ht="11.25" customHeight="1" x14ac:dyDescent="0.25">
      <c r="A8" s="169"/>
      <c r="B8" s="107" t="str">
        <f>Deposits!B9</f>
        <v>3M</v>
      </c>
      <c r="C8" s="107" t="str">
        <f>Deposits!J9</f>
        <v>obj_00350#0004</v>
      </c>
      <c r="D8" s="233" t="str">
        <f>IFERROR(_xll.qlRateHelperQuoteName(C8),"--")</f>
        <v>USD3MD_Quote</v>
      </c>
      <c r="E8" s="108">
        <f>IFERROR(_xll.qlRateHelperQuoteValue($C8,Trigger),"--")</f>
        <v>2.7389999999999997E-3</v>
      </c>
      <c r="F8" s="108"/>
      <c r="G8" s="58" t="b">
        <v>1</v>
      </c>
      <c r="H8" s="58">
        <v>10</v>
      </c>
      <c r="I8" s="58">
        <v>1</v>
      </c>
      <c r="J8" s="109">
        <f>IFERROR(_xll.qlRateHelperEarliestDate($C8,Trigger),"--")</f>
        <v>42142</v>
      </c>
      <c r="K8" s="110">
        <f>IFERROR(_xll.qlRateHelperLatestDate($C8,Trigger),"--")</f>
        <v>42234</v>
      </c>
    </row>
    <row r="9" spans="1:13" ht="11.25" customHeight="1" x14ac:dyDescent="0.25">
      <c r="A9" s="169"/>
      <c r="B9" s="107" t="str">
        <f>Deposits!B10</f>
        <v>6M</v>
      </c>
      <c r="C9" s="107" t="str">
        <f>Deposits!J10</f>
        <v>obj_0034c#0004</v>
      </c>
      <c r="D9" s="233" t="str">
        <f>IFERROR(_xll.qlRateHelperQuoteName(C9),"--")</f>
        <v>USD6MD_Quote</v>
      </c>
      <c r="E9" s="108">
        <f>IFERROR(_xll.qlRateHelperQuoteValue($C9,Trigger),"--")</f>
        <v>4.1414999999999993E-3</v>
      </c>
      <c r="F9" s="108"/>
      <c r="G9" s="58" t="b">
        <v>0</v>
      </c>
      <c r="H9" s="58">
        <v>10</v>
      </c>
      <c r="I9" s="58">
        <v>1</v>
      </c>
      <c r="J9" s="109">
        <f>IFERROR(_xll.qlRateHelperEarliestDate($C9,Trigger),"--")</f>
        <v>42142</v>
      </c>
      <c r="K9" s="110">
        <f>IFERROR(_xll.qlRateHelperLatestDate($C9,Trigger),"--")</f>
        <v>42326</v>
      </c>
    </row>
    <row r="10" spans="1:13" ht="11.25" customHeight="1" x14ac:dyDescent="0.25">
      <c r="A10" s="169"/>
      <c r="B10" s="107" t="str">
        <f>Deposits!B11</f>
        <v>1Y</v>
      </c>
      <c r="C10" s="107" t="str">
        <f>Deposits!J11</f>
        <v>obj_0034f#0004</v>
      </c>
      <c r="D10" s="234" t="str">
        <f>IFERROR(_xll.qlRateHelperQuoteName(C10),"--")</f>
        <v>USD1YD_Quote</v>
      </c>
      <c r="E10" s="112">
        <f>IFERROR(_xll.qlRateHelperQuoteValue($C10,Trigger),"--")</f>
        <v>7.3034999999999992E-3</v>
      </c>
      <c r="F10" s="112"/>
      <c r="G10" s="113" t="b">
        <v>0</v>
      </c>
      <c r="H10" s="113">
        <v>10</v>
      </c>
      <c r="I10" s="113">
        <v>1</v>
      </c>
      <c r="J10" s="114">
        <f>IFERROR(_xll.qlRateHelperEarliestDate($C10,Trigger),"--")</f>
        <v>42142</v>
      </c>
      <c r="K10" s="115">
        <f>IFERROR(_xll.qlRateHelperLatestDate($C10,Trigger),"--")</f>
        <v>42508</v>
      </c>
    </row>
    <row r="11" spans="1:13" ht="11.25" customHeight="1" x14ac:dyDescent="0.25">
      <c r="A11" s="229" t="b">
        <v>0</v>
      </c>
      <c r="B11" s="107" t="str">
        <f t="array" ref="B11:B52">_xll.qlIMMNextCodes(_xll.qlSettingsEvaluationDate(Trigger)-1,$A11:$A52)</f>
        <v>K5</v>
      </c>
      <c r="C11" s="107" t="str">
        <f>Futures!J3</f>
        <v>obj_0036f#0003</v>
      </c>
      <c r="D11" s="107" t="str">
        <f>IFERROR(_xll.qlRateHelperQuoteName(C11),"--")</f>
        <v>USDFUT3MK5_Quote</v>
      </c>
      <c r="E11" s="116">
        <f>IFERROR(_xll.qlRateHelperQuoteValue($C11,Trigger),"--")</f>
        <v>99.723749999999995</v>
      </c>
      <c r="F11" s="108">
        <f>IFERROR(_xll.qlFuturesRateHelperConvexityAdjustment($C11,Trigger),"--")</f>
        <v>3.7044655643880106E-7</v>
      </c>
      <c r="G11" s="58" t="b">
        <v>1</v>
      </c>
      <c r="H11" s="58">
        <v>60</v>
      </c>
      <c r="I11" s="58">
        <v>3</v>
      </c>
      <c r="J11" s="109">
        <f>IFERROR(_xll.qlRateHelperEarliestDate($C11,Trigger),"--")</f>
        <v>42144</v>
      </c>
      <c r="K11" s="110">
        <f>IFERROR(_xll.qlRateHelperLatestDate($C11,Trigger),"--")</f>
        <v>42236</v>
      </c>
    </row>
    <row r="12" spans="1:13" ht="11.25" customHeight="1" x14ac:dyDescent="0.25">
      <c r="A12" s="230" t="b">
        <v>0</v>
      </c>
      <c r="B12" s="107" t="str">
        <v>M5</v>
      </c>
      <c r="C12" s="107" t="str">
        <f>Futures!J4</f>
        <v>obj_0036c#0003</v>
      </c>
      <c r="D12" s="107" t="str">
        <f>IFERROR(_xll.qlRateHelperQuoteName(C12),"--")</f>
        <v>USDFUT3MM5_Quote</v>
      </c>
      <c r="E12" s="116">
        <f>IFERROR(_xll.qlRateHelperQuoteValue($C12,Trigger),"--")</f>
        <v>99.712500000000006</v>
      </c>
      <c r="F12" s="108">
        <f>IFERROR(_xll.qlFuturesRateHelperConvexityAdjustment($C12,Trigger),"--")</f>
        <v>2.4041574934877678E-6</v>
      </c>
      <c r="G12" s="58" t="b">
        <v>1</v>
      </c>
      <c r="H12" s="58">
        <v>60</v>
      </c>
      <c r="I12" s="58">
        <v>3</v>
      </c>
      <c r="J12" s="109">
        <f>IFERROR(_xll.qlRateHelperEarliestDate($C12,Trigger),"--")</f>
        <v>42172</v>
      </c>
      <c r="K12" s="110">
        <f>IFERROR(_xll.qlRateHelperLatestDate($C12,Trigger),"--")</f>
        <v>42264</v>
      </c>
    </row>
    <row r="13" spans="1:13" ht="11.25" customHeight="1" x14ac:dyDescent="0.25">
      <c r="A13" s="230" t="b">
        <v>0</v>
      </c>
      <c r="B13" s="107" t="str">
        <v>N5</v>
      </c>
      <c r="C13" s="107" t="str">
        <f>Futures!J5</f>
        <v>obj_00369#0003</v>
      </c>
      <c r="D13" s="107" t="str">
        <f>IFERROR(_xll.qlRateHelperQuoteName(C13),"--")</f>
        <v>USDFUT3MN5_Quote</v>
      </c>
      <c r="E13" s="116">
        <f>IFERROR(_xll.qlRateHelperQuoteValue($C13,Trigger),"--")</f>
        <v>99.68</v>
      </c>
      <c r="F13" s="108">
        <f>IFERROR(_xll.qlFuturesRateHelperConvexityAdjustment($C13,Trigger),"--")</f>
        <v>4.93785139563062E-6</v>
      </c>
      <c r="G13" s="58" t="b">
        <v>1</v>
      </c>
      <c r="H13" s="58">
        <v>60</v>
      </c>
      <c r="I13" s="58">
        <v>3</v>
      </c>
      <c r="J13" s="109">
        <f>IFERROR(_xll.qlRateHelperEarliestDate($C13,Trigger),"--")</f>
        <v>42200</v>
      </c>
      <c r="K13" s="110">
        <f>IFERROR(_xll.qlRateHelperLatestDate($C13,Trigger),"--")</f>
        <v>42292</v>
      </c>
    </row>
    <row r="14" spans="1:13" ht="11.25" customHeight="1" x14ac:dyDescent="0.25">
      <c r="A14" s="230" t="b">
        <v>0</v>
      </c>
      <c r="B14" s="107" t="str">
        <v>Q5</v>
      </c>
      <c r="C14" s="107" t="str">
        <f>Futures!J6</f>
        <v>obj_00379#0003</v>
      </c>
      <c r="D14" s="107" t="str">
        <f>IFERROR(_xll.qlRateHelperQuoteName(C14),"--")</f>
        <v>USDFUT3MQ5_Quote</v>
      </c>
      <c r="E14" s="116">
        <f>IFERROR(_xll.qlRateHelperQuoteValue($C14,Trigger),"--")</f>
        <v>99.642499999999998</v>
      </c>
      <c r="F14" s="108">
        <f>IFERROR(_xll.qlFuturesRateHelperConvexityAdjustment($C14,Trigger),"--")</f>
        <v>8.802809265384314E-6</v>
      </c>
      <c r="G14" s="58" t="b">
        <v>1</v>
      </c>
      <c r="H14" s="58">
        <v>60</v>
      </c>
      <c r="I14" s="58">
        <v>3</v>
      </c>
      <c r="J14" s="109">
        <f>IFERROR(_xll.qlRateHelperEarliestDate($C14,Trigger),"--")</f>
        <v>42235</v>
      </c>
      <c r="K14" s="110">
        <f>IFERROR(_xll.qlRateHelperLatestDate($C14,Trigger),"--")</f>
        <v>42327</v>
      </c>
    </row>
    <row r="15" spans="1:13" ht="11.25" customHeight="1" x14ac:dyDescent="0.25">
      <c r="A15" s="230" t="b">
        <v>0</v>
      </c>
      <c r="B15" s="107" t="str">
        <v>U5</v>
      </c>
      <c r="C15" s="107" t="str">
        <f>Futures!J7</f>
        <v>obj_0035f#0003</v>
      </c>
      <c r="D15" s="107" t="str">
        <f>IFERROR(_xll.qlRateHelperQuoteName(C15),"--")</f>
        <v>USDFUT3MU5_Quote</v>
      </c>
      <c r="E15" s="116">
        <f>IFERROR(_xll.qlRateHelperQuoteValue($C15,Trigger),"--")</f>
        <v>99.607500000000002</v>
      </c>
      <c r="F15" s="108">
        <f>IFERROR(_xll.qlFuturesRateHelperConvexityAdjustment($C15,Trigger),"--")</f>
        <v>1.2369336978464258E-5</v>
      </c>
      <c r="G15" s="58" t="b">
        <v>1</v>
      </c>
      <c r="H15" s="58">
        <v>60</v>
      </c>
      <c r="I15" s="58">
        <v>3</v>
      </c>
      <c r="J15" s="109">
        <f>IFERROR(_xll.qlRateHelperEarliestDate($C15,Trigger),"--")</f>
        <v>42263</v>
      </c>
      <c r="K15" s="110">
        <f>IFERROR(_xll.qlRateHelperLatestDate($C15,Trigger),"--")</f>
        <v>42354</v>
      </c>
    </row>
    <row r="16" spans="1:13" ht="11.25" customHeight="1" x14ac:dyDescent="0.25">
      <c r="A16" s="230" t="b">
        <v>0</v>
      </c>
      <c r="B16" s="107" t="str">
        <v>V5</v>
      </c>
      <c r="C16" s="107" t="str">
        <f>Futures!J8</f>
        <v>obj_0036b#0003</v>
      </c>
      <c r="D16" s="107" t="str">
        <f>IFERROR(_xll.qlRateHelperQuoteName(C16),"--")</f>
        <v>USDFUT3MV5_Quote</v>
      </c>
      <c r="E16" s="116" t="str">
        <f>IFERROR(_xll.qlRateHelperQuoteValue($C16,Trigger),"--")</f>
        <v>--</v>
      </c>
      <c r="F16" s="108" t="str">
        <f>IFERROR(_xll.qlFuturesRateHelperConvexityAdjustment($C16,Trigger),"--")</f>
        <v>--</v>
      </c>
      <c r="G16" s="58" t="b">
        <v>1</v>
      </c>
      <c r="H16" s="58">
        <v>60</v>
      </c>
      <c r="I16" s="58">
        <v>3</v>
      </c>
      <c r="J16" s="109">
        <f>IFERROR(_xll.qlRateHelperEarliestDate($C16,Trigger),"--")</f>
        <v>42298</v>
      </c>
      <c r="K16" s="110">
        <f>IFERROR(_xll.qlRateHelperLatestDate($C16,Trigger),"--")</f>
        <v>42390</v>
      </c>
    </row>
    <row r="17" spans="1:11" ht="11.25" customHeight="1" x14ac:dyDescent="0.25">
      <c r="A17" s="230" t="b">
        <v>0</v>
      </c>
      <c r="B17" s="107" t="str">
        <v>X5</v>
      </c>
      <c r="C17" s="107" t="str">
        <f>Futures!J9</f>
        <v>obj_00352#0003</v>
      </c>
      <c r="D17" s="107" t="str">
        <f>IFERROR(_xll.qlRateHelperQuoteName(C17),"--")</f>
        <v>USDFUT3MX5_Quote</v>
      </c>
      <c r="E17" s="116" t="str">
        <f>IFERROR(_xll.qlRateHelperQuoteValue($C17,Trigger),"--")</f>
        <v>--</v>
      </c>
      <c r="F17" s="108" t="str">
        <f>IFERROR(_xll.qlFuturesRateHelperConvexityAdjustment($C17,Trigger),"--")</f>
        <v>--</v>
      </c>
      <c r="G17" s="58" t="b">
        <v>1</v>
      </c>
      <c r="H17" s="58">
        <v>60</v>
      </c>
      <c r="I17" s="58">
        <v>3</v>
      </c>
      <c r="J17" s="109">
        <f>IFERROR(_xll.qlRateHelperEarliestDate($C17,Trigger),"--")</f>
        <v>42326</v>
      </c>
      <c r="K17" s="110">
        <f>IFERROR(_xll.qlRateHelperLatestDate($C17,Trigger),"--")</f>
        <v>42418</v>
      </c>
    </row>
    <row r="18" spans="1:11" ht="11.25" customHeight="1" x14ac:dyDescent="0.25">
      <c r="A18" s="230" t="b">
        <v>0</v>
      </c>
      <c r="B18" s="107" t="str">
        <v>Z5</v>
      </c>
      <c r="C18" s="107" t="str">
        <f>Futures!J10</f>
        <v>obj_00377#0003</v>
      </c>
      <c r="D18" s="107" t="str">
        <f>IFERROR(_xll.qlRateHelperQuoteName(C18),"--")</f>
        <v>USDFUT3MZ5_Quote</v>
      </c>
      <c r="E18" s="116">
        <f>IFERROR(_xll.qlRateHelperQuoteValue($C18,Trigger),"--")</f>
        <v>99.442499999999995</v>
      </c>
      <c r="F18" s="108">
        <f>IFERROR(_xll.qlFuturesRateHelperConvexityAdjustment($C18,Trigger),"--")</f>
        <v>2.752678283723802E-5</v>
      </c>
      <c r="G18" s="58" t="b">
        <v>1</v>
      </c>
      <c r="H18" s="58">
        <v>60</v>
      </c>
      <c r="I18" s="58">
        <v>3</v>
      </c>
      <c r="J18" s="109">
        <f>IFERROR(_xll.qlRateHelperEarliestDate($C18,Trigger),"--")</f>
        <v>42354</v>
      </c>
      <c r="K18" s="110">
        <f>IFERROR(_xll.qlRateHelperLatestDate($C18,Trigger),"--")</f>
        <v>42445</v>
      </c>
    </row>
    <row r="19" spans="1:11" ht="11.25" customHeight="1" x14ac:dyDescent="0.25">
      <c r="A19" s="230" t="b">
        <v>0</v>
      </c>
      <c r="B19" s="107" t="str">
        <v>F6</v>
      </c>
      <c r="C19" s="107" t="str">
        <f>Futures!J11</f>
        <v>obj_0036e#0003</v>
      </c>
      <c r="D19" s="107" t="str">
        <f>IFERROR(_xll.qlRateHelperQuoteName(C19),"--")</f>
        <v>USDFUT3MF6_Quote</v>
      </c>
      <c r="E19" s="116" t="str">
        <f>IFERROR(_xll.qlRateHelperQuoteValue($C19,Trigger),"--")</f>
        <v>--</v>
      </c>
      <c r="F19" s="108" t="str">
        <f>IFERROR(_xll.qlFuturesRateHelperConvexityAdjustment($C19,Trigger),"--")</f>
        <v>--</v>
      </c>
      <c r="G19" s="58" t="b">
        <v>1</v>
      </c>
      <c r="H19" s="58">
        <v>60</v>
      </c>
      <c r="I19" s="58">
        <v>3</v>
      </c>
      <c r="J19" s="109">
        <f>IFERROR(_xll.qlRateHelperEarliestDate($C19,Trigger),"--")</f>
        <v>42389</v>
      </c>
      <c r="K19" s="110">
        <f>IFERROR(_xll.qlRateHelperLatestDate($C19,Trigger),"--")</f>
        <v>42480</v>
      </c>
    </row>
    <row r="20" spans="1:11" ht="11.25" customHeight="1" x14ac:dyDescent="0.25">
      <c r="A20" s="230" t="b">
        <v>0</v>
      </c>
      <c r="B20" s="107" t="str">
        <v>G6</v>
      </c>
      <c r="C20" s="107" t="str">
        <f>Futures!J12</f>
        <v>obj_00368#0003</v>
      </c>
      <c r="D20" s="107" t="str">
        <f>IFERROR(_xll.qlRateHelperQuoteName(C20),"--")</f>
        <v>USDFUT3MG6_Quote</v>
      </c>
      <c r="E20" s="116" t="str">
        <f>IFERROR(_xll.qlRateHelperQuoteValue($C20,Trigger),"--")</f>
        <v>--</v>
      </c>
      <c r="F20" s="108" t="str">
        <f>IFERROR(_xll.qlFuturesRateHelperConvexityAdjustment($C20,Trigger),"--")</f>
        <v>--</v>
      </c>
      <c r="G20" s="58" t="b">
        <v>1</v>
      </c>
      <c r="H20" s="58">
        <v>60</v>
      </c>
      <c r="I20" s="58">
        <v>3</v>
      </c>
      <c r="J20" s="109">
        <f>IFERROR(_xll.qlRateHelperEarliestDate($C20,Trigger),"--")</f>
        <v>42417</v>
      </c>
      <c r="K20" s="110">
        <f>IFERROR(_xll.qlRateHelperLatestDate($C20,Trigger),"--")</f>
        <v>42507</v>
      </c>
    </row>
    <row r="21" spans="1:11" ht="11.25" customHeight="1" x14ac:dyDescent="0.25">
      <c r="A21" s="230" t="b">
        <v>0</v>
      </c>
      <c r="B21" s="107" t="str">
        <v>H6</v>
      </c>
      <c r="C21" s="107" t="str">
        <f>Futures!J13</f>
        <v>obj_00365#0003</v>
      </c>
      <c r="D21" s="107" t="str">
        <f>IFERROR(_xll.qlRateHelperQuoteName(C21),"--")</f>
        <v>USDFUT3MH6_Quote</v>
      </c>
      <c r="E21" s="116">
        <f>IFERROR(_xll.qlRateHelperQuoteValue($C21,Trigger),"--")</f>
        <v>99.257499999999993</v>
      </c>
      <c r="F21" s="108">
        <f>IFERROR(_xll.qlFuturesRateHelperConvexityAdjustment($C21,Trigger),"--")</f>
        <v>4.7938239702326456E-5</v>
      </c>
      <c r="G21" s="58" t="b">
        <v>1</v>
      </c>
      <c r="H21" s="58">
        <v>60</v>
      </c>
      <c r="I21" s="58">
        <v>3</v>
      </c>
      <c r="J21" s="109">
        <f>IFERROR(_xll.qlRateHelperEarliestDate($C21,Trigger),"--")</f>
        <v>42445</v>
      </c>
      <c r="K21" s="110">
        <f>IFERROR(_xll.qlRateHelperLatestDate($C21,Trigger),"--")</f>
        <v>42537</v>
      </c>
    </row>
    <row r="22" spans="1:11" ht="11.25" customHeight="1" x14ac:dyDescent="0.25">
      <c r="A22" s="230" t="b">
        <v>0</v>
      </c>
      <c r="B22" s="107" t="str">
        <v>J6</v>
      </c>
      <c r="C22" s="107" t="str">
        <f>Futures!J14</f>
        <v>obj_00373#0003</v>
      </c>
      <c r="D22" s="107" t="str">
        <f>IFERROR(_xll.qlRateHelperQuoteName(C22),"--")</f>
        <v>USDFUT3MJ6_Quote</v>
      </c>
      <c r="E22" s="116" t="str">
        <f>IFERROR(_xll.qlRateHelperQuoteValue($C22,Trigger),"--")</f>
        <v>--</v>
      </c>
      <c r="F22" s="108" t="str">
        <f>IFERROR(_xll.qlFuturesRateHelperConvexityAdjustment($C22,Trigger),"--")</f>
        <v>--</v>
      </c>
      <c r="G22" s="58" t="b">
        <v>1</v>
      </c>
      <c r="H22" s="58">
        <v>60</v>
      </c>
      <c r="I22" s="58">
        <v>3</v>
      </c>
      <c r="J22" s="109">
        <f>IFERROR(_xll.qlRateHelperEarliestDate($C22,Trigger),"--")</f>
        <v>42480</v>
      </c>
      <c r="K22" s="110">
        <f>IFERROR(_xll.qlRateHelperLatestDate($C22,Trigger),"--")</f>
        <v>42571</v>
      </c>
    </row>
    <row r="23" spans="1:11" ht="11.25" customHeight="1" x14ac:dyDescent="0.25">
      <c r="A23" s="230" t="b">
        <v>1</v>
      </c>
      <c r="B23" s="107" t="str">
        <v>M6</v>
      </c>
      <c r="C23" s="107" t="str">
        <f>Futures!J15</f>
        <v>obj_00372#0003</v>
      </c>
      <c r="D23" s="107" t="str">
        <f>IFERROR(_xll.qlRateHelperQuoteName(C23),"--")</f>
        <v>USDFUT3MM6_Quote</v>
      </c>
      <c r="E23" s="116">
        <f>IFERROR(_xll.qlRateHelperQuoteValue($C23,Trigger),"--")</f>
        <v>99.042500000000004</v>
      </c>
      <c r="F23" s="108">
        <f>IFERROR(_xll.qlFuturesRateHelperConvexityAdjustment($C23,Trigger),"--")</f>
        <v>7.316928797271935E-5</v>
      </c>
      <c r="G23" s="58" t="b">
        <v>1</v>
      </c>
      <c r="H23" s="58">
        <v>60</v>
      </c>
      <c r="I23" s="58">
        <v>3</v>
      </c>
      <c r="J23" s="109">
        <f>IFERROR(_xll.qlRateHelperEarliestDate($C23,Trigger),"--")</f>
        <v>42536</v>
      </c>
      <c r="K23" s="110">
        <f>IFERROR(_xll.qlRateHelperLatestDate($C23,Trigger),"--")</f>
        <v>42628</v>
      </c>
    </row>
    <row r="24" spans="1:11" ht="11.25" customHeight="1" x14ac:dyDescent="0.25">
      <c r="A24" s="230" t="b">
        <v>1</v>
      </c>
      <c r="B24" s="107" t="str">
        <v>U6</v>
      </c>
      <c r="C24" s="107" t="str">
        <f>Futures!J16</f>
        <v>obj_00370#0003</v>
      </c>
      <c r="D24" s="107" t="str">
        <f>IFERROR(_xll.qlRateHelperQuoteName(C24),"--")</f>
        <v>USDFUT3MU6_Quote</v>
      </c>
      <c r="E24" s="116">
        <f>IFERROR(_xll.qlRateHelperQuoteValue($C24,Trigger),"--")</f>
        <v>98.8125</v>
      </c>
      <c r="F24" s="108">
        <f>IFERROR(_xll.qlFuturesRateHelperConvexityAdjustment($C24,Trigger),"--")</f>
        <v>1.0545185414297318E-4</v>
      </c>
      <c r="G24" s="58" t="b">
        <v>1</v>
      </c>
      <c r="H24" s="58">
        <v>60</v>
      </c>
      <c r="I24" s="58">
        <v>3</v>
      </c>
      <c r="J24" s="109">
        <f>IFERROR(_xll.qlRateHelperEarliestDate($C24,Trigger),"--")</f>
        <v>42634</v>
      </c>
      <c r="K24" s="110">
        <f>IFERROR(_xll.qlRateHelperLatestDate($C24,Trigger),"--")</f>
        <v>42725</v>
      </c>
    </row>
    <row r="25" spans="1:11" ht="11.25" customHeight="1" x14ac:dyDescent="0.25">
      <c r="A25" s="230" t="b">
        <v>1</v>
      </c>
      <c r="B25" s="107" t="str">
        <v>Z6</v>
      </c>
      <c r="C25" s="107" t="str">
        <f>Futures!J17</f>
        <v>obj_00378#0003</v>
      </c>
      <c r="D25" s="107" t="str">
        <f>IFERROR(_xll.qlRateHelperQuoteName(C25),"--")</f>
        <v>USDFUT3MZ6_Quote</v>
      </c>
      <c r="E25" s="116">
        <f>IFERROR(_xll.qlRateHelperQuoteValue($C25,Trigger),"--")</f>
        <v>98.592500000000001</v>
      </c>
      <c r="F25" s="108">
        <f>IFERROR(_xll.qlFuturesRateHelperConvexityAdjustment($C25,Trigger),"--")</f>
        <v>1.402203959428807E-4</v>
      </c>
      <c r="G25" s="58" t="b">
        <v>1</v>
      </c>
      <c r="H25" s="58">
        <v>60</v>
      </c>
      <c r="I25" s="58">
        <v>3</v>
      </c>
      <c r="J25" s="109">
        <f>IFERROR(_xll.qlRateHelperEarliestDate($C25,Trigger),"--")</f>
        <v>42725</v>
      </c>
      <c r="K25" s="110">
        <f>IFERROR(_xll.qlRateHelperLatestDate($C25,Trigger),"--")</f>
        <v>42815</v>
      </c>
    </row>
    <row r="26" spans="1:11" ht="11.25" customHeight="1" x14ac:dyDescent="0.25">
      <c r="A26" s="230" t="b">
        <v>1</v>
      </c>
      <c r="B26" s="107" t="str">
        <v>H7</v>
      </c>
      <c r="C26" s="107" t="str">
        <f>Futures!J18</f>
        <v>obj_00362#0003</v>
      </c>
      <c r="D26" s="107" t="str">
        <f>IFERROR(_xll.qlRateHelperQuoteName(C26),"--")</f>
        <v>USDFUT3MH7_Quote</v>
      </c>
      <c r="E26" s="116">
        <f>IFERROR(_xll.qlRateHelperQuoteValue($C26,Trigger),"--")</f>
        <v>98.412499999999994</v>
      </c>
      <c r="F26" s="108">
        <f>IFERROR(_xll.qlFuturesRateHelperConvexityAdjustment($C26,Trigger),"--")</f>
        <v>1.7753143317690952E-4</v>
      </c>
      <c r="G26" s="58" t="b">
        <v>1</v>
      </c>
      <c r="H26" s="58">
        <v>60</v>
      </c>
      <c r="I26" s="58">
        <v>3</v>
      </c>
      <c r="J26" s="109">
        <f>IFERROR(_xll.qlRateHelperEarliestDate($C26,Trigger),"--")</f>
        <v>42809</v>
      </c>
      <c r="K26" s="110">
        <f>IFERROR(_xll.qlRateHelperLatestDate($C26,Trigger),"--")</f>
        <v>42901</v>
      </c>
    </row>
    <row r="27" spans="1:11" ht="11.25" customHeight="1" x14ac:dyDescent="0.25">
      <c r="A27" s="230" t="b">
        <v>1</v>
      </c>
      <c r="B27" s="107" t="str">
        <v>M7</v>
      </c>
      <c r="C27" s="107" t="str">
        <f>Futures!J19</f>
        <v>obj_00371#0003</v>
      </c>
      <c r="D27" s="107" t="str">
        <f>IFERROR(_xll.qlRateHelperQuoteName(C27),"--")</f>
        <v>USDFUT3MM7_Quote</v>
      </c>
      <c r="E27" s="116">
        <f>IFERROR(_xll.qlRateHelperQuoteValue($C27,Trigger),"--")</f>
        <v>98.232500000000002</v>
      </c>
      <c r="F27" s="108">
        <f>IFERROR(_xll.qlFuturesRateHelperConvexityAdjustment($C27,Trigger),"--")</f>
        <v>2.2507745518759751E-4</v>
      </c>
      <c r="G27" s="58" t="b">
        <v>1</v>
      </c>
      <c r="H27" s="58">
        <v>60</v>
      </c>
      <c r="I27" s="58">
        <v>3</v>
      </c>
      <c r="J27" s="109">
        <f>IFERROR(_xll.qlRateHelperEarliestDate($C27,Trigger),"--")</f>
        <v>42907</v>
      </c>
      <c r="K27" s="110">
        <f>IFERROR(_xll.qlRateHelperLatestDate($C27,Trigger),"--")</f>
        <v>42999</v>
      </c>
    </row>
    <row r="28" spans="1:11" ht="11.25" customHeight="1" x14ac:dyDescent="0.25">
      <c r="A28" s="230" t="b">
        <v>1</v>
      </c>
      <c r="B28" s="107" t="str">
        <v>U7</v>
      </c>
      <c r="C28" s="107" t="str">
        <f>Futures!J20</f>
        <v>obj_00358#0003</v>
      </c>
      <c r="D28" s="107" t="str">
        <f>IFERROR(_xll.qlRateHelperQuoteName(C28),"--")</f>
        <v>USDFUT3MU7_Quote</v>
      </c>
      <c r="E28" s="116">
        <f>IFERROR(_xll.qlRateHelperQuoteValue($C28,Trigger),"--")</f>
        <v>98.082499999999996</v>
      </c>
      <c r="F28" s="108">
        <f>IFERROR(_xll.qlFuturesRateHelperConvexityAdjustment($C28,Trigger),"--")</f>
        <v>2.7328672378083038E-4</v>
      </c>
      <c r="G28" s="58" t="b">
        <v>1</v>
      </c>
      <c r="H28" s="58">
        <v>30</v>
      </c>
      <c r="I28" s="58">
        <v>3</v>
      </c>
      <c r="J28" s="109">
        <f>IFERROR(_xll.qlRateHelperEarliestDate($C28,Trigger),"--")</f>
        <v>42998</v>
      </c>
      <c r="K28" s="110">
        <f>IFERROR(_xll.qlRateHelperLatestDate($C28,Trigger),"--")</f>
        <v>43089</v>
      </c>
    </row>
    <row r="29" spans="1:11" ht="11.25" customHeight="1" x14ac:dyDescent="0.25">
      <c r="A29" s="230" t="b">
        <v>1</v>
      </c>
      <c r="B29" s="107" t="str">
        <v>Z7</v>
      </c>
      <c r="C29" s="107" t="str">
        <f>Futures!J21</f>
        <v>obj_0035e#0003</v>
      </c>
      <c r="D29" s="107" t="str">
        <f>IFERROR(_xll.qlRateHelperQuoteName(C29),"--")</f>
        <v>USDFUT3MZ7_Quote</v>
      </c>
      <c r="E29" s="116">
        <f>IFERROR(_xll.qlRateHelperQuoteValue($C29,Trigger),"--")</f>
        <v>97.942499999999995</v>
      </c>
      <c r="F29" s="108">
        <f>IFERROR(_xll.qlFuturesRateHelperConvexityAdjustment($C29,Trigger),"--")</f>
        <v>3.2570108126550183E-4</v>
      </c>
      <c r="G29" s="58" t="b">
        <v>1</v>
      </c>
      <c r="H29" s="58">
        <v>30</v>
      </c>
      <c r="I29" s="58">
        <v>3</v>
      </c>
      <c r="J29" s="109">
        <f>IFERROR(_xll.qlRateHelperEarliestDate($C29,Trigger),"--")</f>
        <v>43089</v>
      </c>
      <c r="K29" s="110">
        <f>IFERROR(_xll.qlRateHelperLatestDate($C29,Trigger),"--")</f>
        <v>43179</v>
      </c>
    </row>
    <row r="30" spans="1:11" ht="11.25" customHeight="1" x14ac:dyDescent="0.25">
      <c r="A30" s="230" t="b">
        <v>1</v>
      </c>
      <c r="B30" s="107" t="str">
        <v>H8</v>
      </c>
      <c r="C30" s="107" t="str">
        <f>Futures!J22</f>
        <v>obj_00353#0003</v>
      </c>
      <c r="D30" s="107" t="str">
        <f>IFERROR(_xll.qlRateHelperQuoteName(C30),"--")</f>
        <v>USDFUT3MH8_Quote</v>
      </c>
      <c r="E30" s="116">
        <f>IFERROR(_xll.qlRateHelperQuoteValue($C30,Trigger),"--")</f>
        <v>97.827500000000001</v>
      </c>
      <c r="F30" s="108">
        <f>IFERROR(_xll.qlFuturesRateHelperConvexityAdjustment($C30,Trigger),"--")</f>
        <v>3.8409364301385983E-4</v>
      </c>
      <c r="G30" s="58" t="b">
        <v>1</v>
      </c>
      <c r="H30" s="58">
        <v>30</v>
      </c>
      <c r="I30" s="58">
        <v>3</v>
      </c>
      <c r="J30" s="109">
        <f>IFERROR(_xll.qlRateHelperEarliestDate($C30,Trigger),"--")</f>
        <v>43180</v>
      </c>
      <c r="K30" s="110">
        <f>IFERROR(_xll.qlRateHelperLatestDate($C30,Trigger),"--")</f>
        <v>43272</v>
      </c>
    </row>
    <row r="31" spans="1:11" ht="11.25" customHeight="1" x14ac:dyDescent="0.25">
      <c r="A31" s="230" t="b">
        <v>1</v>
      </c>
      <c r="B31" s="107" t="str">
        <v>M8</v>
      </c>
      <c r="C31" s="107" t="str">
        <f>Futures!J23</f>
        <v>obj_0036a#0003</v>
      </c>
      <c r="D31" s="107" t="str">
        <f>IFERROR(_xll.qlRateHelperQuoteName(C31),"--")</f>
        <v>USDFUT3MM8_Quote</v>
      </c>
      <c r="E31" s="116">
        <f>IFERROR(_xll.qlRateHelperQuoteValue($C31,Trigger),"--")</f>
        <v>97.717500000000001</v>
      </c>
      <c r="F31" s="108">
        <f>IFERROR(_xll.qlFuturesRateHelperConvexityAdjustment($C31,Trigger),"--")</f>
        <v>4.4544111421503189E-4</v>
      </c>
      <c r="G31" s="58" t="b">
        <v>1</v>
      </c>
      <c r="H31" s="58">
        <v>30</v>
      </c>
      <c r="I31" s="58">
        <v>3</v>
      </c>
      <c r="J31" s="109">
        <f>IFERROR(_xll.qlRateHelperEarliestDate($C31,Trigger),"--")</f>
        <v>43271</v>
      </c>
      <c r="K31" s="110">
        <f>IFERROR(_xll.qlRateHelperLatestDate($C31,Trigger),"--")</f>
        <v>43363</v>
      </c>
    </row>
    <row r="32" spans="1:11" ht="11.25" customHeight="1" x14ac:dyDescent="0.25">
      <c r="A32" s="230" t="b">
        <v>1</v>
      </c>
      <c r="B32" s="107" t="str">
        <v>U8</v>
      </c>
      <c r="C32" s="107" t="str">
        <f>Futures!J24</f>
        <v>obj_00357#0003</v>
      </c>
      <c r="D32" s="107" t="str">
        <f>IFERROR(_xll.qlRateHelperQuoteName(C32),"--")</f>
        <v>USDFUT3MU8_Quote</v>
      </c>
      <c r="E32" s="116">
        <f>IFERROR(_xll.qlRateHelperQuoteValue($C32,Trigger),"--")</f>
        <v>97.617500000000007</v>
      </c>
      <c r="F32" s="108">
        <f>IFERROR(_xll.qlFuturesRateHelperConvexityAdjustment($C32,Trigger),"--")</f>
        <v>5.1006023804124449E-4</v>
      </c>
      <c r="G32" s="58" t="b">
        <v>1</v>
      </c>
      <c r="H32" s="58">
        <v>30</v>
      </c>
      <c r="I32" s="58">
        <v>3</v>
      </c>
      <c r="J32" s="109">
        <f>IFERROR(_xll.qlRateHelperEarliestDate($C32,Trigger),"--")</f>
        <v>43362</v>
      </c>
      <c r="K32" s="110">
        <f>IFERROR(_xll.qlRateHelperLatestDate($C32,Trigger),"--")</f>
        <v>43453</v>
      </c>
    </row>
    <row r="33" spans="1:11" ht="11.25" customHeight="1" x14ac:dyDescent="0.25">
      <c r="A33" s="230" t="b">
        <v>1</v>
      </c>
      <c r="B33" s="107" t="str">
        <v>Z8</v>
      </c>
      <c r="C33" s="107" t="str">
        <f>Futures!J25</f>
        <v>obj_00364#0003</v>
      </c>
      <c r="D33" s="107" t="str">
        <f>IFERROR(_xll.qlRateHelperQuoteName(C33),"--")</f>
        <v>USDFUT3MZ8_Quote</v>
      </c>
      <c r="E33" s="116">
        <f>IFERROR(_xll.qlRateHelperQuoteValue($C33,Trigger),"--")</f>
        <v>97.517499999999998</v>
      </c>
      <c r="F33" s="108">
        <f>IFERROR(_xll.qlFuturesRateHelperConvexityAdjustment($C33,Trigger),"--")</f>
        <v>5.7849681901998851E-4</v>
      </c>
      <c r="G33" s="58" t="b">
        <v>1</v>
      </c>
      <c r="H33" s="58">
        <v>30</v>
      </c>
      <c r="I33" s="58">
        <v>3</v>
      </c>
      <c r="J33" s="109">
        <f>IFERROR(_xll.qlRateHelperEarliestDate($C33,Trigger),"--")</f>
        <v>43453</v>
      </c>
      <c r="K33" s="110">
        <f>IFERROR(_xll.qlRateHelperLatestDate($C33,Trigger),"--")</f>
        <v>43543</v>
      </c>
    </row>
    <row r="34" spans="1:11" ht="11.25" customHeight="1" x14ac:dyDescent="0.25">
      <c r="A34" s="230" t="b">
        <v>1</v>
      </c>
      <c r="B34" s="107" t="str">
        <v>H9</v>
      </c>
      <c r="C34" s="107" t="str">
        <f>Futures!J26</f>
        <v>obj_00376#0003</v>
      </c>
      <c r="D34" s="107" t="str">
        <f>IFERROR(_xll.qlRateHelperQuoteName(C34),"--")</f>
        <v>USDFUT3MH9_Quote</v>
      </c>
      <c r="E34" s="116">
        <f>IFERROR(_xll.qlRateHelperQuoteValue($C34,Trigger),"--")</f>
        <v>97.4375</v>
      </c>
      <c r="F34" s="108">
        <f>IFERROR(_xll.qlFuturesRateHelperConvexityAdjustment($C34,Trigger),"--")</f>
        <v>6.5313156031030666E-4</v>
      </c>
      <c r="G34" s="58" t="b">
        <v>1</v>
      </c>
      <c r="H34" s="58">
        <v>30</v>
      </c>
      <c r="I34" s="58">
        <v>3</v>
      </c>
      <c r="J34" s="109">
        <f>IFERROR(_xll.qlRateHelperEarliestDate($C34,Trigger),"--")</f>
        <v>43544</v>
      </c>
      <c r="K34" s="110">
        <f>IFERROR(_xll.qlRateHelperLatestDate($C34,Trigger),"--")</f>
        <v>43636</v>
      </c>
    </row>
    <row r="35" spans="1:11" ht="11.25" customHeight="1" x14ac:dyDescent="0.25">
      <c r="A35" s="230" t="b">
        <v>1</v>
      </c>
      <c r="B35" s="107" t="str">
        <v>M9</v>
      </c>
      <c r="C35" s="107" t="str">
        <f>Futures!J27</f>
        <v>obj_0035a#0003</v>
      </c>
      <c r="D35" s="107" t="str">
        <f>IFERROR(_xll.qlRateHelperQuoteName(C35),"--")</f>
        <v>USDFUT3MM9_Quote</v>
      </c>
      <c r="E35" s="116">
        <f>IFERROR(_xll.qlRateHelperQuoteValue($C35,Trigger),"--")</f>
        <v>97.352499999999992</v>
      </c>
      <c r="F35" s="108">
        <f>IFERROR(_xll.qlFuturesRateHelperConvexityAdjustment($C35,Trigger),"--")</f>
        <v>7.2993594101176983E-4</v>
      </c>
      <c r="G35" s="58" t="b">
        <v>1</v>
      </c>
      <c r="H35" s="58">
        <v>30</v>
      </c>
      <c r="I35" s="58">
        <v>3</v>
      </c>
      <c r="J35" s="109">
        <f>IFERROR(_xll.qlRateHelperEarliestDate($C35,Trigger),"--")</f>
        <v>43635</v>
      </c>
      <c r="K35" s="110">
        <f>IFERROR(_xll.qlRateHelperLatestDate($C35,Trigger),"--")</f>
        <v>43727</v>
      </c>
    </row>
    <row r="36" spans="1:11" ht="11.25" customHeight="1" x14ac:dyDescent="0.25">
      <c r="A36" s="230" t="b">
        <v>1</v>
      </c>
      <c r="B36" s="107" t="str">
        <v>U9</v>
      </c>
      <c r="C36" s="107" t="str">
        <f>Futures!J28</f>
        <v>obj_0035c#0003</v>
      </c>
      <c r="D36" s="107" t="str">
        <f>IFERROR(_xll.qlRateHelperQuoteName(C36),"--")</f>
        <v>USDFUT3MU9_Quote</v>
      </c>
      <c r="E36" s="116">
        <f>IFERROR(_xll.qlRateHelperQuoteValue($C36,Trigger),"--")</f>
        <v>97.277500000000003</v>
      </c>
      <c r="F36" s="108">
        <f>IFERROR(_xll.qlFuturesRateHelperConvexityAdjustment($C36,Trigger),"--")</f>
        <v>8.0942524886216624E-4</v>
      </c>
      <c r="G36" s="58" t="b">
        <v>1</v>
      </c>
      <c r="H36" s="58">
        <v>30</v>
      </c>
      <c r="I36" s="58">
        <v>3</v>
      </c>
      <c r="J36" s="109">
        <f>IFERROR(_xll.qlRateHelperEarliestDate($C36,Trigger),"--")</f>
        <v>43726</v>
      </c>
      <c r="K36" s="110">
        <f>IFERROR(_xll.qlRateHelperLatestDate($C36,Trigger),"--")</f>
        <v>43817</v>
      </c>
    </row>
    <row r="37" spans="1:11" ht="11.25" customHeight="1" x14ac:dyDescent="0.25">
      <c r="A37" s="230" t="b">
        <v>1</v>
      </c>
      <c r="B37" s="107" t="str">
        <v>Z9</v>
      </c>
      <c r="C37" s="107" t="str">
        <f>Futures!J29</f>
        <v>obj_00374#0003</v>
      </c>
      <c r="D37" s="107" t="str">
        <f>IFERROR(_xll.qlRateHelperQuoteName(C37),"--")</f>
        <v>USDFUT3MZ9_Quote</v>
      </c>
      <c r="E37" s="116">
        <f>IFERROR(_xll.qlRateHelperQuoteValue($C37,Trigger),"--")</f>
        <v>97.202500000000001</v>
      </c>
      <c r="F37" s="108">
        <f>IFERROR(_xll.qlFuturesRateHelperConvexityAdjustment($C37,Trigger),"--")</f>
        <v>8.9334849308131566E-4</v>
      </c>
      <c r="G37" s="58" t="b">
        <v>1</v>
      </c>
      <c r="H37" s="58">
        <v>30</v>
      </c>
      <c r="I37" s="58">
        <v>3</v>
      </c>
      <c r="J37" s="109">
        <f>IFERROR(_xll.qlRateHelperEarliestDate($C37,Trigger),"--")</f>
        <v>43817</v>
      </c>
      <c r="K37" s="110">
        <f>IFERROR(_xll.qlRateHelperLatestDate($C37,Trigger),"--")</f>
        <v>43908</v>
      </c>
    </row>
    <row r="38" spans="1:11" ht="11.25" customHeight="1" x14ac:dyDescent="0.25">
      <c r="A38" s="230" t="b">
        <v>1</v>
      </c>
      <c r="B38" s="107" t="str">
        <v>H0</v>
      </c>
      <c r="C38" s="107" t="str">
        <f>Futures!J30</f>
        <v>obj_00366#0003</v>
      </c>
      <c r="D38" s="107" t="str">
        <f>IFERROR(_xll.qlRateHelperQuoteName(C38),"--")</f>
        <v>USDFUT3MH0_Quote</v>
      </c>
      <c r="E38" s="116">
        <f>IFERROR(_xll.qlRateHelperQuoteValue($C38,Trigger),"--")</f>
        <v>97.137500000000003</v>
      </c>
      <c r="F38" s="108">
        <f>IFERROR(_xll.qlFuturesRateHelperConvexityAdjustment($C38,Trigger),"--")</f>
        <v>9.8174316676204101E-4</v>
      </c>
      <c r="G38" s="58" t="b">
        <v>1</v>
      </c>
      <c r="H38" s="58">
        <v>30</v>
      </c>
      <c r="I38" s="58">
        <v>3</v>
      </c>
      <c r="J38" s="109">
        <f>IFERROR(_xll.qlRateHelperEarliestDate($C38,Trigger),"--")</f>
        <v>43908</v>
      </c>
      <c r="K38" s="110">
        <f>IFERROR(_xll.qlRateHelperLatestDate($C38,Trigger),"--")</f>
        <v>44000</v>
      </c>
    </row>
    <row r="39" spans="1:11" ht="11.25" customHeight="1" x14ac:dyDescent="0.25">
      <c r="A39" s="230" t="b">
        <v>1</v>
      </c>
      <c r="B39" s="107" t="str">
        <v>M0</v>
      </c>
      <c r="C39" s="107" t="str">
        <f>Futures!J31</f>
        <v>obj_00361#0003</v>
      </c>
      <c r="D39" s="107" t="str">
        <f>IFERROR(_xll.qlRateHelperQuoteName(C39),"--")</f>
        <v>USDFUT3MM0_Quote</v>
      </c>
      <c r="E39" s="116">
        <f>IFERROR(_xll.qlRateHelperQuoteValue($C39,Trigger),"--")</f>
        <v>97.072499999999991</v>
      </c>
      <c r="F39" s="108">
        <f>IFERROR(_xll.qlFuturesRateHelperConvexityAdjustment($C39,Trigger),"--")</f>
        <v>1.0725241758712219E-3</v>
      </c>
      <c r="G39" s="58" t="b">
        <v>1</v>
      </c>
      <c r="H39" s="58">
        <v>30</v>
      </c>
      <c r="I39" s="58">
        <v>3</v>
      </c>
      <c r="J39" s="109">
        <f>IFERROR(_xll.qlRateHelperEarliestDate($C39,Trigger),"--")</f>
        <v>43999</v>
      </c>
      <c r="K39" s="110">
        <f>IFERROR(_xll.qlRateHelperLatestDate($C39,Trigger),"--")</f>
        <v>44091</v>
      </c>
    </row>
    <row r="40" spans="1:11" ht="11.25" customHeight="1" x14ac:dyDescent="0.25">
      <c r="A40" s="230" t="b">
        <v>1</v>
      </c>
      <c r="B40" s="107" t="str">
        <v>U0</v>
      </c>
      <c r="C40" s="107" t="str">
        <f>Futures!J32</f>
        <v>obj_0036d#0003</v>
      </c>
      <c r="D40" s="107" t="str">
        <f>IFERROR(_xll.qlRateHelperQuoteName(C40),"--")</f>
        <v>USDFUT3MU0_Quote</v>
      </c>
      <c r="E40" s="116">
        <f>IFERROR(_xll.qlRateHelperQuoteValue($C40,Trigger),"--")</f>
        <v>97.015000000000001</v>
      </c>
      <c r="F40" s="108">
        <f>IFERROR(_xll.qlFuturesRateHelperConvexityAdjustment($C40,Trigger),"--")</f>
        <v>1.165438403044563E-3</v>
      </c>
      <c r="G40" s="58" t="b">
        <v>1</v>
      </c>
      <c r="H40" s="58">
        <v>30</v>
      </c>
      <c r="I40" s="58">
        <v>3</v>
      </c>
      <c r="J40" s="109">
        <f>IFERROR(_xll.qlRateHelperEarliestDate($C40,Trigger),"--")</f>
        <v>44090</v>
      </c>
      <c r="K40" s="110">
        <f>IFERROR(_xll.qlRateHelperLatestDate($C40,Trigger),"--")</f>
        <v>44181</v>
      </c>
    </row>
    <row r="41" spans="1:11" ht="11.25" customHeight="1" x14ac:dyDescent="0.25">
      <c r="A41" s="230" t="b">
        <v>1</v>
      </c>
      <c r="B41" s="107" t="str">
        <v>Z0</v>
      </c>
      <c r="C41" s="107" t="str">
        <f>Futures!J33</f>
        <v>obj_00356#0003</v>
      </c>
      <c r="D41" s="107" t="str">
        <f>IFERROR(_xll.qlRateHelperQuoteName(C41),"--")</f>
        <v>USDFUT3MZ0_Quote</v>
      </c>
      <c r="E41" s="116">
        <f>IFERROR(_xll.qlRateHelperQuoteValue($C41,Trigger),"--")</f>
        <v>96.954999999999998</v>
      </c>
      <c r="F41" s="108">
        <f>IFERROR(_xll.qlFuturesRateHelperConvexityAdjustment($C41,Trigger),"--")</f>
        <v>1.2614648858457645E-3</v>
      </c>
      <c r="G41" s="58" t="b">
        <v>1</v>
      </c>
      <c r="H41" s="58">
        <v>30</v>
      </c>
      <c r="I41" s="58">
        <v>3</v>
      </c>
      <c r="J41" s="109">
        <f>IFERROR(_xll.qlRateHelperEarliestDate($C41,Trigger),"--")</f>
        <v>44181</v>
      </c>
      <c r="K41" s="110">
        <f>IFERROR(_xll.qlRateHelperLatestDate($C41,Trigger),"--")</f>
        <v>44271</v>
      </c>
    </row>
    <row r="42" spans="1:11" ht="11.25" customHeight="1" x14ac:dyDescent="0.25">
      <c r="A42" s="230" t="b">
        <v>1</v>
      </c>
      <c r="B42" s="107" t="str">
        <v>H1</v>
      </c>
      <c r="C42" s="107" t="str">
        <f>Futures!J34</f>
        <v>obj_00375#0003</v>
      </c>
      <c r="D42" s="107" t="str">
        <f>IFERROR(_xll.qlRateHelperQuoteName(C42),"--")</f>
        <v>USDFUT3MH1_Quote</v>
      </c>
      <c r="E42" s="116">
        <f>IFERROR(_xll.qlRateHelperQuoteValue($C42,Trigger),"--")</f>
        <v>96.91</v>
      </c>
      <c r="F42" s="108">
        <f>IFERROR(_xll.qlFuturesRateHelperConvexityAdjustment($C42,Trigger),"--")</f>
        <v>1.3641497353045159E-3</v>
      </c>
      <c r="G42" s="58" t="b">
        <v>1</v>
      </c>
      <c r="H42" s="58">
        <v>30</v>
      </c>
      <c r="I42" s="58">
        <v>3</v>
      </c>
      <c r="J42" s="109">
        <f>IFERROR(_xll.qlRateHelperEarliestDate($C42,Trigger),"--")</f>
        <v>44272</v>
      </c>
      <c r="K42" s="110">
        <f>IFERROR(_xll.qlRateHelperLatestDate($C42,Trigger),"--")</f>
        <v>44364</v>
      </c>
    </row>
    <row r="43" spans="1:11" ht="11.25" customHeight="1" x14ac:dyDescent="0.25">
      <c r="A43" s="230" t="b">
        <v>1</v>
      </c>
      <c r="B43" s="107" t="str">
        <v>M1</v>
      </c>
      <c r="C43" s="107" t="str">
        <f>Futures!J35</f>
        <v>obj_0035d#0003</v>
      </c>
      <c r="D43" s="107" t="str">
        <f>IFERROR(_xll.qlRateHelperQuoteName(C43),"--")</f>
        <v>USDFUT3MM1_Quote</v>
      </c>
      <c r="E43" s="116">
        <f>IFERROR(_xll.qlRateHelperQuoteValue($C43,Trigger),"--")</f>
        <v>96.865000000000009</v>
      </c>
      <c r="F43" s="108">
        <f>IFERROR(_xll.qlFuturesRateHelperConvexityAdjustment($C43,Trigger),"--")</f>
        <v>1.4675072576674931E-3</v>
      </c>
      <c r="G43" s="58" t="b">
        <v>1</v>
      </c>
      <c r="H43" s="58">
        <v>30</v>
      </c>
      <c r="I43" s="58">
        <v>3</v>
      </c>
      <c r="J43" s="109">
        <f>IFERROR(_xll.qlRateHelperEarliestDate($C43,Trigger),"--")</f>
        <v>44363</v>
      </c>
      <c r="K43" s="110">
        <f>IFERROR(_xll.qlRateHelperLatestDate($C43,Trigger),"--")</f>
        <v>44455</v>
      </c>
    </row>
    <row r="44" spans="1:11" ht="11.25" customHeight="1" x14ac:dyDescent="0.25">
      <c r="A44" s="230" t="b">
        <v>1</v>
      </c>
      <c r="B44" s="107" t="str">
        <v>U1</v>
      </c>
      <c r="C44" s="107" t="str">
        <f>Futures!J36</f>
        <v>obj_00363#0003</v>
      </c>
      <c r="D44" s="107" t="str">
        <f>IFERROR(_xll.qlRateHelperQuoteName(C44),"--")</f>
        <v>USDFUT3MU1_Quote</v>
      </c>
      <c r="E44" s="116">
        <f>IFERROR(_xll.qlRateHelperQuoteValue($C44,Trigger),"--")</f>
        <v>96.827499999999986</v>
      </c>
      <c r="F44" s="108">
        <f>IFERROR(_xll.qlFuturesRateHelperConvexityAdjustment($C44,Trigger),"--")</f>
        <v>1.5724676244368591E-3</v>
      </c>
      <c r="G44" s="58" t="b">
        <v>1</v>
      </c>
      <c r="H44" s="58">
        <v>30</v>
      </c>
      <c r="I44" s="58">
        <v>3</v>
      </c>
      <c r="J44" s="109">
        <f>IFERROR(_xll.qlRateHelperEarliestDate($C44,Trigger),"--")</f>
        <v>44454</v>
      </c>
      <c r="K44" s="110">
        <f>IFERROR(_xll.qlRateHelperLatestDate($C44,Trigger),"--")</f>
        <v>44545</v>
      </c>
    </row>
    <row r="45" spans="1:11" ht="11.25" customHeight="1" x14ac:dyDescent="0.25">
      <c r="A45" s="230" t="b">
        <v>1</v>
      </c>
      <c r="B45" s="107" t="str">
        <v>Z1</v>
      </c>
      <c r="C45" s="107" t="str">
        <f>Futures!J37</f>
        <v>obj_0037a#0003</v>
      </c>
      <c r="D45" s="107" t="str">
        <f>IFERROR(_xll.qlRateHelperQuoteName(C45),"--")</f>
        <v>USDFUT3MZ1_Quote</v>
      </c>
      <c r="E45" s="116">
        <f>IFERROR(_xll.qlRateHelperQuoteValue($C45,Trigger),"--")</f>
        <v>96.789999999999992</v>
      </c>
      <c r="F45" s="108">
        <f>IFERROR(_xll.qlFuturesRateHelperConvexityAdjustment($C45,Trigger),"--")</f>
        <v>1.6802083777968076E-3</v>
      </c>
      <c r="G45" s="58" t="b">
        <v>1</v>
      </c>
      <c r="H45" s="58">
        <v>30</v>
      </c>
      <c r="I45" s="58">
        <v>3</v>
      </c>
      <c r="J45" s="109">
        <f>IFERROR(_xll.qlRateHelperEarliestDate($C45,Trigger),"--")</f>
        <v>44545</v>
      </c>
      <c r="K45" s="110">
        <f>IFERROR(_xll.qlRateHelperLatestDate($C45,Trigger),"--")</f>
        <v>44635</v>
      </c>
    </row>
    <row r="46" spans="1:11" ht="11.25" customHeight="1" x14ac:dyDescent="0.25">
      <c r="A46" s="230" t="b">
        <v>1</v>
      </c>
      <c r="B46" s="107" t="str">
        <v>H2</v>
      </c>
      <c r="C46" s="107" t="str">
        <f>Futures!J38</f>
        <v>obj_00359#0003</v>
      </c>
      <c r="D46" s="107" t="str">
        <f>IFERROR(_xll.qlRateHelperQuoteName(C46),"--")</f>
        <v>USDFUT3MH2_Quote</v>
      </c>
      <c r="E46" s="116">
        <f>IFERROR(_xll.qlRateHelperQuoteValue($C46,Trigger),"--")</f>
        <v>96.765000000000001</v>
      </c>
      <c r="F46" s="108">
        <f>IFERROR(_xll.qlFuturesRateHelperConvexityAdjustment($C46,Trigger),"--")</f>
        <v>1.7948401884449146E-3</v>
      </c>
      <c r="G46" s="58" t="b">
        <v>1</v>
      </c>
      <c r="H46" s="58">
        <v>30</v>
      </c>
      <c r="I46" s="58">
        <v>3</v>
      </c>
      <c r="J46" s="109">
        <f>IFERROR(_xll.qlRateHelperEarliestDate($C46,Trigger),"--")</f>
        <v>44636</v>
      </c>
      <c r="K46" s="110">
        <f>IFERROR(_xll.qlRateHelperLatestDate($C46,Trigger),"--")</f>
        <v>44728</v>
      </c>
    </row>
    <row r="47" spans="1:11" ht="11.25" customHeight="1" x14ac:dyDescent="0.25">
      <c r="A47" s="230" t="b">
        <v>1</v>
      </c>
      <c r="B47" s="107" t="str">
        <v>M2</v>
      </c>
      <c r="C47" s="107" t="str">
        <f>Futures!J39</f>
        <v>obj_0037b#0003</v>
      </c>
      <c r="D47" s="107" t="str">
        <f>IFERROR(_xll.qlRateHelperQuoteName(C47),"--")</f>
        <v>USDFUT3MM2_Quote</v>
      </c>
      <c r="E47" s="116">
        <f>IFERROR(_xll.qlRateHelperQuoteValue($C47,Trigger),"--")</f>
        <v>96.745000000000005</v>
      </c>
      <c r="F47" s="108">
        <f>IFERROR(_xll.qlFuturesRateHelperConvexityAdjustment($C47,Trigger),"--")</f>
        <v>1.9094266003035036E-3</v>
      </c>
      <c r="G47" s="58" t="b">
        <v>1</v>
      </c>
      <c r="H47" s="58">
        <v>30</v>
      </c>
      <c r="I47" s="58">
        <v>3</v>
      </c>
      <c r="J47" s="109">
        <f>IFERROR(_xll.qlRateHelperEarliestDate($C47,Trigger),"--")</f>
        <v>44727</v>
      </c>
      <c r="K47" s="110">
        <f>IFERROR(_xll.qlRateHelperLatestDate($C47,Trigger),"--")</f>
        <v>44819</v>
      </c>
    </row>
    <row r="48" spans="1:11" ht="11.25" customHeight="1" x14ac:dyDescent="0.25">
      <c r="A48" s="230" t="b">
        <v>1</v>
      </c>
      <c r="B48" s="107" t="str">
        <v>U2</v>
      </c>
      <c r="C48" s="107" t="str">
        <f>Futures!J40</f>
        <v>obj_0035b#0003</v>
      </c>
      <c r="D48" s="107" t="str">
        <f>IFERROR(_xll.qlRateHelperQuoteName(C48),"--")</f>
        <v>USDFUT3MU2_Quote</v>
      </c>
      <c r="E48" s="116">
        <f>IFERROR(_xll.qlRateHelperQuoteValue($C48,Trigger),"--")</f>
        <v>96.717500000000001</v>
      </c>
      <c r="F48" s="108">
        <f>IFERROR(_xll.qlFuturesRateHelperConvexityAdjustment($C48,Trigger),"--")</f>
        <v>2.0343003599690374E-3</v>
      </c>
      <c r="G48" s="58" t="b">
        <v>1</v>
      </c>
      <c r="H48" s="58">
        <v>30</v>
      </c>
      <c r="I48" s="58">
        <v>3</v>
      </c>
      <c r="J48" s="109">
        <f>IFERROR(_xll.qlRateHelperEarliestDate($C48,Trigger),"--")</f>
        <v>44825</v>
      </c>
      <c r="K48" s="110">
        <f>IFERROR(_xll.qlRateHelperLatestDate($C48,Trigger),"--")</f>
        <v>44916</v>
      </c>
    </row>
    <row r="49" spans="1:15" ht="11.25" customHeight="1" x14ac:dyDescent="0.25">
      <c r="A49" s="230" t="b">
        <v>1</v>
      </c>
      <c r="B49" s="107" t="str">
        <v>Z2</v>
      </c>
      <c r="C49" s="107" t="str">
        <f>Futures!J41</f>
        <v>obj_00355#0003</v>
      </c>
      <c r="D49" s="107" t="str">
        <f>IFERROR(_xll.qlRateHelperQuoteName(C49),"--")</f>
        <v>USDFUT3MZ2_Quote</v>
      </c>
      <c r="E49" s="116">
        <f>IFERROR(_xll.qlRateHelperQuoteValue($C49,Trigger),"--")</f>
        <v>96.702500000000001</v>
      </c>
      <c r="F49" s="108">
        <f>IFERROR(_xll.qlFuturesRateHelperConvexityAdjustment($C49,Trigger),"--")</f>
        <v>2.152666644603069E-3</v>
      </c>
      <c r="G49" s="58" t="b">
        <v>1</v>
      </c>
      <c r="H49" s="58">
        <v>30</v>
      </c>
      <c r="I49" s="58">
        <v>3</v>
      </c>
      <c r="J49" s="109">
        <f>IFERROR(_xll.qlRateHelperEarliestDate($C49,Trigger),"--")</f>
        <v>44916</v>
      </c>
      <c r="K49" s="110">
        <f>IFERROR(_xll.qlRateHelperLatestDate($C49,Trigger),"--")</f>
        <v>45006</v>
      </c>
    </row>
    <row r="50" spans="1:15" ht="11.25" customHeight="1" x14ac:dyDescent="0.25">
      <c r="A50" s="230" t="b">
        <v>1</v>
      </c>
      <c r="B50" s="107" t="str">
        <v>H3</v>
      </c>
      <c r="C50" s="107" t="str">
        <f>Futures!J42</f>
        <v>obj_00354#0003</v>
      </c>
      <c r="D50" s="107" t="str">
        <f>IFERROR(_xll.qlRateHelperQuoteName(C50),"--")</f>
        <v>USDFUT3MH3_Quote</v>
      </c>
      <c r="E50" s="116">
        <f>IFERROR(_xll.qlRateHelperQuoteValue($C50,Trigger),"--")</f>
        <v>97.047499999999999</v>
      </c>
      <c r="F50" s="108">
        <f>IFERROR(_xll.qlFuturesRateHelperConvexityAdjustment($C50,Trigger),"--")</f>
        <v>2.2666453622260077E-3</v>
      </c>
      <c r="G50" s="58" t="b">
        <v>1</v>
      </c>
      <c r="H50" s="58">
        <v>30</v>
      </c>
      <c r="I50" s="58">
        <v>3</v>
      </c>
      <c r="J50" s="109">
        <f>IFERROR(_xll.qlRateHelperEarliestDate($C50,Trigger),"--")</f>
        <v>45000</v>
      </c>
      <c r="K50" s="110">
        <f>IFERROR(_xll.qlRateHelperLatestDate($C50,Trigger),"--")</f>
        <v>45092</v>
      </c>
    </row>
    <row r="51" spans="1:15" ht="11.25" customHeight="1" x14ac:dyDescent="0.25">
      <c r="A51" s="230" t="b">
        <v>1</v>
      </c>
      <c r="B51" s="107" t="str">
        <v>M3</v>
      </c>
      <c r="C51" s="107" t="str">
        <f>Futures!J43</f>
        <v>obj_00367#0003</v>
      </c>
      <c r="D51" s="107" t="str">
        <f>IFERROR(_xll.qlRateHelperQuoteName(C51),"--")</f>
        <v>USDFUT3MM3_Quote</v>
      </c>
      <c r="E51" s="116">
        <f>IFERROR(_xll.qlRateHelperQuoteValue($C51,Trigger),"--")</f>
        <v>97.032499999999999</v>
      </c>
      <c r="F51" s="108">
        <f>IFERROR(_xll.qlFuturesRateHelperConvexityAdjustment($C51,Trigger),"--")</f>
        <v>2.400886096962351E-3</v>
      </c>
      <c r="G51" s="58" t="b">
        <v>1</v>
      </c>
      <c r="H51" s="58">
        <v>30</v>
      </c>
      <c r="I51" s="58">
        <v>3</v>
      </c>
      <c r="J51" s="109">
        <f>IFERROR(_xll.qlRateHelperEarliestDate($C51,Trigger),"--")</f>
        <v>45098</v>
      </c>
      <c r="K51" s="110">
        <f>IFERROR(_xll.qlRateHelperLatestDate($C51,Trigger),"--")</f>
        <v>45190</v>
      </c>
    </row>
    <row r="52" spans="1:15" ht="11.25" customHeight="1" x14ac:dyDescent="0.25">
      <c r="A52" s="231" t="b">
        <v>1</v>
      </c>
      <c r="B52" s="111" t="str">
        <v>U3</v>
      </c>
      <c r="C52" s="111" t="str">
        <f>Futures!J44</f>
        <v>obj_00360#0003</v>
      </c>
      <c r="D52" s="111" t="str">
        <f>IFERROR(_xll.qlRateHelperQuoteName(C52),"--")</f>
        <v>USDFUT3MU3_Quote</v>
      </c>
      <c r="E52" s="117">
        <f>IFERROR(_xll.qlRateHelperQuoteValue($C52,Trigger),"--")</f>
        <v>97.017499999999998</v>
      </c>
      <c r="F52" s="112">
        <f>IFERROR(_xll.qlFuturesRateHelperConvexityAdjustment($C52,Trigger),"--")</f>
        <v>2.5263304815794051E-3</v>
      </c>
      <c r="G52" s="113" t="b">
        <v>1</v>
      </c>
      <c r="H52" s="113">
        <v>30</v>
      </c>
      <c r="I52" s="113">
        <v>3</v>
      </c>
      <c r="J52" s="114">
        <f>IFERROR(_xll.qlRateHelperEarliestDate($C52,Trigger),"--")</f>
        <v>45189</v>
      </c>
      <c r="K52" s="115">
        <f>IFERROR(_xll.qlRateHelperLatestDate($C52,Trigger),"--")</f>
        <v>45280</v>
      </c>
      <c r="L52" s="118"/>
    </row>
    <row r="53" spans="1:15" ht="11.25" customHeight="1" x14ac:dyDescent="0.25">
      <c r="A53" s="163"/>
      <c r="B53" s="164" t="s">
        <v>36</v>
      </c>
      <c r="C53" s="164" t="str">
        <f>Swaps!L5</f>
        <v>obj_0030c#0005</v>
      </c>
      <c r="D53" s="164" t="str">
        <f>IFERROR(_xll.qlRateHelperQuoteName(C53),"--")</f>
        <v>USDAM3L1Y_Quote</v>
      </c>
      <c r="E53" s="165">
        <f>IFERROR(_xll.qlRateHelperQuoteValue($C53,Trigger),"--")</f>
        <v>4.5199999999999997E-3</v>
      </c>
      <c r="F53" s="165">
        <f>IFERROR(_xll.qlSwapRateHelperSpread($C53,Trigger),"--")</f>
        <v>0</v>
      </c>
      <c r="G53" s="58" t="b">
        <v>0</v>
      </c>
      <c r="H53" s="166">
        <v>60</v>
      </c>
      <c r="I53" s="166">
        <v>1</v>
      </c>
      <c r="J53" s="167">
        <f>IFERROR(_xll.qlRateHelperEarliestDate($C53,Trigger),"--")</f>
        <v>42142</v>
      </c>
      <c r="K53" s="168">
        <f>IFERROR(_xll.qlRateHelperLatestDate($C53,Trigger),"--")</f>
        <v>42508</v>
      </c>
      <c r="M53" s="119"/>
    </row>
    <row r="54" spans="1:15" ht="11.25" customHeight="1" x14ac:dyDescent="0.25">
      <c r="A54" s="169"/>
      <c r="B54" s="107" t="s">
        <v>35</v>
      </c>
      <c r="C54" s="107" t="str">
        <f>Swaps!L6</f>
        <v>--</v>
      </c>
      <c r="D54" s="107" t="str">
        <f>IFERROR(_xll.qlRateHelperQuoteName(C54),"--")</f>
        <v>--</v>
      </c>
      <c r="E54" s="108" t="str">
        <f>IFERROR(_xll.qlRateHelperQuoteValue($C54,Trigger),"--")</f>
        <v>--</v>
      </c>
      <c r="F54" s="108" t="str">
        <f>IFERROR(_xll.qlSwapRateHelperSpread($C54,Trigger),"--")</f>
        <v>--</v>
      </c>
      <c r="G54" s="58" t="b">
        <f>IF(ISERROR(_xll.qlRateHelperQuoteValue($C54,Trigger)),FALSE,TRUE)</f>
        <v>0</v>
      </c>
      <c r="H54" s="58">
        <v>60</v>
      </c>
      <c r="I54" s="58">
        <v>1</v>
      </c>
      <c r="J54" s="109" t="str">
        <f>IFERROR(_xll.qlRateHelperEarliestDate($C54,Trigger),"--")</f>
        <v>--</v>
      </c>
      <c r="K54" s="110" t="str">
        <f>IFERROR(_xll.qlRateHelperLatestDate($C54,Trigger),"--")</f>
        <v>--</v>
      </c>
      <c r="M54" s="119"/>
    </row>
    <row r="55" spans="1:15" ht="11.25" customHeight="1" x14ac:dyDescent="0.25">
      <c r="A55" s="169"/>
      <c r="B55" s="107" t="s">
        <v>34</v>
      </c>
      <c r="C55" s="107" t="str">
        <f>Swaps!L7</f>
        <v>--</v>
      </c>
      <c r="D55" s="107" t="str">
        <f>IFERROR(_xll.qlRateHelperQuoteName(C55),"--")</f>
        <v>--</v>
      </c>
      <c r="E55" s="108" t="str">
        <f>IFERROR(_xll.qlRateHelperQuoteValue($C55,Trigger),"--")</f>
        <v>--</v>
      </c>
      <c r="F55" s="108" t="str">
        <f>IFERROR(_xll.qlSwapRateHelperSpread($C55,Trigger),"--")</f>
        <v>--</v>
      </c>
      <c r="G55" s="58" t="b">
        <v>0</v>
      </c>
      <c r="H55" s="58">
        <v>60</v>
      </c>
      <c r="I55" s="58">
        <v>1</v>
      </c>
      <c r="J55" s="109" t="str">
        <f>IFERROR(_xll.qlRateHelperEarliestDate($C55,Trigger),"--")</f>
        <v>--</v>
      </c>
      <c r="K55" s="110" t="str">
        <f>IFERROR(_xll.qlRateHelperLatestDate($C55,Trigger),"--")</f>
        <v>--</v>
      </c>
      <c r="M55" s="119"/>
    </row>
    <row r="56" spans="1:15" ht="11.25" customHeight="1" x14ac:dyDescent="0.25">
      <c r="A56" s="169"/>
      <c r="B56" s="107" t="s">
        <v>33</v>
      </c>
      <c r="C56" s="107" t="str">
        <f>Swaps!L8</f>
        <v>--</v>
      </c>
      <c r="D56" s="107" t="str">
        <f>IFERROR(_xll.qlRateHelperQuoteName(C56),"--")</f>
        <v>--</v>
      </c>
      <c r="E56" s="108" t="str">
        <f>IFERROR(_xll.qlRateHelperQuoteValue($C56,Trigger),"--")</f>
        <v>--</v>
      </c>
      <c r="F56" s="108" t="str">
        <f>IFERROR(_xll.qlSwapRateHelperSpread($C56,Trigger),"--")</f>
        <v>--</v>
      </c>
      <c r="G56" s="58" t="b">
        <f>IF(ISERROR(_xll.qlRateHelperQuoteValue($C56,Trigger)),FALSE,TRUE)</f>
        <v>0</v>
      </c>
      <c r="H56" s="58">
        <v>60</v>
      </c>
      <c r="I56" s="58">
        <v>1</v>
      </c>
      <c r="J56" s="109" t="str">
        <f>IFERROR(_xll.qlRateHelperEarliestDate($C56,Trigger),"--")</f>
        <v>--</v>
      </c>
      <c r="K56" s="110" t="str">
        <f>IFERROR(_xll.qlRateHelperLatestDate($C56,Trigger),"--")</f>
        <v>--</v>
      </c>
      <c r="M56" s="119"/>
    </row>
    <row r="57" spans="1:15" ht="11.25" customHeight="1" x14ac:dyDescent="0.25">
      <c r="A57" s="169"/>
      <c r="B57" s="107" t="s">
        <v>32</v>
      </c>
      <c r="C57" s="107" t="str">
        <f>Swaps!L9</f>
        <v>obj_00310#0004</v>
      </c>
      <c r="D57" s="107" t="str">
        <f>IFERROR(_xll.qlRateHelperQuoteName(C57),"--")</f>
        <v>USDAM3L2Y_Quote</v>
      </c>
      <c r="E57" s="108">
        <f>IFERROR(_xll.qlRateHelperQuoteValue($C57,Trigger),"--")</f>
        <v>8.2299999999999995E-3</v>
      </c>
      <c r="F57" s="108">
        <f>IFERROR(_xll.qlSwapRateHelperSpread($C57,Trigger),"--")</f>
        <v>0</v>
      </c>
      <c r="G57" s="58" t="b">
        <f>IF(ISERROR(_xll.qlRateHelperQuoteValue($C57,Trigger)),FALSE,TRUE)</f>
        <v>1</v>
      </c>
      <c r="H57" s="58">
        <v>60</v>
      </c>
      <c r="I57" s="58">
        <v>1</v>
      </c>
      <c r="J57" s="109">
        <f>IFERROR(_xll.qlRateHelperEarliestDate($C57,Trigger),"--")</f>
        <v>42142</v>
      </c>
      <c r="K57" s="110">
        <f>IFERROR(_xll.qlRateHelperLatestDate($C57,Trigger),"--")</f>
        <v>42873</v>
      </c>
      <c r="M57" s="119"/>
    </row>
    <row r="58" spans="1:15" ht="11.25" customHeight="1" x14ac:dyDescent="0.25">
      <c r="A58" s="169"/>
      <c r="B58" s="107" t="s">
        <v>31</v>
      </c>
      <c r="C58" s="107" t="str">
        <f>Swaps!L10</f>
        <v>obj_00345#0004</v>
      </c>
      <c r="D58" s="107" t="str">
        <f>IFERROR(_xll.qlRateHelperQuoteName(C58),"--")</f>
        <v>USDAM3L3Y_Quote</v>
      </c>
      <c r="E58" s="108">
        <f>IFERROR(_xll.qlRateHelperQuoteValue($C58,Trigger),"--")</f>
        <v>1.171E-2</v>
      </c>
      <c r="F58" s="108">
        <f>IFERROR(_xll.qlSwapRateHelperSpread($C58,Trigger),"--")</f>
        <v>0</v>
      </c>
      <c r="G58" s="58" t="b">
        <f>IF(ISERROR(_xll.qlRateHelperQuoteValue($C58,Trigger)),FALSE,TRUE)</f>
        <v>1</v>
      </c>
      <c r="H58" s="58">
        <v>60</v>
      </c>
      <c r="I58" s="58">
        <v>1</v>
      </c>
      <c r="J58" s="109">
        <f>IFERROR(_xll.qlRateHelperEarliestDate($C58,Trigger),"--")</f>
        <v>42142</v>
      </c>
      <c r="K58" s="110">
        <f>IFERROR(_xll.qlRateHelperLatestDate($C58,Trigger),"--")</f>
        <v>43238</v>
      </c>
      <c r="M58" s="119"/>
      <c r="O58" s="172"/>
    </row>
    <row r="59" spans="1:15" ht="11.25" customHeight="1" x14ac:dyDescent="0.25">
      <c r="A59" s="169"/>
      <c r="B59" s="107" t="s">
        <v>30</v>
      </c>
      <c r="C59" s="107" t="str">
        <f>Swaps!L11</f>
        <v>obj_00332#0004</v>
      </c>
      <c r="D59" s="107" t="str">
        <f>IFERROR(_xll.qlRateHelperQuoteName(C59),"--")</f>
        <v>USDAM3L4Y_Quote</v>
      </c>
      <c r="E59" s="108">
        <f>IFERROR(_xll.qlRateHelperQuoteValue($C59,Trigger),"--")</f>
        <v>1.4490000000000001E-2</v>
      </c>
      <c r="F59" s="108">
        <f>IFERROR(_xll.qlSwapRateHelperSpread($C59,Trigger),"--")</f>
        <v>0</v>
      </c>
      <c r="G59" s="58" t="b">
        <f>IF(ISERROR(_xll.qlRateHelperQuoteValue($C59,Trigger)),FALSE,TRUE)</f>
        <v>1</v>
      </c>
      <c r="H59" s="58">
        <v>60</v>
      </c>
      <c r="I59" s="58">
        <v>1</v>
      </c>
      <c r="J59" s="109">
        <f>IFERROR(_xll.qlRateHelperEarliestDate($C59,Trigger),"--")</f>
        <v>42142</v>
      </c>
      <c r="K59" s="110">
        <f>IFERROR(_xll.qlRateHelperLatestDate($C59,Trigger),"--")</f>
        <v>43605</v>
      </c>
      <c r="M59" s="119"/>
      <c r="O59" s="172"/>
    </row>
    <row r="60" spans="1:15" ht="11.25" customHeight="1" x14ac:dyDescent="0.25">
      <c r="A60" s="169"/>
      <c r="B60" s="107" t="s">
        <v>29</v>
      </c>
      <c r="C60" s="107" t="str">
        <f>Swaps!L12</f>
        <v>obj_0032c#0004</v>
      </c>
      <c r="D60" s="107" t="str">
        <f>IFERROR(_xll.qlRateHelperQuoteName(C60),"--")</f>
        <v>USDAM3L5Y_Quote</v>
      </c>
      <c r="E60" s="108">
        <f>IFERROR(_xll.qlRateHelperQuoteValue($C60,Trigger),"--")</f>
        <v>1.669E-2</v>
      </c>
      <c r="F60" s="108">
        <f>IFERROR(_xll.qlSwapRateHelperSpread($C60,Trigger),"--")</f>
        <v>0</v>
      </c>
      <c r="G60" s="58" t="b">
        <f>IF(ISERROR(_xll.qlRateHelperQuoteValue($C60,Trigger)),FALSE,TRUE)</f>
        <v>1</v>
      </c>
      <c r="H60" s="58">
        <v>60</v>
      </c>
      <c r="I60" s="58">
        <v>1</v>
      </c>
      <c r="J60" s="109">
        <f>IFERROR(_xll.qlRateHelperEarliestDate($C60,Trigger),"--")</f>
        <v>42142</v>
      </c>
      <c r="K60" s="110">
        <f>IFERROR(_xll.qlRateHelperLatestDate($C60,Trigger),"--")</f>
        <v>43969</v>
      </c>
      <c r="M60" s="119"/>
      <c r="O60" s="172"/>
    </row>
    <row r="61" spans="1:15" ht="11.25" customHeight="1" x14ac:dyDescent="0.25">
      <c r="A61" s="169"/>
      <c r="B61" s="107" t="s">
        <v>28</v>
      </c>
      <c r="C61" s="107" t="str">
        <f>Swaps!L13</f>
        <v>obj_0032d#0004</v>
      </c>
      <c r="D61" s="107" t="str">
        <f>IFERROR(_xll.qlRateHelperQuoteName(C61),"--")</f>
        <v>USDAM3L6Y_Quote</v>
      </c>
      <c r="E61" s="108">
        <f>IFERROR(_xll.qlRateHelperQuoteValue($C61,Trigger),"--")</f>
        <v>1.8530000000000001E-2</v>
      </c>
      <c r="F61" s="108">
        <f>IFERROR(_xll.qlSwapRateHelperSpread($C61,Trigger),"--")</f>
        <v>0</v>
      </c>
      <c r="G61" s="58" t="b">
        <f>IF(ISERROR(_xll.qlRateHelperQuoteValue($C61,Trigger)),FALSE,TRUE)</f>
        <v>1</v>
      </c>
      <c r="H61" s="58">
        <v>60</v>
      </c>
      <c r="I61" s="58">
        <v>1</v>
      </c>
      <c r="J61" s="109">
        <f>IFERROR(_xll.qlRateHelperEarliestDate($C61,Trigger),"--")</f>
        <v>42142</v>
      </c>
      <c r="K61" s="110">
        <f>IFERROR(_xll.qlRateHelperLatestDate($C61,Trigger),"--")</f>
        <v>44334</v>
      </c>
      <c r="M61" s="119"/>
      <c r="O61" s="172"/>
    </row>
    <row r="62" spans="1:15" ht="11.25" customHeight="1" x14ac:dyDescent="0.25">
      <c r="A62" s="169"/>
      <c r="B62" s="107" t="s">
        <v>27</v>
      </c>
      <c r="C62" s="107" t="str">
        <f>Swaps!L14</f>
        <v>obj_00338#0004</v>
      </c>
      <c r="D62" s="107" t="str">
        <f>IFERROR(_xll.qlRateHelperQuoteName(C62),"--")</f>
        <v>USDAM3L7Y_Quote</v>
      </c>
      <c r="E62" s="108">
        <f>IFERROR(_xll.qlRateHelperQuoteValue($C62,Trigger),"--")</f>
        <v>2.001E-2</v>
      </c>
      <c r="F62" s="108">
        <f>IFERROR(_xll.qlSwapRateHelperSpread($C62,Trigger),"--")</f>
        <v>0</v>
      </c>
      <c r="G62" s="58" t="b">
        <f>IF(ISERROR(_xll.qlRateHelperQuoteValue($C62,Trigger)),FALSE,TRUE)</f>
        <v>1</v>
      </c>
      <c r="H62" s="58">
        <v>60</v>
      </c>
      <c r="I62" s="58">
        <v>1</v>
      </c>
      <c r="J62" s="109">
        <f>IFERROR(_xll.qlRateHelperEarliestDate($C62,Trigger),"--")</f>
        <v>42142</v>
      </c>
      <c r="K62" s="110">
        <f>IFERROR(_xll.qlRateHelperLatestDate($C62,Trigger),"--")</f>
        <v>44699</v>
      </c>
      <c r="M62" s="119"/>
      <c r="O62" s="172"/>
    </row>
    <row r="63" spans="1:15" ht="11.25" customHeight="1" x14ac:dyDescent="0.25">
      <c r="A63" s="169"/>
      <c r="B63" s="107" t="s">
        <v>26</v>
      </c>
      <c r="C63" s="107" t="str">
        <f>Swaps!L15</f>
        <v>obj_00333#0004</v>
      </c>
      <c r="D63" s="107" t="str">
        <f>IFERROR(_xll.qlRateHelperQuoteName(C63),"--")</f>
        <v>USDAM3L8Y_Quote</v>
      </c>
      <c r="E63" s="108">
        <f>IFERROR(_xll.qlRateHelperQuoteValue($C63,Trigger),"--")</f>
        <v>2.12E-2</v>
      </c>
      <c r="F63" s="108">
        <f>IFERROR(_xll.qlSwapRateHelperSpread($C63,Trigger),"--")</f>
        <v>0</v>
      </c>
      <c r="G63" s="58" t="b">
        <f>IF(ISERROR(_xll.qlRateHelperQuoteValue($C63,Trigger)),FALSE,TRUE)</f>
        <v>1</v>
      </c>
      <c r="H63" s="58">
        <v>60</v>
      </c>
      <c r="I63" s="58">
        <v>1</v>
      </c>
      <c r="J63" s="109">
        <f>IFERROR(_xll.qlRateHelperEarliestDate($C63,Trigger),"--")</f>
        <v>42142</v>
      </c>
      <c r="K63" s="110">
        <f>IFERROR(_xll.qlRateHelperLatestDate($C63,Trigger),"--")</f>
        <v>45064</v>
      </c>
      <c r="M63" s="119"/>
      <c r="O63" s="172"/>
    </row>
    <row r="64" spans="1:15" ht="11.25" customHeight="1" x14ac:dyDescent="0.25">
      <c r="A64" s="169"/>
      <c r="B64" s="107" t="s">
        <v>25</v>
      </c>
      <c r="C64" s="107" t="str">
        <f>Swaps!L16</f>
        <v>obj_00335#0004</v>
      </c>
      <c r="D64" s="107" t="str">
        <f>IFERROR(_xll.qlRateHelperQuoteName(C64),"--")</f>
        <v>USDAM3L9Y_Quote</v>
      </c>
      <c r="E64" s="108">
        <f>IFERROR(_xll.qlRateHelperQuoteValue($C64,Trigger),"--")</f>
        <v>2.2170000000000002E-2</v>
      </c>
      <c r="F64" s="108">
        <f>IFERROR(_xll.qlSwapRateHelperSpread($C64,Trigger),"--")</f>
        <v>0</v>
      </c>
      <c r="G64" s="58" t="b">
        <f>IF(ISERROR(_xll.qlRateHelperQuoteValue($C64,Trigger)),FALSE,TRUE)</f>
        <v>1</v>
      </c>
      <c r="H64" s="58">
        <v>60</v>
      </c>
      <c r="I64" s="58">
        <v>1</v>
      </c>
      <c r="J64" s="109">
        <f>IFERROR(_xll.qlRateHelperEarliestDate($C64,Trigger),"--")</f>
        <v>42142</v>
      </c>
      <c r="K64" s="110">
        <f>IFERROR(_xll.qlRateHelperLatestDate($C64,Trigger),"--")</f>
        <v>45432</v>
      </c>
      <c r="M64" s="119"/>
      <c r="O64" s="172"/>
    </row>
    <row r="65" spans="1:15" ht="11.25" customHeight="1" x14ac:dyDescent="0.25">
      <c r="A65" s="169"/>
      <c r="B65" s="107" t="s">
        <v>24</v>
      </c>
      <c r="C65" s="107" t="str">
        <f>Swaps!L17</f>
        <v>obj_00342#0004</v>
      </c>
      <c r="D65" s="107" t="str">
        <f>IFERROR(_xll.qlRateHelperQuoteName(C65),"--")</f>
        <v>USDAM3L10Y_Quote</v>
      </c>
      <c r="E65" s="108">
        <f>IFERROR(_xll.qlRateHelperQuoteValue($C65,Trigger),"--")</f>
        <v>2.298E-2</v>
      </c>
      <c r="F65" s="108">
        <f>IFERROR(_xll.qlSwapRateHelperSpread($C65,Trigger),"--")</f>
        <v>0</v>
      </c>
      <c r="G65" s="58" t="b">
        <f>IF(ISERROR(_xll.qlRateHelperQuoteValue($C65,Trigger)),FALSE,TRUE)</f>
        <v>1</v>
      </c>
      <c r="H65" s="58">
        <v>60</v>
      </c>
      <c r="I65" s="58">
        <v>1</v>
      </c>
      <c r="J65" s="109">
        <f>IFERROR(_xll.qlRateHelperEarliestDate($C65,Trigger),"--")</f>
        <v>42142</v>
      </c>
      <c r="K65" s="110">
        <f>IFERROR(_xll.qlRateHelperLatestDate($C65,Trigger),"--")</f>
        <v>45796</v>
      </c>
      <c r="M65" s="119"/>
      <c r="O65" s="172"/>
    </row>
    <row r="66" spans="1:15" ht="11.25" customHeight="1" x14ac:dyDescent="0.25">
      <c r="A66" s="169"/>
      <c r="B66" s="107" t="s">
        <v>23</v>
      </c>
      <c r="C66" s="107" t="str">
        <f>Swaps!L18</f>
        <v>--</v>
      </c>
      <c r="D66" s="107" t="str">
        <f>IFERROR(_xll.qlRateHelperQuoteName(C66),"--")</f>
        <v>--</v>
      </c>
      <c r="E66" s="108" t="str">
        <f>IFERROR(_xll.qlRateHelperQuoteValue($C66,Trigger),"--")</f>
        <v>--</v>
      </c>
      <c r="F66" s="108" t="str">
        <f>IFERROR(_xll.qlSwapRateHelperSpread($C66,Trigger),"--")</f>
        <v>--</v>
      </c>
      <c r="G66" s="58" t="b">
        <f>IF(ISERROR(_xll.qlRateHelperQuoteValue($C66,Trigger)),FALSE,TRUE)</f>
        <v>0</v>
      </c>
      <c r="H66" s="58">
        <v>60</v>
      </c>
      <c r="I66" s="58">
        <v>1</v>
      </c>
      <c r="J66" s="109" t="str">
        <f>IFERROR(_xll.qlRateHelperEarliestDate($C66,Trigger),"--")</f>
        <v>--</v>
      </c>
      <c r="K66" s="110" t="str">
        <f>IFERROR(_xll.qlRateHelperLatestDate($C66,Trigger),"--")</f>
        <v>--</v>
      </c>
      <c r="M66" s="119"/>
      <c r="O66" s="172"/>
    </row>
    <row r="67" spans="1:15" ht="11.25" customHeight="1" x14ac:dyDescent="0.25">
      <c r="A67" s="169"/>
      <c r="B67" s="107" t="s">
        <v>22</v>
      </c>
      <c r="C67" s="107" t="str">
        <f>Swaps!L19</f>
        <v>obj_00339#0004</v>
      </c>
      <c r="D67" s="107" t="str">
        <f>IFERROR(_xll.qlRateHelperQuoteName(C67),"--")</f>
        <v>USDAM3L12Y_Quote</v>
      </c>
      <c r="E67" s="108">
        <f>IFERROR(_xll.qlRateHelperQuoteValue($C67,Trigger),"--")</f>
        <v>2.4300000000000002E-2</v>
      </c>
      <c r="F67" s="108">
        <f>IFERROR(_xll.qlSwapRateHelperSpread($C67,Trigger),"--")</f>
        <v>0</v>
      </c>
      <c r="G67" s="58" t="b">
        <f>IF(ISERROR(_xll.qlRateHelperQuoteValue($C67,Trigger)),FALSE,TRUE)</f>
        <v>1</v>
      </c>
      <c r="H67" s="58">
        <v>60</v>
      </c>
      <c r="I67" s="58">
        <v>1</v>
      </c>
      <c r="J67" s="109">
        <f>IFERROR(_xll.qlRateHelperEarliestDate($C67,Trigger),"--")</f>
        <v>42142</v>
      </c>
      <c r="K67" s="110">
        <f>IFERROR(_xll.qlRateHelperLatestDate($C67,Trigger),"--")</f>
        <v>46525</v>
      </c>
      <c r="M67" s="119"/>
      <c r="O67" s="172"/>
    </row>
    <row r="68" spans="1:15" ht="11.25" customHeight="1" x14ac:dyDescent="0.25">
      <c r="A68" s="169"/>
      <c r="B68" s="107" t="s">
        <v>21</v>
      </c>
      <c r="C68" s="107" t="str">
        <f>Swaps!L20</f>
        <v>--</v>
      </c>
      <c r="D68" s="107" t="str">
        <f>IFERROR(_xll.qlRateHelperQuoteName(C68),"--")</f>
        <v>--</v>
      </c>
      <c r="E68" s="108" t="str">
        <f>IFERROR(_xll.qlRateHelperQuoteValue($C68,Trigger),"--")</f>
        <v>--</v>
      </c>
      <c r="F68" s="108" t="str">
        <f>IFERROR(_xll.qlSwapRateHelperSpread($C68,Trigger),"--")</f>
        <v>--</v>
      </c>
      <c r="G68" s="58" t="b">
        <f>IF(ISERROR(_xll.qlRateHelperQuoteValue($C68,Trigger)),FALSE,TRUE)</f>
        <v>0</v>
      </c>
      <c r="H68" s="58">
        <v>60</v>
      </c>
      <c r="I68" s="58">
        <v>1</v>
      </c>
      <c r="J68" s="109" t="str">
        <f>IFERROR(_xll.qlRateHelperEarliestDate($C68,Trigger),"--")</f>
        <v>--</v>
      </c>
      <c r="K68" s="110" t="str">
        <f>IFERROR(_xll.qlRateHelperLatestDate($C68,Trigger),"--")</f>
        <v>--</v>
      </c>
      <c r="M68" s="119"/>
      <c r="O68" s="172"/>
    </row>
    <row r="69" spans="1:15" ht="11.25" customHeight="1" x14ac:dyDescent="0.25">
      <c r="A69" s="169"/>
      <c r="B69" s="107" t="s">
        <v>20</v>
      </c>
      <c r="C69" s="107" t="str">
        <f>Swaps!L21</f>
        <v>--</v>
      </c>
      <c r="D69" s="107" t="str">
        <f>IFERROR(_xll.qlRateHelperQuoteName(C69),"--")</f>
        <v>--</v>
      </c>
      <c r="E69" s="108" t="str">
        <f>IFERROR(_xll.qlRateHelperQuoteValue($C69,Trigger),"--")</f>
        <v>--</v>
      </c>
      <c r="F69" s="108" t="str">
        <f>IFERROR(_xll.qlSwapRateHelperSpread($C69,Trigger),"--")</f>
        <v>--</v>
      </c>
      <c r="G69" s="58" t="b">
        <f>IF(ISERROR(_xll.qlRateHelperQuoteValue($C69,Trigger)),FALSE,TRUE)</f>
        <v>0</v>
      </c>
      <c r="H69" s="58">
        <v>60</v>
      </c>
      <c r="I69" s="58">
        <v>1</v>
      </c>
      <c r="J69" s="109" t="str">
        <f>IFERROR(_xll.qlRateHelperEarliestDate($C69,Trigger),"--")</f>
        <v>--</v>
      </c>
      <c r="K69" s="110" t="str">
        <f>IFERROR(_xll.qlRateHelperLatestDate($C69,Trigger),"--")</f>
        <v>--</v>
      </c>
      <c r="M69" s="119"/>
      <c r="O69" s="172"/>
    </row>
    <row r="70" spans="1:15" ht="11.25" customHeight="1" x14ac:dyDescent="0.25">
      <c r="A70" s="169"/>
      <c r="B70" s="107" t="s">
        <v>19</v>
      </c>
      <c r="C70" s="107" t="str">
        <f>Swaps!L22</f>
        <v>obj_0032f#0004</v>
      </c>
      <c r="D70" s="107" t="str">
        <f>IFERROR(_xll.qlRateHelperQuoteName(C70),"--")</f>
        <v>USDAM3L15Y_Quote</v>
      </c>
      <c r="E70" s="108">
        <f>IFERROR(_xll.qlRateHelperQuoteValue($C70,Trigger),"--")</f>
        <v>2.5610000000000001E-2</v>
      </c>
      <c r="F70" s="108">
        <f>IFERROR(_xll.qlSwapRateHelperSpread($C70,Trigger),"--")</f>
        <v>0</v>
      </c>
      <c r="G70" s="58" t="b">
        <f>IF(ISERROR(_xll.qlRateHelperQuoteValue($C70,Trigger)),FALSE,TRUE)</f>
        <v>1</v>
      </c>
      <c r="H70" s="58">
        <v>60</v>
      </c>
      <c r="I70" s="58">
        <v>1</v>
      </c>
      <c r="J70" s="109">
        <f>IFERROR(_xll.qlRateHelperEarliestDate($C70,Trigger),"--")</f>
        <v>42142</v>
      </c>
      <c r="K70" s="110">
        <f>IFERROR(_xll.qlRateHelperLatestDate($C70,Trigger),"--")</f>
        <v>47623</v>
      </c>
      <c r="M70" s="119"/>
      <c r="O70" s="172"/>
    </row>
    <row r="71" spans="1:15" ht="11.25" customHeight="1" x14ac:dyDescent="0.25">
      <c r="A71" s="169"/>
      <c r="B71" s="107" t="s">
        <v>18</v>
      </c>
      <c r="C71" s="107" t="str">
        <f>Swaps!L23</f>
        <v>--</v>
      </c>
      <c r="D71" s="107" t="str">
        <f>IFERROR(_xll.qlRateHelperQuoteName(C71),"--")</f>
        <v>--</v>
      </c>
      <c r="E71" s="108" t="str">
        <f>IFERROR(_xll.qlRateHelperQuoteValue($C71,Trigger),"--")</f>
        <v>--</v>
      </c>
      <c r="F71" s="108" t="str">
        <f>IFERROR(_xll.qlSwapRateHelperSpread($C71,Trigger),"--")</f>
        <v>--</v>
      </c>
      <c r="G71" s="58" t="b">
        <f>IF(ISERROR(_xll.qlRateHelperQuoteValue($C71,Trigger)),FALSE,TRUE)</f>
        <v>0</v>
      </c>
      <c r="H71" s="58">
        <v>60</v>
      </c>
      <c r="I71" s="58">
        <v>1</v>
      </c>
      <c r="J71" s="109" t="str">
        <f>IFERROR(_xll.qlRateHelperEarliestDate($C71,Trigger),"--")</f>
        <v>--</v>
      </c>
      <c r="K71" s="110" t="str">
        <f>IFERROR(_xll.qlRateHelperLatestDate($C71,Trigger),"--")</f>
        <v>--</v>
      </c>
      <c r="M71" s="119"/>
      <c r="O71" s="172"/>
    </row>
    <row r="72" spans="1:15" ht="11.25" customHeight="1" x14ac:dyDescent="0.25">
      <c r="A72" s="169"/>
      <c r="B72" s="107" t="s">
        <v>17</v>
      </c>
      <c r="C72" s="107" t="str">
        <f>Swaps!L24</f>
        <v>--</v>
      </c>
      <c r="D72" s="107" t="str">
        <f>IFERROR(_xll.qlRateHelperQuoteName(C72),"--")</f>
        <v>--</v>
      </c>
      <c r="E72" s="108" t="str">
        <f>IFERROR(_xll.qlRateHelperQuoteValue($C72,Trigger),"--")</f>
        <v>--</v>
      </c>
      <c r="F72" s="108" t="str">
        <f>IFERROR(_xll.qlSwapRateHelperSpread($C72,Trigger),"--")</f>
        <v>--</v>
      </c>
      <c r="G72" s="58" t="b">
        <f>IF(ISERROR(_xll.qlRateHelperQuoteValue($C72,Trigger)),FALSE,TRUE)</f>
        <v>0</v>
      </c>
      <c r="H72" s="58">
        <v>60</v>
      </c>
      <c r="I72" s="58">
        <v>1</v>
      </c>
      <c r="J72" s="109" t="str">
        <f>IFERROR(_xll.qlRateHelperEarliestDate($C72,Trigger),"--")</f>
        <v>--</v>
      </c>
      <c r="K72" s="110" t="str">
        <f>IFERROR(_xll.qlRateHelperLatestDate($C72,Trigger),"--")</f>
        <v>--</v>
      </c>
      <c r="M72" s="119"/>
      <c r="O72" s="172"/>
    </row>
    <row r="73" spans="1:15" ht="11.25" customHeight="1" x14ac:dyDescent="0.25">
      <c r="A73" s="169"/>
      <c r="B73" s="107" t="s">
        <v>16</v>
      </c>
      <c r="C73" s="107" t="str">
        <f>Swaps!L25</f>
        <v>--</v>
      </c>
      <c r="D73" s="107" t="str">
        <f>IFERROR(_xll.qlRateHelperQuoteName(C73),"--")</f>
        <v>--</v>
      </c>
      <c r="E73" s="108" t="str">
        <f>IFERROR(_xll.qlRateHelperQuoteValue($C73,Trigger),"--")</f>
        <v>--</v>
      </c>
      <c r="F73" s="108" t="str">
        <f>IFERROR(_xll.qlSwapRateHelperSpread($C73,Trigger),"--")</f>
        <v>--</v>
      </c>
      <c r="G73" s="58" t="b">
        <f>IF(ISERROR(_xll.qlRateHelperQuoteValue($C73,Trigger)),FALSE,TRUE)</f>
        <v>0</v>
      </c>
      <c r="H73" s="58">
        <v>60</v>
      </c>
      <c r="I73" s="58">
        <v>1</v>
      </c>
      <c r="J73" s="109" t="str">
        <f>IFERROR(_xll.qlRateHelperEarliestDate($C73,Trigger),"--")</f>
        <v>--</v>
      </c>
      <c r="K73" s="110" t="str">
        <f>IFERROR(_xll.qlRateHelperLatestDate($C73,Trigger),"--")</f>
        <v>--</v>
      </c>
      <c r="M73" s="119"/>
      <c r="O73" s="172"/>
    </row>
    <row r="74" spans="1:15" ht="11.25" customHeight="1" x14ac:dyDescent="0.25">
      <c r="A74" s="169"/>
      <c r="B74" s="107" t="s">
        <v>15</v>
      </c>
      <c r="C74" s="107" t="str">
        <f>Swaps!L26</f>
        <v>--</v>
      </c>
      <c r="D74" s="107" t="str">
        <f>IFERROR(_xll.qlRateHelperQuoteName(C74),"--")</f>
        <v>--</v>
      </c>
      <c r="E74" s="108" t="str">
        <f>IFERROR(_xll.qlRateHelperQuoteValue($C74,Trigger),"--")</f>
        <v>--</v>
      </c>
      <c r="F74" s="108" t="str">
        <f>IFERROR(_xll.qlSwapRateHelperSpread($C74,Trigger),"--")</f>
        <v>--</v>
      </c>
      <c r="G74" s="58" t="b">
        <f>IF(ISERROR(_xll.qlRateHelperQuoteValue($C74,Trigger)),FALSE,TRUE)</f>
        <v>0</v>
      </c>
      <c r="H74" s="58">
        <v>60</v>
      </c>
      <c r="I74" s="58">
        <v>1</v>
      </c>
      <c r="J74" s="109" t="str">
        <f>IFERROR(_xll.qlRateHelperEarliestDate($C74,Trigger),"--")</f>
        <v>--</v>
      </c>
      <c r="K74" s="110" t="str">
        <f>IFERROR(_xll.qlRateHelperLatestDate($C74,Trigger),"--")</f>
        <v>--</v>
      </c>
      <c r="M74" s="119"/>
      <c r="O74" s="172"/>
    </row>
    <row r="75" spans="1:15" ht="11.25" customHeight="1" x14ac:dyDescent="0.25">
      <c r="A75" s="169"/>
      <c r="B75" s="107" t="s">
        <v>14</v>
      </c>
      <c r="C75" s="107" t="str">
        <f>Swaps!L27</f>
        <v>obj_00336#0004</v>
      </c>
      <c r="D75" s="107" t="str">
        <f>IFERROR(_xll.qlRateHelperQuoteName(C75),"--")</f>
        <v>USDAM3L20Y_Quote</v>
      </c>
      <c r="E75" s="108">
        <f>IFERROR(_xll.qlRateHelperQuoteValue($C75,Trigger),"--")</f>
        <v>2.6849999999999999E-2</v>
      </c>
      <c r="F75" s="108">
        <f>IFERROR(_xll.qlSwapRateHelperSpread($C75,Trigger),"--")</f>
        <v>0</v>
      </c>
      <c r="G75" s="58" t="b">
        <f>IF(ISERROR(_xll.qlRateHelperQuoteValue($C75,Trigger)),FALSE,TRUE)</f>
        <v>1</v>
      </c>
      <c r="H75" s="58">
        <v>60</v>
      </c>
      <c r="I75" s="58">
        <v>1</v>
      </c>
      <c r="J75" s="109">
        <f>IFERROR(_xll.qlRateHelperEarliestDate($C75,Trigger),"--")</f>
        <v>42142</v>
      </c>
      <c r="K75" s="110">
        <f>IFERROR(_xll.qlRateHelperLatestDate($C75,Trigger),"--")</f>
        <v>49447</v>
      </c>
      <c r="M75" s="119"/>
      <c r="O75" s="172"/>
    </row>
    <row r="76" spans="1:15" ht="11.25" customHeight="1" x14ac:dyDescent="0.25">
      <c r="A76" s="169"/>
      <c r="B76" s="107" t="s">
        <v>13</v>
      </c>
      <c r="C76" s="107" t="str">
        <f>Swaps!L28</f>
        <v>--</v>
      </c>
      <c r="D76" s="107" t="str">
        <f>IFERROR(_xll.qlRateHelperQuoteName(C76),"--")</f>
        <v>--</v>
      </c>
      <c r="E76" s="108" t="str">
        <f>IFERROR(_xll.qlRateHelperQuoteValue($C76,Trigger),"--")</f>
        <v>--</v>
      </c>
      <c r="F76" s="108" t="str">
        <f>IFERROR(_xll.qlSwapRateHelperSpread($C76,Trigger),"--")</f>
        <v>--</v>
      </c>
      <c r="G76" s="58" t="b">
        <f>IF(ISERROR(_xll.qlRateHelperQuoteValue($C76,Trigger)),FALSE,TRUE)</f>
        <v>0</v>
      </c>
      <c r="H76" s="58">
        <v>60</v>
      </c>
      <c r="I76" s="58">
        <v>1</v>
      </c>
      <c r="J76" s="109" t="str">
        <f>IFERROR(_xll.qlRateHelperEarliestDate($C76,Trigger),"--")</f>
        <v>--</v>
      </c>
      <c r="K76" s="110" t="str">
        <f>IFERROR(_xll.qlRateHelperLatestDate($C76,Trigger),"--")</f>
        <v>--</v>
      </c>
      <c r="M76" s="119"/>
      <c r="O76" s="172"/>
    </row>
    <row r="77" spans="1:15" ht="11.25" customHeight="1" x14ac:dyDescent="0.25">
      <c r="A77" s="169"/>
      <c r="B77" s="107" t="s">
        <v>12</v>
      </c>
      <c r="C77" s="107" t="str">
        <f>Swaps!L29</f>
        <v>--</v>
      </c>
      <c r="D77" s="107" t="str">
        <f>IFERROR(_xll.qlRateHelperQuoteName(C77),"--")</f>
        <v>--</v>
      </c>
      <c r="E77" s="108" t="str">
        <f>IFERROR(_xll.qlRateHelperQuoteValue($C77,Trigger),"--")</f>
        <v>--</v>
      </c>
      <c r="F77" s="108" t="str">
        <f>IFERROR(_xll.qlSwapRateHelperSpread($C77,Trigger),"--")</f>
        <v>--</v>
      </c>
      <c r="G77" s="58" t="b">
        <f>IF(ISERROR(_xll.qlRateHelperQuoteValue($C77,Trigger)),FALSE,TRUE)</f>
        <v>0</v>
      </c>
      <c r="H77" s="58">
        <v>60</v>
      </c>
      <c r="I77" s="58">
        <v>1</v>
      </c>
      <c r="J77" s="109" t="str">
        <f>IFERROR(_xll.qlRateHelperEarliestDate($C77,Trigger),"--")</f>
        <v>--</v>
      </c>
      <c r="K77" s="110" t="str">
        <f>IFERROR(_xll.qlRateHelperLatestDate($C77,Trigger),"--")</f>
        <v>--</v>
      </c>
      <c r="M77" s="119"/>
      <c r="O77" s="172"/>
    </row>
    <row r="78" spans="1:15" ht="11.25" customHeight="1" x14ac:dyDescent="0.25">
      <c r="A78" s="169"/>
      <c r="B78" s="107" t="s">
        <v>11</v>
      </c>
      <c r="C78" s="107" t="str">
        <f>Swaps!L30</f>
        <v>--</v>
      </c>
      <c r="D78" s="107" t="str">
        <f>IFERROR(_xll.qlRateHelperQuoteName(C78),"--")</f>
        <v>--</v>
      </c>
      <c r="E78" s="108" t="str">
        <f>IFERROR(_xll.qlRateHelperQuoteValue($C78,Trigger),"--")</f>
        <v>--</v>
      </c>
      <c r="F78" s="108" t="str">
        <f>IFERROR(_xll.qlSwapRateHelperSpread($C78,Trigger),"--")</f>
        <v>--</v>
      </c>
      <c r="G78" s="58" t="b">
        <f>IF(ISERROR(_xll.qlRateHelperQuoteValue($C78,Trigger)),FALSE,TRUE)</f>
        <v>0</v>
      </c>
      <c r="H78" s="58">
        <v>60</v>
      </c>
      <c r="I78" s="58">
        <v>1</v>
      </c>
      <c r="J78" s="109" t="str">
        <f>IFERROR(_xll.qlRateHelperEarliestDate($C78,Trigger),"--")</f>
        <v>--</v>
      </c>
      <c r="K78" s="110" t="str">
        <f>IFERROR(_xll.qlRateHelperLatestDate($C78,Trigger),"--")</f>
        <v>--</v>
      </c>
      <c r="M78" s="119"/>
      <c r="O78" s="172"/>
    </row>
    <row r="79" spans="1:15" ht="11.25" customHeight="1" x14ac:dyDescent="0.25">
      <c r="A79" s="169"/>
      <c r="B79" s="107" t="s">
        <v>10</v>
      </c>
      <c r="C79" s="107" t="str">
        <f>Swaps!L31</f>
        <v>--</v>
      </c>
      <c r="D79" s="107" t="str">
        <f>IFERROR(_xll.qlRateHelperQuoteName(C79),"--")</f>
        <v>--</v>
      </c>
      <c r="E79" s="108" t="str">
        <f>IFERROR(_xll.qlRateHelperQuoteValue($C79,Trigger),"--")</f>
        <v>--</v>
      </c>
      <c r="F79" s="108" t="str">
        <f>IFERROR(_xll.qlSwapRateHelperSpread($C79,Trigger),"--")</f>
        <v>--</v>
      </c>
      <c r="G79" s="58" t="b">
        <f>IF(ISERROR(_xll.qlRateHelperQuoteValue($C79,Trigger)),FALSE,TRUE)</f>
        <v>0</v>
      </c>
      <c r="H79" s="58">
        <v>60</v>
      </c>
      <c r="I79" s="58">
        <v>1</v>
      </c>
      <c r="J79" s="109" t="str">
        <f>IFERROR(_xll.qlRateHelperEarliestDate($C79,Trigger),"--")</f>
        <v>--</v>
      </c>
      <c r="K79" s="110" t="str">
        <f>IFERROR(_xll.qlRateHelperLatestDate($C79,Trigger),"--")</f>
        <v>--</v>
      </c>
      <c r="M79" s="119"/>
      <c r="O79" s="172"/>
    </row>
    <row r="80" spans="1:15" ht="11.25" customHeight="1" x14ac:dyDescent="0.25">
      <c r="A80" s="169"/>
      <c r="B80" s="107" t="s">
        <v>9</v>
      </c>
      <c r="C80" s="107" t="str">
        <f>Swaps!L32</f>
        <v>obj_00327#0004</v>
      </c>
      <c r="D80" s="107" t="str">
        <f>IFERROR(_xll.qlRateHelperQuoteName(C80),"--")</f>
        <v>USDAM3L25Y_Quote</v>
      </c>
      <c r="E80" s="108">
        <f>IFERROR(_xll.qlRateHelperQuoteValue($C80,Trigger),"--")</f>
        <v>2.7450000000000002E-2</v>
      </c>
      <c r="F80" s="108">
        <f>IFERROR(_xll.qlSwapRateHelperSpread($C80,Trigger),"--")</f>
        <v>0</v>
      </c>
      <c r="G80" s="58" t="b">
        <f>IF(ISERROR(_xll.qlRateHelperQuoteValue($C80,Trigger)),FALSE,TRUE)</f>
        <v>1</v>
      </c>
      <c r="H80" s="58">
        <v>60</v>
      </c>
      <c r="I80" s="58">
        <v>1</v>
      </c>
      <c r="J80" s="109">
        <f>IFERROR(_xll.qlRateHelperEarliestDate($C80,Trigger),"--")</f>
        <v>42142</v>
      </c>
      <c r="K80" s="110">
        <f>IFERROR(_xll.qlRateHelperLatestDate($C80,Trigger),"--")</f>
        <v>51274</v>
      </c>
      <c r="M80" s="119"/>
      <c r="O80" s="172"/>
    </row>
    <row r="81" spans="1:15" ht="11.25" customHeight="1" x14ac:dyDescent="0.25">
      <c r="A81" s="169"/>
      <c r="B81" s="107" t="s">
        <v>8</v>
      </c>
      <c r="C81" s="107" t="str">
        <f>Swaps!L33</f>
        <v>--</v>
      </c>
      <c r="D81" s="107" t="str">
        <f>IFERROR(_xll.qlRateHelperQuoteName(C81),"--")</f>
        <v>--</v>
      </c>
      <c r="E81" s="108" t="str">
        <f>IFERROR(_xll.qlRateHelperQuoteValue($C81,Trigger),"--")</f>
        <v>--</v>
      </c>
      <c r="F81" s="108" t="str">
        <f>IFERROR(_xll.qlSwapRateHelperSpread($C81,Trigger),"--")</f>
        <v>--</v>
      </c>
      <c r="G81" s="58" t="b">
        <f>IF(ISERROR(_xll.qlRateHelperQuoteValue($C81,Trigger)),FALSE,TRUE)</f>
        <v>0</v>
      </c>
      <c r="H81" s="58">
        <v>60</v>
      </c>
      <c r="I81" s="58">
        <v>1</v>
      </c>
      <c r="J81" s="109" t="str">
        <f>IFERROR(_xll.qlRateHelperEarliestDate($C81,Trigger),"--")</f>
        <v>--</v>
      </c>
      <c r="K81" s="110" t="str">
        <f>IFERROR(_xll.qlRateHelperLatestDate($C81,Trigger),"--")</f>
        <v>--</v>
      </c>
      <c r="M81" s="119"/>
      <c r="O81" s="172"/>
    </row>
    <row r="82" spans="1:15" ht="11.25" customHeight="1" x14ac:dyDescent="0.25">
      <c r="A82" s="169"/>
      <c r="B82" s="107" t="s">
        <v>7</v>
      </c>
      <c r="C82" s="107" t="str">
        <f>Swaps!L34</f>
        <v>--</v>
      </c>
      <c r="D82" s="107" t="str">
        <f>IFERROR(_xll.qlRateHelperQuoteName(C82),"--")</f>
        <v>--</v>
      </c>
      <c r="E82" s="108" t="str">
        <f>IFERROR(_xll.qlRateHelperQuoteValue($C82,Trigger),"--")</f>
        <v>--</v>
      </c>
      <c r="F82" s="108" t="str">
        <f>IFERROR(_xll.qlSwapRateHelperSpread($C82,Trigger),"--")</f>
        <v>--</v>
      </c>
      <c r="G82" s="58" t="b">
        <f>IF(ISERROR(_xll.qlRateHelperQuoteValue($C82,Trigger)),FALSE,TRUE)</f>
        <v>0</v>
      </c>
      <c r="H82" s="58">
        <v>60</v>
      </c>
      <c r="I82" s="58">
        <v>1</v>
      </c>
      <c r="J82" s="109" t="str">
        <f>IFERROR(_xll.qlRateHelperEarliestDate($C82,Trigger),"--")</f>
        <v>--</v>
      </c>
      <c r="K82" s="110" t="str">
        <f>IFERROR(_xll.qlRateHelperLatestDate($C82,Trigger),"--")</f>
        <v>--</v>
      </c>
      <c r="M82" s="119"/>
      <c r="O82" s="172"/>
    </row>
    <row r="83" spans="1:15" ht="11.25" customHeight="1" x14ac:dyDescent="0.25">
      <c r="A83" s="169"/>
      <c r="B83" s="107" t="s">
        <v>6</v>
      </c>
      <c r="C83" s="107" t="str">
        <f>Swaps!L35</f>
        <v>--</v>
      </c>
      <c r="D83" s="107" t="str">
        <f>IFERROR(_xll.qlRateHelperQuoteName(C83),"--")</f>
        <v>--</v>
      </c>
      <c r="E83" s="108" t="str">
        <f>IFERROR(_xll.qlRateHelperQuoteValue($C83,Trigger),"--")</f>
        <v>--</v>
      </c>
      <c r="F83" s="108" t="str">
        <f>IFERROR(_xll.qlSwapRateHelperSpread($C83,Trigger),"--")</f>
        <v>--</v>
      </c>
      <c r="G83" s="58" t="b">
        <f>IF(ISERROR(_xll.qlRateHelperQuoteValue($C83,Trigger)),FALSE,TRUE)</f>
        <v>0</v>
      </c>
      <c r="H83" s="58">
        <v>60</v>
      </c>
      <c r="I83" s="58">
        <v>1</v>
      </c>
      <c r="J83" s="109" t="str">
        <f>IFERROR(_xll.qlRateHelperEarliestDate($C83,Trigger),"--")</f>
        <v>--</v>
      </c>
      <c r="K83" s="110" t="str">
        <f>IFERROR(_xll.qlRateHelperLatestDate($C83,Trigger),"--")</f>
        <v>--</v>
      </c>
      <c r="M83" s="119"/>
      <c r="O83" s="172"/>
    </row>
    <row r="84" spans="1:15" ht="11.25" customHeight="1" x14ac:dyDescent="0.25">
      <c r="A84" s="169"/>
      <c r="B84" s="107" t="s">
        <v>5</v>
      </c>
      <c r="C84" s="107" t="str">
        <f>Swaps!L36</f>
        <v>--</v>
      </c>
      <c r="D84" s="107" t="str">
        <f>IFERROR(_xll.qlRateHelperQuoteName(C84),"--")</f>
        <v>--</v>
      </c>
      <c r="E84" s="108" t="str">
        <f>IFERROR(_xll.qlRateHelperQuoteValue($C84,Trigger),"--")</f>
        <v>--</v>
      </c>
      <c r="F84" s="108" t="str">
        <f>IFERROR(_xll.qlSwapRateHelperSpread($C84,Trigger),"--")</f>
        <v>--</v>
      </c>
      <c r="G84" s="58" t="b">
        <f>IF(ISERROR(_xll.qlRateHelperQuoteValue($C84,Trigger)),FALSE,TRUE)</f>
        <v>0</v>
      </c>
      <c r="H84" s="58">
        <v>60</v>
      </c>
      <c r="I84" s="58">
        <v>1</v>
      </c>
      <c r="J84" s="109" t="str">
        <f>IFERROR(_xll.qlRateHelperEarliestDate($C84,Trigger),"--")</f>
        <v>--</v>
      </c>
      <c r="K84" s="110" t="str">
        <f>IFERROR(_xll.qlRateHelperLatestDate($C84,Trigger),"--")</f>
        <v>--</v>
      </c>
      <c r="M84" s="119"/>
      <c r="O84" s="172"/>
    </row>
    <row r="85" spans="1:15" ht="11.25" customHeight="1" x14ac:dyDescent="0.25">
      <c r="A85" s="169"/>
      <c r="B85" s="107" t="s">
        <v>4</v>
      </c>
      <c r="C85" s="107" t="str">
        <f>Swaps!L37</f>
        <v>obj_00344#0004</v>
      </c>
      <c r="D85" s="107" t="str">
        <f>IFERROR(_xll.qlRateHelperQuoteName(C85),"--")</f>
        <v>USDAM3L30Y_Quote</v>
      </c>
      <c r="E85" s="108">
        <f>IFERROR(_xll.qlRateHelperQuoteValue($C85,Trigger),"--")</f>
        <v>2.7779999999999999E-2</v>
      </c>
      <c r="F85" s="108">
        <f>IFERROR(_xll.qlSwapRateHelperSpread($C85,Trigger),"--")</f>
        <v>0</v>
      </c>
      <c r="G85" s="58" t="b">
        <f>IF(ISERROR(_xll.qlRateHelperQuoteValue($C85,Trigger)),FALSE,TRUE)</f>
        <v>1</v>
      </c>
      <c r="H85" s="58">
        <v>60</v>
      </c>
      <c r="I85" s="58">
        <v>1</v>
      </c>
      <c r="J85" s="109">
        <f>IFERROR(_xll.qlRateHelperEarliestDate($C85,Trigger),"--")</f>
        <v>42142</v>
      </c>
      <c r="K85" s="110">
        <f>IFERROR(_xll.qlRateHelperLatestDate($C85,Trigger),"--")</f>
        <v>53100</v>
      </c>
      <c r="M85" s="119"/>
      <c r="O85" s="172"/>
    </row>
    <row r="86" spans="1:15" ht="11.25" customHeight="1" x14ac:dyDescent="0.25">
      <c r="A86" s="169"/>
      <c r="B86" s="107" t="s">
        <v>3</v>
      </c>
      <c r="C86" s="107" t="str">
        <f>Swaps!L38</f>
        <v>--</v>
      </c>
      <c r="D86" s="107" t="str">
        <f>IFERROR(_xll.qlRateHelperQuoteName(C86),"--")</f>
        <v>--</v>
      </c>
      <c r="E86" s="108" t="str">
        <f>IFERROR(_xll.qlRateHelperQuoteValue($C86,Trigger),"--")</f>
        <v>--</v>
      </c>
      <c r="F86" s="108" t="str">
        <f>IFERROR(_xll.qlSwapRateHelperSpread($C86,Trigger),"--")</f>
        <v>--</v>
      </c>
      <c r="G86" s="58" t="b">
        <f>IF(ISERROR(_xll.qlRateHelperQuoteValue($C86,Trigger)),FALSE,TRUE)</f>
        <v>0</v>
      </c>
      <c r="H86" s="58">
        <v>60</v>
      </c>
      <c r="I86" s="58">
        <v>1</v>
      </c>
      <c r="J86" s="109" t="str">
        <f>IFERROR(_xll.qlRateHelperEarliestDate($C86,Trigger),"--")</f>
        <v>--</v>
      </c>
      <c r="K86" s="110" t="str">
        <f>IFERROR(_xll.qlRateHelperLatestDate($C86,Trigger),"--")</f>
        <v>--</v>
      </c>
      <c r="M86" s="119"/>
      <c r="O86" s="172"/>
    </row>
    <row r="87" spans="1:15" ht="11.25" customHeight="1" x14ac:dyDescent="0.25">
      <c r="A87" s="169"/>
      <c r="B87" s="107" t="s">
        <v>2</v>
      </c>
      <c r="C87" s="107" t="str">
        <f>Swaps!L39</f>
        <v>obj_0033b#0004</v>
      </c>
      <c r="D87" s="107" t="str">
        <f>IFERROR(_xll.qlRateHelperQuoteName(C87),"--")</f>
        <v>USDAM3L40Y_Quote</v>
      </c>
      <c r="E87" s="108">
        <f>IFERROR(_xll.qlRateHelperQuoteValue($C87,Trigger),"--")</f>
        <v>2.7959999999999999E-2</v>
      </c>
      <c r="F87" s="108">
        <f>IFERROR(_xll.qlSwapRateHelperSpread($C87,Trigger),"--")</f>
        <v>0</v>
      </c>
      <c r="G87" s="58" t="b">
        <f>IF(ISERROR(_xll.qlRateHelperQuoteValue($C87,Trigger)),FALSE,TRUE)</f>
        <v>1</v>
      </c>
      <c r="H87" s="58">
        <v>60</v>
      </c>
      <c r="I87" s="58">
        <v>1</v>
      </c>
      <c r="J87" s="109">
        <f>IFERROR(_xll.qlRateHelperEarliestDate($C87,Trigger),"--")</f>
        <v>42142</v>
      </c>
      <c r="K87" s="110">
        <f>IFERROR(_xll.qlRateHelperLatestDate($C87,Trigger),"--")</f>
        <v>56752</v>
      </c>
      <c r="M87" s="119"/>
      <c r="O87" s="172"/>
    </row>
    <row r="88" spans="1:15" ht="11.25" customHeight="1" x14ac:dyDescent="0.25">
      <c r="A88" s="169"/>
      <c r="B88" s="107" t="s">
        <v>1</v>
      </c>
      <c r="C88" s="107" t="str">
        <f>Swaps!L40</f>
        <v>obj_0032b#0004</v>
      </c>
      <c r="D88" s="107" t="str">
        <f>IFERROR(_xll.qlRateHelperQuoteName(C88),"--")</f>
        <v>USDAM3L50Y_Quote</v>
      </c>
      <c r="E88" s="108">
        <f>IFERROR(_xll.qlRateHelperQuoteValue($C88,Trigger),"--")</f>
        <v>2.7779999999999999E-2</v>
      </c>
      <c r="F88" s="108">
        <f>IFERROR(_xll.qlSwapRateHelperSpread($C88,Trigger),"--")</f>
        <v>0</v>
      </c>
      <c r="G88" s="58" t="b">
        <f>IF(ISERROR(_xll.qlRateHelperQuoteValue($C88,Trigger)),FALSE,TRUE)</f>
        <v>1</v>
      </c>
      <c r="H88" s="58">
        <v>60</v>
      </c>
      <c r="I88" s="58">
        <v>1</v>
      </c>
      <c r="J88" s="109">
        <f>IFERROR(_xll.qlRateHelperEarliestDate($C88,Trigger),"--")</f>
        <v>42142</v>
      </c>
      <c r="K88" s="110">
        <f>IFERROR(_xll.qlRateHelperLatestDate($C88,Trigger),"--")</f>
        <v>60405</v>
      </c>
      <c r="M88" s="119"/>
      <c r="O88" s="172"/>
    </row>
    <row r="89" spans="1:15" ht="11.25" customHeight="1" x14ac:dyDescent="0.25">
      <c r="A89" s="170"/>
      <c r="B89" s="111" t="s">
        <v>0</v>
      </c>
      <c r="C89" s="111" t="str">
        <f>Swaps!L41</f>
        <v>--</v>
      </c>
      <c r="D89" s="111" t="str">
        <f>IFERROR(_xll.qlRateHelperQuoteName(C89),"--")</f>
        <v>--</v>
      </c>
      <c r="E89" s="112" t="str">
        <f>IFERROR(_xll.qlRateHelperQuoteValue($C89,Trigger),"--")</f>
        <v>--</v>
      </c>
      <c r="F89" s="112" t="str">
        <f>IFERROR(_xll.qlSwapRateHelperSpread($C89,Trigger),"--")</f>
        <v>--</v>
      </c>
      <c r="G89" s="113" t="b">
        <f>IF(ISERROR(_xll.qlRateHelperQuoteValue($C89,Trigger)),FALSE,TRUE)</f>
        <v>0</v>
      </c>
      <c r="H89" s="113">
        <v>60</v>
      </c>
      <c r="I89" s="113">
        <v>1</v>
      </c>
      <c r="J89" s="114" t="str">
        <f>IFERROR(_xll.qlRateHelperEarliestDate($C89,Trigger),"--")</f>
        <v>--</v>
      </c>
      <c r="K89" s="115" t="str">
        <f>IFERROR(_xll.qlRateHelperLatestDate($C89,Trigger),"--")</f>
        <v>--</v>
      </c>
      <c r="M89" s="119"/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126"/>
  <sheetViews>
    <sheetView tabSelected="1" zoomScaleNormal="100" workbookViewId="0">
      <selection activeCell="G1" sqref="G1"/>
    </sheetView>
  </sheetViews>
  <sheetFormatPr defaultRowHeight="11.25" x14ac:dyDescent="0.2"/>
  <cols>
    <col min="1" max="1" width="24.42578125" style="56" bestFit="1" customWidth="1"/>
    <col min="2" max="2" width="9" style="56" bestFit="1" customWidth="1"/>
    <col min="3" max="3" width="2.7109375" style="56" customWidth="1"/>
    <col min="4" max="4" width="22.42578125" style="77" hidden="1" customWidth="1"/>
    <col min="5" max="5" width="27.5703125" style="77" bestFit="1" customWidth="1"/>
    <col min="6" max="6" width="8.7109375" style="77" customWidth="1"/>
    <col min="7" max="7" width="8" style="77" bestFit="1" customWidth="1"/>
    <col min="8" max="9" width="17.28515625" style="77" bestFit="1" customWidth="1"/>
    <col min="10" max="10" width="13.140625" style="56" bestFit="1" customWidth="1"/>
    <col min="11" max="11" width="9" style="56" bestFit="1" customWidth="1"/>
    <col min="12" max="12" width="10" style="56" bestFit="1" customWidth="1"/>
    <col min="13" max="13" width="11" style="56" bestFit="1" customWidth="1"/>
    <col min="14" max="14" width="9.140625" style="56"/>
    <col min="15" max="16" width="13.140625" style="56" bestFit="1" customWidth="1"/>
    <col min="17" max="23" width="9.140625" style="56"/>
    <col min="24" max="24" width="10" style="56" bestFit="1" customWidth="1"/>
    <col min="25" max="25" width="9.140625" style="56"/>
    <col min="26" max="26" width="13.140625" style="56" bestFit="1" customWidth="1"/>
    <col min="27" max="16384" width="9.140625" style="56"/>
  </cols>
  <sheetData>
    <row r="1" spans="1:25" ht="23.25" customHeight="1" thickBot="1" x14ac:dyDescent="0.25">
      <c r="A1" s="235" t="s">
        <v>53</v>
      </c>
      <c r="B1" s="236"/>
      <c r="D1" s="154" t="s">
        <v>52</v>
      </c>
      <c r="E1" s="65" t="s">
        <v>121</v>
      </c>
      <c r="F1" s="66" t="s">
        <v>45</v>
      </c>
      <c r="G1" s="66"/>
      <c r="H1" s="66" t="s">
        <v>40</v>
      </c>
      <c r="I1" s="67" t="s">
        <v>39</v>
      </c>
      <c r="J1" s="68">
        <f t="array" ref="J1:J126">_xll.qlPiecewiseYieldCurveData(YieldCurve)</f>
        <v>2.8388778488116924E-3</v>
      </c>
      <c r="O1" s="158"/>
    </row>
    <row r="2" spans="1:25" x14ac:dyDescent="0.2">
      <c r="A2" s="176" t="s">
        <v>51</v>
      </c>
      <c r="B2" s="177">
        <v>6</v>
      </c>
      <c r="D2" s="69" t="str">
        <f t="array" ref="D2:D126">_xll.qlRateHelperSelection(_xll.ohPack(_xll.ohFilter(RateHelpers,RateHelpersIncluded)),_xll.ohPack(_xll.ohFilter(RateHelpersPriority,RateHelpersIncluded)),nIMMFutures,nSerialFutures,FrontFuturesRollingDays,DepoInclusionCriteria,_xll.ohPack(_xll.ohFilter(MinDistance,RateHelpersIncluded)),Trigger)</f>
        <v>obj_0034e</v>
      </c>
      <c r="E2" s="69" t="str">
        <f>_xll.qlRateHelperQuoteName(D2)</f>
        <v>USDOND_Quote</v>
      </c>
      <c r="F2" s="70">
        <f>_xll.qlRateHelperRate($D2)</f>
        <v>2.7999999999999995E-3</v>
      </c>
      <c r="G2" s="70" t="str">
        <f>IF(ISERROR(_xll.qlSwapRateHelperSpread($D2)),IF(ISERROR(_xll.qlFuturesRateHelperConvexityAdjustment($D2)),"--",_xll.qlFuturesRateHelperConvexityAdjustment($D2)),_xll.qlSwapRateHelperSpread($D2))</f>
        <v>--</v>
      </c>
      <c r="H2" s="78">
        <f>_xll.qlRateHelperEarliestDate($D2)</f>
        <v>42138</v>
      </c>
      <c r="I2" s="79">
        <f>_xll.qlRateHelperLatestDate($D2)</f>
        <v>42139</v>
      </c>
      <c r="J2" s="68">
        <v>2.8388778488116924E-3</v>
      </c>
      <c r="M2" s="160"/>
      <c r="O2" s="160"/>
      <c r="V2" s="119"/>
      <c r="X2" s="172"/>
      <c r="Y2" s="174"/>
    </row>
    <row r="3" spans="1:25" x14ac:dyDescent="0.2">
      <c r="A3" s="71" t="s">
        <v>50</v>
      </c>
      <c r="B3" s="72">
        <v>0</v>
      </c>
      <c r="D3" s="69" t="str">
        <v>obj_00349</v>
      </c>
      <c r="E3" s="69" t="str">
        <f>_xll.qlRateHelperQuoteName(D3)</f>
        <v>USDTND_Quote</v>
      </c>
      <c r="F3" s="70">
        <f>_xll.qlRateHelperRate($D3)</f>
        <v>2.7999999999999995E-3</v>
      </c>
      <c r="G3" s="70" t="str">
        <f>IF(ISERROR(_xll.qlSwapRateHelperSpread($D3)),IF(ISERROR(_xll.qlFuturesRateHelperConvexityAdjustment($D3)),"--",_xll.qlFuturesRateHelperConvexityAdjustment($D3)),_xll.qlSwapRateHelperSpread($D3))</f>
        <v>--</v>
      </c>
      <c r="H3" s="78">
        <f>_xll.qlRateHelperEarliestDate($D3)</f>
        <v>42139</v>
      </c>
      <c r="I3" s="79">
        <f>_xll.qlRateHelperLatestDate($D3)</f>
        <v>42142</v>
      </c>
      <c r="J3" s="68">
        <v>2.8388612889776554E-3</v>
      </c>
      <c r="M3" s="160"/>
      <c r="O3" s="160"/>
      <c r="V3" s="119"/>
      <c r="X3" s="172"/>
      <c r="Y3" s="174"/>
    </row>
    <row r="4" spans="1:25" x14ac:dyDescent="0.2">
      <c r="A4" s="71" t="s">
        <v>49</v>
      </c>
      <c r="B4" s="72">
        <v>2</v>
      </c>
      <c r="D4" s="69" t="str">
        <v>obj_00351</v>
      </c>
      <c r="E4" s="69" t="str">
        <f>_xll.qlRateHelperQuoteName(D4)</f>
        <v>USDSND_Quote</v>
      </c>
      <c r="F4" s="70">
        <f>_xll.qlRateHelperRate($D4)</f>
        <v>2.8999999999999998E-3</v>
      </c>
      <c r="G4" s="70" t="str">
        <f>IF(ISERROR(_xll.qlSwapRateHelperSpread($D4)),IF(ISERROR(_xll.qlFuturesRateHelperConvexityAdjustment($D4)),"--",_xll.qlFuturesRateHelperConvexityAdjustment($D4)),_xll.qlSwapRateHelperSpread($D4))</f>
        <v>--</v>
      </c>
      <c r="H4" s="78">
        <f>_xll.qlRateHelperEarliestDate($D4)</f>
        <v>42142</v>
      </c>
      <c r="I4" s="79">
        <f>_xll.qlRateHelperLatestDate($D4)</f>
        <v>42143</v>
      </c>
      <c r="J4" s="68">
        <v>2.8591422181895999E-3</v>
      </c>
      <c r="M4" s="160"/>
      <c r="V4" s="119"/>
      <c r="X4" s="172"/>
      <c r="Y4" s="174"/>
    </row>
    <row r="5" spans="1:25" x14ac:dyDescent="0.2">
      <c r="A5" s="71" t="s">
        <v>48</v>
      </c>
      <c r="B5" s="73" t="s">
        <v>147</v>
      </c>
      <c r="D5" s="69" t="str">
        <v>obj_0034a</v>
      </c>
      <c r="E5" s="69" t="str">
        <f>_xll.qlRateHelperQuoteName(D5)</f>
        <v>USDSWD_Quote</v>
      </c>
      <c r="F5" s="70">
        <f>_xll.qlRateHelperRate($D5)</f>
        <v>1.4574999999999998E-3</v>
      </c>
      <c r="G5" s="70" t="str">
        <f>IF(ISERROR(_xll.qlSwapRateHelperSpread($D5)),IF(ISERROR(_xll.qlFuturesRateHelperConvexityAdjustment($D5)),"--",_xll.qlFuturesRateHelperConvexityAdjustment($D5)),_xll.qlSwapRateHelperSpread($D5))</f>
        <v>--</v>
      </c>
      <c r="H5" s="78">
        <f>_xll.qlRateHelperEarliestDate($D5)</f>
        <v>42142</v>
      </c>
      <c r="I5" s="79">
        <f>_xll.qlRateHelperLatestDate($D5)</f>
        <v>42150</v>
      </c>
      <c r="J5" s="68">
        <v>1.931433179556636E-3</v>
      </c>
      <c r="M5" s="160"/>
      <c r="V5" s="119"/>
      <c r="X5" s="172"/>
      <c r="Y5" s="174"/>
    </row>
    <row r="6" spans="1:25" ht="12" thickBot="1" x14ac:dyDescent="0.25">
      <c r="A6" s="178" t="s">
        <v>47</v>
      </c>
      <c r="B6" s="74" t="str">
        <f>_xll.ohRangeRetrieveError(Selected!D2)</f>
        <v/>
      </c>
      <c r="D6" s="69" t="str">
        <v>obj_0034b</v>
      </c>
      <c r="E6" s="69" t="str">
        <f>_xll.qlRateHelperQuoteName(D6)</f>
        <v>USD1MD_Quote</v>
      </c>
      <c r="F6" s="70">
        <f>_xll.qlRateHelperRate($D6)</f>
        <v>1.8560000000000002E-3</v>
      </c>
      <c r="G6" s="70" t="str">
        <f>IF(ISERROR(_xll.qlSwapRateHelperSpread($D6)),IF(ISERROR(_xll.qlFuturesRateHelperConvexityAdjustment($D6)),"--",_xll.qlFuturesRateHelperConvexityAdjustment($D6)),_xll.qlSwapRateHelperSpread($D6))</f>
        <v>--</v>
      </c>
      <c r="H6" s="78">
        <f>_xll.qlRateHelperEarliestDate($D6)</f>
        <v>42142</v>
      </c>
      <c r="I6" s="79">
        <f>_xll.qlRateHelperLatestDate($D6)</f>
        <v>42173</v>
      </c>
      <c r="J6" s="68">
        <v>1.9910255754236354E-3</v>
      </c>
      <c r="M6" s="160"/>
      <c r="V6" s="119"/>
      <c r="X6" s="172"/>
      <c r="Y6" s="174"/>
    </row>
    <row r="7" spans="1:25" x14ac:dyDescent="0.2">
      <c r="D7" s="69" t="str">
        <v>obj_0034d</v>
      </c>
      <c r="E7" s="69" t="str">
        <f>_xll.qlRateHelperQuoteName(D7)</f>
        <v>USD2MD_Quote</v>
      </c>
      <c r="F7" s="70">
        <f>_xll.qlRateHelperRate($D7)</f>
        <v>2.2465000000000002E-3</v>
      </c>
      <c r="G7" s="70" t="str">
        <f>IF(ISERROR(_xll.qlSwapRateHelperSpread($D7)),IF(ISERROR(_xll.qlFuturesRateHelperConvexityAdjustment($D7)),"--",_xll.qlFuturesRateHelperConvexityAdjustment($D7)),_xll.qlSwapRateHelperSpread($D7))</f>
        <v>--</v>
      </c>
      <c r="H7" s="78">
        <f>_xll.qlRateHelperEarliestDate($D7)</f>
        <v>42142</v>
      </c>
      <c r="I7" s="79">
        <f>_xll.qlRateHelperLatestDate($D7)</f>
        <v>42205</v>
      </c>
      <c r="J7" s="68">
        <v>2.3107825877139508E-3</v>
      </c>
      <c r="M7" s="160"/>
      <c r="V7" s="119"/>
      <c r="X7" s="172"/>
      <c r="Y7" s="174"/>
    </row>
    <row r="8" spans="1:25" x14ac:dyDescent="0.2">
      <c r="D8" s="69" t="str">
        <v>obj_00350</v>
      </c>
      <c r="E8" s="69" t="str">
        <f>_xll.qlRateHelperQuoteName(D8)</f>
        <v>USD3MD_Quote</v>
      </c>
      <c r="F8" s="70">
        <f>_xll.qlRateHelperRate($D8)</f>
        <v>2.7389999999999997E-3</v>
      </c>
      <c r="G8" s="70" t="str">
        <f>IF(ISERROR(_xll.qlSwapRateHelperSpread($D8)),IF(ISERROR(_xll.qlFuturesRateHelperConvexityAdjustment($D8)),"--",_xll.qlFuturesRateHelperConvexityAdjustment($D8)),_xll.qlSwapRateHelperSpread($D8))</f>
        <v>--</v>
      </c>
      <c r="H8" s="78">
        <f>_xll.qlRateHelperEarliestDate($D8)</f>
        <v>42142</v>
      </c>
      <c r="I8" s="79">
        <f>_xll.qlRateHelperLatestDate($D8)</f>
        <v>42234</v>
      </c>
      <c r="J8" s="68">
        <v>2.7786864969735043E-3</v>
      </c>
      <c r="M8" s="160"/>
      <c r="O8" s="160"/>
      <c r="V8" s="119"/>
      <c r="X8" s="172"/>
      <c r="Y8" s="174"/>
    </row>
    <row r="9" spans="1:25" x14ac:dyDescent="0.2">
      <c r="D9" s="69" t="str">
        <v>obj_0036c</v>
      </c>
      <c r="E9" s="69" t="str">
        <f>_xll.qlRateHelperQuoteName(D9)</f>
        <v>USDFUT3MM5_Quote</v>
      </c>
      <c r="F9" s="70">
        <f>_xll.qlRateHelperRate($D9)</f>
        <v>2.8725958425064734E-3</v>
      </c>
      <c r="G9" s="70">
        <f>IF(ISERROR(_xll.qlSwapRateHelperSpread($D9)),IF(ISERROR(_xll.qlFuturesRateHelperConvexityAdjustment($D9)),"--",_xll.qlFuturesRateHelperConvexityAdjustment($D9)),_xll.qlSwapRateHelperSpread($D9))</f>
        <v>2.4041574934877678E-6</v>
      </c>
      <c r="H9" s="78">
        <f>_xll.qlRateHelperEarliestDate($D9)</f>
        <v>42172</v>
      </c>
      <c r="I9" s="79">
        <f>_xll.qlRateHelperLatestDate($D9)</f>
        <v>42264</v>
      </c>
      <c r="J9" s="68">
        <v>2.6623637249817917E-3</v>
      </c>
      <c r="M9" s="160"/>
      <c r="O9" s="160"/>
      <c r="V9" s="119"/>
      <c r="X9" s="172"/>
      <c r="Y9" s="174"/>
    </row>
    <row r="10" spans="1:25" x14ac:dyDescent="0.2">
      <c r="D10" s="69" t="str">
        <v>obj_0035f</v>
      </c>
      <c r="E10" s="69" t="str">
        <f>_xll.qlRateHelperQuoteName(D10)</f>
        <v>USDFUT3MU5_Quote</v>
      </c>
      <c r="F10" s="70">
        <f>_xll.qlRateHelperRate($D10)</f>
        <v>3.9126306630214922E-3</v>
      </c>
      <c r="G10" s="70">
        <f>IF(ISERROR(_xll.qlSwapRateHelperSpread($D10)),IF(ISERROR(_xll.qlFuturesRateHelperConvexityAdjustment($D10)),"--",_xll.qlFuturesRateHelperConvexityAdjustment($D10)),_xll.qlSwapRateHelperSpread($D10))</f>
        <v>1.2369336978464258E-5</v>
      </c>
      <c r="H10" s="78">
        <f>_xll.qlRateHelperEarliestDate($D10)</f>
        <v>42263</v>
      </c>
      <c r="I10" s="79">
        <f>_xll.qlRateHelperLatestDate($D10)</f>
        <v>42354</v>
      </c>
      <c r="J10" s="68">
        <v>3.2134086375681242E-3</v>
      </c>
      <c r="M10" s="160"/>
      <c r="O10" s="160"/>
      <c r="V10" s="119"/>
      <c r="X10" s="172"/>
      <c r="Y10" s="174"/>
    </row>
    <row r="11" spans="1:25" x14ac:dyDescent="0.2">
      <c r="D11" s="69" t="str">
        <v>obj_00377</v>
      </c>
      <c r="E11" s="69" t="str">
        <f>_xll.qlRateHelperQuoteName(D11)</f>
        <v>USDFUT3MZ5_Quote</v>
      </c>
      <c r="F11" s="70">
        <f>_xll.qlRateHelperRate($D11)</f>
        <v>5.5474732171627589E-3</v>
      </c>
      <c r="G11" s="70">
        <f>IF(ISERROR(_xll.qlSwapRateHelperSpread($D11)),IF(ISERROR(_xll.qlFuturesRateHelperConvexityAdjustment($D11)),"--",_xll.qlFuturesRateHelperConvexityAdjustment($D11)),_xll.qlSwapRateHelperSpread($D11))</f>
        <v>2.752678283723802E-5</v>
      </c>
      <c r="H11" s="78">
        <f>_xll.qlRateHelperEarliestDate($D11)</f>
        <v>42354</v>
      </c>
      <c r="I11" s="79">
        <f>_xll.qlRateHelperLatestDate($D11)</f>
        <v>42445</v>
      </c>
      <c r="J11" s="68">
        <v>3.9269354670281474E-3</v>
      </c>
      <c r="M11" s="160"/>
      <c r="O11" s="160"/>
      <c r="V11" s="119"/>
      <c r="X11" s="172"/>
      <c r="Y11" s="174"/>
    </row>
    <row r="12" spans="1:25" x14ac:dyDescent="0.2">
      <c r="D12" s="69" t="str">
        <v>obj_00365</v>
      </c>
      <c r="E12" s="69" t="str">
        <f>_xll.qlRateHelperQuoteName(D12)</f>
        <v>USDFUT3MH6_Quote</v>
      </c>
      <c r="F12" s="70">
        <f>_xll.qlRateHelperRate($D12)</f>
        <v>7.3770617602976884E-3</v>
      </c>
      <c r="G12" s="70">
        <f>IF(ISERROR(_xll.qlSwapRateHelperSpread($D12)),IF(ISERROR(_xll.qlFuturesRateHelperConvexityAdjustment($D12)),"--",_xll.qlFuturesRateHelperConvexityAdjustment($D12)),_xll.qlSwapRateHelperSpread($D12))</f>
        <v>4.7938239702326456E-5</v>
      </c>
      <c r="H12" s="78">
        <f>_xll.qlRateHelperEarliestDate($D12)</f>
        <v>42445</v>
      </c>
      <c r="I12" s="79">
        <f>_xll.qlRateHelperLatestDate($D12)</f>
        <v>42537</v>
      </c>
      <c r="J12" s="68">
        <v>4.7444543734300208E-3</v>
      </c>
      <c r="M12" s="160"/>
      <c r="O12" s="160"/>
      <c r="V12" s="119"/>
      <c r="X12" s="172"/>
      <c r="Y12" s="174"/>
    </row>
    <row r="13" spans="1:25" x14ac:dyDescent="0.2">
      <c r="D13" s="69" t="str">
        <v>obj_00372</v>
      </c>
      <c r="E13" s="69" t="str">
        <f>_xll.qlRateHelperQuoteName(D13)</f>
        <v>USDFUT3MM6_Quote</v>
      </c>
      <c r="F13" s="70">
        <f>_xll.qlRateHelperRate($D13)</f>
        <v>9.5018307120272802E-3</v>
      </c>
      <c r="G13" s="70">
        <f>IF(ISERROR(_xll.qlSwapRateHelperSpread($D13)),IF(ISERROR(_xll.qlFuturesRateHelperConvexityAdjustment($D13)),"--",_xll.qlFuturesRateHelperConvexityAdjustment($D13)),_xll.qlSwapRateHelperSpread($D13))</f>
        <v>7.316928797271935E-5</v>
      </c>
      <c r="H13" s="78">
        <f>_xll.qlRateHelperEarliestDate($D13)</f>
        <v>42536</v>
      </c>
      <c r="I13" s="79">
        <f>_xll.qlRateHelperLatestDate($D13)</f>
        <v>42628</v>
      </c>
      <c r="J13" s="68">
        <v>5.653043849830691E-3</v>
      </c>
      <c r="M13" s="160"/>
      <c r="O13" s="160"/>
      <c r="V13" s="119"/>
      <c r="X13" s="172"/>
      <c r="Y13" s="174"/>
    </row>
    <row r="14" spans="1:25" x14ac:dyDescent="0.2">
      <c r="D14" s="69" t="str">
        <v>obj_00370</v>
      </c>
      <c r="E14" s="69" t="str">
        <f>_xll.qlRateHelperQuoteName(D14)</f>
        <v>USDFUT3MU6_Quote</v>
      </c>
      <c r="F14" s="70">
        <f>_xll.qlRateHelperRate($D14)</f>
        <v>1.1769548145856996E-2</v>
      </c>
      <c r="G14" s="70">
        <f>IF(ISERROR(_xll.qlSwapRateHelperSpread($D14)),IF(ISERROR(_xll.qlFuturesRateHelperConvexityAdjustment($D14)),"--",_xll.qlFuturesRateHelperConvexityAdjustment($D14)),_xll.qlSwapRateHelperSpread($D14))</f>
        <v>1.0545185414297318E-4</v>
      </c>
      <c r="H14" s="78">
        <f>_xll.qlRateHelperEarliestDate($D14)</f>
        <v>42634</v>
      </c>
      <c r="I14" s="79">
        <f>_xll.qlRateHelperLatestDate($D14)</f>
        <v>42725</v>
      </c>
      <c r="J14" s="68">
        <v>6.6773923991774219E-3</v>
      </c>
      <c r="M14" s="160"/>
      <c r="O14" s="160"/>
      <c r="V14" s="119"/>
      <c r="X14" s="172"/>
      <c r="Y14" s="174"/>
    </row>
    <row r="15" spans="1:25" x14ac:dyDescent="0.2">
      <c r="D15" s="69" t="str">
        <v>obj_00310</v>
      </c>
      <c r="E15" s="69" t="str">
        <f>_xll.qlRateHelperQuoteName(D15)</f>
        <v>USDAM3L2Y_Quote</v>
      </c>
      <c r="F15" s="70">
        <f>_xll.qlRateHelperRate($D15)</f>
        <v>8.2299999999999995E-3</v>
      </c>
      <c r="G15" s="70">
        <f>IF(ISERROR(_xll.qlSwapRateHelperSpread($D15)),IF(ISERROR(_xll.qlFuturesRateHelperConvexityAdjustment($D15)),"--",_xll.qlFuturesRateHelperConvexityAdjustment($D15)),_xll.qlSwapRateHelperSpread($D15))</f>
        <v>0</v>
      </c>
      <c r="H15" s="78">
        <f>_xll.qlRateHelperEarliestDate($D15)</f>
        <v>42142</v>
      </c>
      <c r="I15" s="79">
        <f>_xll.qlRateHelperLatestDate($D15)</f>
        <v>42873</v>
      </c>
      <c r="J15" s="68">
        <v>8.2957474935149347E-3</v>
      </c>
      <c r="M15" s="160"/>
      <c r="O15" s="160"/>
      <c r="V15" s="119"/>
      <c r="X15" s="172"/>
      <c r="Y15" s="174"/>
    </row>
    <row r="16" spans="1:25" x14ac:dyDescent="0.2">
      <c r="D16" s="69" t="str">
        <v>obj_00345</v>
      </c>
      <c r="E16" s="69" t="str">
        <f>_xll.qlRateHelperQuoteName(D16)</f>
        <v>USDAM3L3Y_Quote</v>
      </c>
      <c r="F16" s="70">
        <f>_xll.qlRateHelperRate($D16)</f>
        <v>1.171E-2</v>
      </c>
      <c r="G16" s="70">
        <f>IF(ISERROR(_xll.qlSwapRateHelperSpread($D16)),IF(ISERROR(_xll.qlFuturesRateHelperConvexityAdjustment($D16)),"--",_xll.qlFuturesRateHelperConvexityAdjustment($D16)),_xll.qlSwapRateHelperSpread($D16))</f>
        <v>0</v>
      </c>
      <c r="H16" s="78">
        <f>_xll.qlRateHelperEarliestDate($D16)</f>
        <v>42142</v>
      </c>
      <c r="I16" s="79">
        <f>_xll.qlRateHelperLatestDate($D16)</f>
        <v>43238</v>
      </c>
      <c r="J16" s="68">
        <v>1.1826945050509541E-2</v>
      </c>
      <c r="M16" s="160"/>
      <c r="V16" s="119"/>
      <c r="X16" s="172"/>
      <c r="Y16" s="174"/>
    </row>
    <row r="17" spans="4:25" x14ac:dyDescent="0.2">
      <c r="D17" s="69" t="str">
        <v>obj_00332</v>
      </c>
      <c r="E17" s="69" t="str">
        <f>_xll.qlRateHelperQuoteName(D17)</f>
        <v>USDAM3L4Y_Quote</v>
      </c>
      <c r="F17" s="70">
        <f>_xll.qlRateHelperRate($D17)</f>
        <v>1.4490000000000001E-2</v>
      </c>
      <c r="G17" s="70">
        <f>IF(ISERROR(_xll.qlSwapRateHelperSpread($D17)),IF(ISERROR(_xll.qlFuturesRateHelperConvexityAdjustment($D17)),"--",_xll.qlFuturesRateHelperConvexityAdjustment($D17)),_xll.qlSwapRateHelperSpread($D17))</f>
        <v>0</v>
      </c>
      <c r="H17" s="78">
        <f>_xll.qlRateHelperEarliestDate($D17)</f>
        <v>42142</v>
      </c>
      <c r="I17" s="79">
        <f>_xll.qlRateHelperLatestDate($D17)</f>
        <v>43605</v>
      </c>
      <c r="J17" s="68">
        <v>1.4667306472965424E-2</v>
      </c>
      <c r="M17" s="160"/>
      <c r="O17" s="160"/>
      <c r="P17" s="161"/>
      <c r="V17" s="119"/>
      <c r="X17" s="172"/>
      <c r="Y17" s="174"/>
    </row>
    <row r="18" spans="4:25" x14ac:dyDescent="0.2">
      <c r="D18" s="69" t="str">
        <v>obj_0032c</v>
      </c>
      <c r="E18" s="69" t="str">
        <f>_xll.qlRateHelperQuoteName(D18)</f>
        <v>USDAM3L5Y_Quote</v>
      </c>
      <c r="F18" s="70">
        <f>_xll.qlRateHelperRate($D18)</f>
        <v>1.669E-2</v>
      </c>
      <c r="G18" s="70">
        <f>IF(ISERROR(_xll.qlSwapRateHelperSpread($D18)),IF(ISERROR(_xll.qlFuturesRateHelperConvexityAdjustment($D18)),"--",_xll.qlFuturesRateHelperConvexityAdjustment($D18)),_xll.qlSwapRateHelperSpread($D18))</f>
        <v>0</v>
      </c>
      <c r="H18" s="78">
        <f>_xll.qlRateHelperEarliestDate($D18)</f>
        <v>42142</v>
      </c>
      <c r="I18" s="79">
        <f>_xll.qlRateHelperLatestDate($D18)</f>
        <v>43969</v>
      </c>
      <c r="J18" s="68">
        <v>1.6932795245900939E-2</v>
      </c>
      <c r="M18" s="160"/>
      <c r="O18" s="160"/>
      <c r="P18" s="161"/>
      <c r="V18" s="171"/>
      <c r="X18" s="172"/>
      <c r="Y18" s="174"/>
    </row>
    <row r="19" spans="4:25" x14ac:dyDescent="0.2">
      <c r="D19" s="69" t="str">
        <v>obj_0032d</v>
      </c>
      <c r="E19" s="69" t="str">
        <f>_xll.qlRateHelperQuoteName(D19)</f>
        <v>USDAM3L6Y_Quote</v>
      </c>
      <c r="F19" s="70">
        <f>_xll.qlRateHelperRate($D19)</f>
        <v>1.8530000000000001E-2</v>
      </c>
      <c r="G19" s="70">
        <f>IF(ISERROR(_xll.qlSwapRateHelperSpread($D19)),IF(ISERROR(_xll.qlFuturesRateHelperConvexityAdjustment($D19)),"--",_xll.qlFuturesRateHelperConvexityAdjustment($D19)),_xll.qlSwapRateHelperSpread($D19))</f>
        <v>0</v>
      </c>
      <c r="H19" s="78">
        <f>_xll.qlRateHelperEarliestDate($D19)</f>
        <v>42142</v>
      </c>
      <c r="I19" s="79">
        <f>_xll.qlRateHelperLatestDate($D19)</f>
        <v>44334</v>
      </c>
      <c r="J19" s="68">
        <v>1.8843945514078704E-2</v>
      </c>
      <c r="M19" s="160"/>
      <c r="O19" s="160"/>
      <c r="P19" s="161"/>
      <c r="V19" s="171"/>
      <c r="X19" s="172"/>
      <c r="Y19" s="174"/>
    </row>
    <row r="20" spans="4:25" x14ac:dyDescent="0.2">
      <c r="D20" s="69" t="str">
        <v>obj_00338</v>
      </c>
      <c r="E20" s="69" t="str">
        <f>_xll.qlRateHelperQuoteName(D20)</f>
        <v>USDAM3L7Y_Quote</v>
      </c>
      <c r="F20" s="70">
        <f>_xll.qlRateHelperRate($D20)</f>
        <v>2.001E-2</v>
      </c>
      <c r="G20" s="70">
        <f>IF(ISERROR(_xll.qlSwapRateHelperSpread($D20)),IF(ISERROR(_xll.qlFuturesRateHelperConvexityAdjustment($D20)),"--",_xll.qlFuturesRateHelperConvexityAdjustment($D20)),_xll.qlSwapRateHelperSpread($D20))</f>
        <v>0</v>
      </c>
      <c r="H20" s="78">
        <f>_xll.qlRateHelperEarliestDate($D20)</f>
        <v>42142</v>
      </c>
      <c r="I20" s="79">
        <f>_xll.qlRateHelperLatestDate($D20)</f>
        <v>44699</v>
      </c>
      <c r="J20" s="68">
        <v>2.039356781841117E-2</v>
      </c>
      <c r="M20" s="160"/>
      <c r="O20" s="160"/>
      <c r="P20" s="161"/>
      <c r="V20" s="171"/>
      <c r="X20" s="172"/>
      <c r="Y20" s="174"/>
    </row>
    <row r="21" spans="4:25" x14ac:dyDescent="0.2">
      <c r="D21" s="69" t="str">
        <v>obj_00333</v>
      </c>
      <c r="E21" s="69" t="str">
        <f>_xll.qlRateHelperQuoteName(D21)</f>
        <v>USDAM3L8Y_Quote</v>
      </c>
      <c r="F21" s="70">
        <f>_xll.qlRateHelperRate($D21)</f>
        <v>2.12E-2</v>
      </c>
      <c r="G21" s="70">
        <f>IF(ISERROR(_xll.qlSwapRateHelperSpread($D21)),IF(ISERROR(_xll.qlFuturesRateHelperConvexityAdjustment($D21)),"--",_xll.qlFuturesRateHelperConvexityAdjustment($D21)),_xll.qlSwapRateHelperSpread($D21))</f>
        <v>0</v>
      </c>
      <c r="H21" s="78">
        <f>_xll.qlRateHelperEarliestDate($D21)</f>
        <v>42142</v>
      </c>
      <c r="I21" s="79">
        <f>_xll.qlRateHelperLatestDate($D21)</f>
        <v>45064</v>
      </c>
      <c r="J21" s="68">
        <v>2.1648691448286461E-2</v>
      </c>
      <c r="M21" s="160"/>
      <c r="O21" s="160"/>
      <c r="P21" s="161"/>
      <c r="V21" s="171"/>
      <c r="X21" s="172"/>
      <c r="Y21" s="174"/>
    </row>
    <row r="22" spans="4:25" x14ac:dyDescent="0.2">
      <c r="D22" s="69" t="str">
        <v>obj_00335</v>
      </c>
      <c r="E22" s="69" t="str">
        <f>_xll.qlRateHelperQuoteName(D22)</f>
        <v>USDAM3L9Y_Quote</v>
      </c>
      <c r="F22" s="70">
        <f>_xll.qlRateHelperRate($D22)</f>
        <v>2.2170000000000002E-2</v>
      </c>
      <c r="G22" s="70">
        <f>IF(ISERROR(_xll.qlSwapRateHelperSpread($D22)),IF(ISERROR(_xll.qlFuturesRateHelperConvexityAdjustment($D22)),"--",_xll.qlFuturesRateHelperConvexityAdjustment($D22)),_xll.qlSwapRateHelperSpread($D22))</f>
        <v>0</v>
      </c>
      <c r="H22" s="78">
        <f>_xll.qlRateHelperEarliestDate($D22)</f>
        <v>42142</v>
      </c>
      <c r="I22" s="79">
        <f>_xll.qlRateHelperLatestDate($D22)</f>
        <v>45432</v>
      </c>
      <c r="J22" s="68">
        <v>2.2678132628992979E-2</v>
      </c>
      <c r="M22" s="160"/>
      <c r="O22" s="160"/>
      <c r="P22" s="161"/>
      <c r="V22" s="171"/>
      <c r="X22" s="172"/>
      <c r="Y22" s="174"/>
    </row>
    <row r="23" spans="4:25" x14ac:dyDescent="0.2">
      <c r="D23" s="69" t="str">
        <v>obj_00342</v>
      </c>
      <c r="E23" s="69" t="str">
        <f>_xll.qlRateHelperQuoteName(D23)</f>
        <v>USDAM3L10Y_Quote</v>
      </c>
      <c r="F23" s="70">
        <f>_xll.qlRateHelperRate($D23)</f>
        <v>2.298E-2</v>
      </c>
      <c r="G23" s="70">
        <f>IF(ISERROR(_xll.qlSwapRateHelperSpread($D23)),IF(ISERROR(_xll.qlFuturesRateHelperConvexityAdjustment($D23)),"--",_xll.qlFuturesRateHelperConvexityAdjustment($D23)),_xll.qlSwapRateHelperSpread($D23))</f>
        <v>0</v>
      </c>
      <c r="H23" s="78">
        <f>_xll.qlRateHelperEarliestDate($D23)</f>
        <v>42142</v>
      </c>
      <c r="I23" s="79">
        <f>_xll.qlRateHelperLatestDate($D23)</f>
        <v>45796</v>
      </c>
      <c r="J23" s="68">
        <v>2.3544673121296957E-2</v>
      </c>
      <c r="M23" s="160"/>
      <c r="O23" s="160"/>
      <c r="V23" s="171"/>
      <c r="X23" s="172"/>
      <c r="Y23" s="174"/>
    </row>
    <row r="24" spans="4:25" x14ac:dyDescent="0.2">
      <c r="D24" s="69" t="str">
        <v>obj_00339</v>
      </c>
      <c r="E24" s="69" t="str">
        <f>_xll.qlRateHelperQuoteName(D24)</f>
        <v>USDAM3L12Y_Quote</v>
      </c>
      <c r="F24" s="70">
        <f>_xll.qlRateHelperRate($D24)</f>
        <v>2.4300000000000002E-2</v>
      </c>
      <c r="G24" s="70">
        <f>IF(ISERROR(_xll.qlSwapRateHelperSpread($D24)),IF(ISERROR(_xll.qlFuturesRateHelperConvexityAdjustment($D24)),"--",_xll.qlFuturesRateHelperConvexityAdjustment($D24)),_xll.qlSwapRateHelperSpread($D24))</f>
        <v>0</v>
      </c>
      <c r="H24" s="78">
        <f>_xll.qlRateHelperEarliestDate($D24)</f>
        <v>42142</v>
      </c>
      <c r="I24" s="79">
        <f>_xll.qlRateHelperLatestDate($D24)</f>
        <v>46525</v>
      </c>
      <c r="J24" s="68">
        <v>2.4975293806783996E-2</v>
      </c>
      <c r="M24" s="160"/>
      <c r="O24" s="160"/>
      <c r="V24" s="171"/>
      <c r="X24" s="172"/>
      <c r="Y24" s="174"/>
    </row>
    <row r="25" spans="4:25" x14ac:dyDescent="0.2">
      <c r="D25" s="69" t="str">
        <v>obj_0032f</v>
      </c>
      <c r="E25" s="69" t="str">
        <f>_xll.qlRateHelperQuoteName(D25)</f>
        <v>USDAM3L15Y_Quote</v>
      </c>
      <c r="F25" s="70">
        <f>_xll.qlRateHelperRate($D25)</f>
        <v>2.5610000000000001E-2</v>
      </c>
      <c r="G25" s="70">
        <f>IF(ISERROR(_xll.qlSwapRateHelperSpread($D25)),IF(ISERROR(_xll.qlFuturesRateHelperConvexityAdjustment($D25)),"--",_xll.qlFuturesRateHelperConvexityAdjustment($D25)),_xll.qlSwapRateHelperSpread($D25))</f>
        <v>0</v>
      </c>
      <c r="H25" s="78">
        <f>_xll.qlRateHelperEarliestDate($D25)</f>
        <v>42142</v>
      </c>
      <c r="I25" s="79">
        <f>_xll.qlRateHelperLatestDate($D25)</f>
        <v>47623</v>
      </c>
      <c r="J25" s="68">
        <v>2.6411075472873493E-2</v>
      </c>
      <c r="M25" s="160"/>
      <c r="O25" s="160"/>
      <c r="V25" s="171"/>
      <c r="X25" s="172"/>
      <c r="Y25" s="174"/>
    </row>
    <row r="26" spans="4:25" x14ac:dyDescent="0.2">
      <c r="D26" s="69" t="str">
        <v>obj_00336</v>
      </c>
      <c r="E26" s="69" t="str">
        <f>_xll.qlRateHelperQuoteName(D26)</f>
        <v>USDAM3L20Y_Quote</v>
      </c>
      <c r="F26" s="70">
        <f>_xll.qlRateHelperRate($D26)</f>
        <v>2.6849999999999999E-2</v>
      </c>
      <c r="G26" s="70">
        <f>IF(ISERROR(_xll.qlSwapRateHelperSpread($D26)),IF(ISERROR(_xll.qlFuturesRateHelperConvexityAdjustment($D26)),"--",_xll.qlFuturesRateHelperConvexityAdjustment($D26)),_xll.qlSwapRateHelperSpread($D26))</f>
        <v>0</v>
      </c>
      <c r="H26" s="78">
        <f>_xll.qlRateHelperEarliestDate($D26)</f>
        <v>42142</v>
      </c>
      <c r="I26" s="79">
        <f>_xll.qlRateHelperLatestDate($D26)</f>
        <v>49447</v>
      </c>
      <c r="J26" s="68">
        <v>2.7787696778576013E-2</v>
      </c>
      <c r="M26" s="160"/>
      <c r="O26" s="160"/>
      <c r="V26" s="171"/>
      <c r="X26" s="172"/>
      <c r="Y26" s="174"/>
    </row>
    <row r="27" spans="4:25" x14ac:dyDescent="0.2">
      <c r="D27" s="69" t="str">
        <v>obj_00327</v>
      </c>
      <c r="E27" s="69" t="str">
        <f>_xll.qlRateHelperQuoteName(D27)</f>
        <v>USDAM3L25Y_Quote</v>
      </c>
      <c r="F27" s="70">
        <f>_xll.qlRateHelperRate($D27)</f>
        <v>2.7450000000000002E-2</v>
      </c>
      <c r="G27" s="70">
        <f>IF(ISERROR(_xll.qlSwapRateHelperSpread($D27)),IF(ISERROR(_xll.qlFuturesRateHelperConvexityAdjustment($D27)),"--",_xll.qlFuturesRateHelperConvexityAdjustment($D27)),_xll.qlSwapRateHelperSpread($D27))</f>
        <v>0</v>
      </c>
      <c r="H27" s="78">
        <f>_xll.qlRateHelperEarliestDate($D27)</f>
        <v>42142</v>
      </c>
      <c r="I27" s="79">
        <f>_xll.qlRateHelperLatestDate($D27)</f>
        <v>51274</v>
      </c>
      <c r="J27" s="68">
        <v>2.8430826418058917E-2</v>
      </c>
      <c r="M27" s="160"/>
      <c r="O27" s="160"/>
      <c r="V27" s="171"/>
      <c r="X27" s="172"/>
      <c r="Y27" s="174"/>
    </row>
    <row r="28" spans="4:25" x14ac:dyDescent="0.2">
      <c r="D28" s="69" t="str">
        <v>obj_00344</v>
      </c>
      <c r="E28" s="69" t="str">
        <f>_xll.qlRateHelperQuoteName(D28)</f>
        <v>USDAM3L30Y_Quote</v>
      </c>
      <c r="F28" s="70">
        <f>_xll.qlRateHelperRate($D28)</f>
        <v>2.7779999999999999E-2</v>
      </c>
      <c r="G28" s="70">
        <f>IF(ISERROR(_xll.qlSwapRateHelperSpread($D28)),IF(ISERROR(_xll.qlFuturesRateHelperConvexityAdjustment($D28)),"--",_xll.qlFuturesRateHelperConvexityAdjustment($D28)),_xll.qlSwapRateHelperSpread($D28))</f>
        <v>0</v>
      </c>
      <c r="H28" s="78">
        <f>_xll.qlRateHelperEarliestDate($D28)</f>
        <v>42142</v>
      </c>
      <c r="I28" s="79">
        <f>_xll.qlRateHelperLatestDate($D28)</f>
        <v>53100</v>
      </c>
      <c r="J28" s="68">
        <v>2.8764470760583763E-2</v>
      </c>
      <c r="M28" s="160"/>
      <c r="O28" s="160"/>
      <c r="V28" s="171"/>
      <c r="X28" s="172"/>
      <c r="Y28" s="174"/>
    </row>
    <row r="29" spans="4:25" x14ac:dyDescent="0.2">
      <c r="D29" s="69" t="str">
        <v>obj_0033b</v>
      </c>
      <c r="E29" s="69" t="str">
        <f>_xll.qlRateHelperQuoteName(D29)</f>
        <v>USDAM3L40Y_Quote</v>
      </c>
      <c r="F29" s="70">
        <f>_xll.qlRateHelperRate($D29)</f>
        <v>2.7959999999999999E-2</v>
      </c>
      <c r="G29" s="70">
        <f>IF(ISERROR(_xll.qlSwapRateHelperSpread($D29)),IF(ISERROR(_xll.qlFuturesRateHelperConvexityAdjustment($D29)),"--",_xll.qlFuturesRateHelperConvexityAdjustment($D29)),_xll.qlSwapRateHelperSpread($D29))</f>
        <v>0</v>
      </c>
      <c r="H29" s="78">
        <f>_xll.qlRateHelperEarliestDate($D29)</f>
        <v>42142</v>
      </c>
      <c r="I29" s="79">
        <f>_xll.qlRateHelperLatestDate($D29)</f>
        <v>56752</v>
      </c>
      <c r="J29" s="68">
        <v>2.8814711606645043E-2</v>
      </c>
      <c r="M29" s="160"/>
      <c r="O29" s="160"/>
      <c r="X29" s="172"/>
      <c r="Y29" s="174"/>
    </row>
    <row r="30" spans="4:25" x14ac:dyDescent="0.2">
      <c r="D30" s="69" t="str">
        <v>obj_0032b</v>
      </c>
      <c r="E30" s="69" t="str">
        <f>_xll.qlRateHelperQuoteName(D30)</f>
        <v>USDAM3L50Y_Quote</v>
      </c>
      <c r="F30" s="70">
        <f>_xll.qlRateHelperRate($D30)</f>
        <v>2.7779999999999999E-2</v>
      </c>
      <c r="G30" s="70">
        <f>IF(ISERROR(_xll.qlSwapRateHelperSpread($D30)),IF(ISERROR(_xll.qlFuturesRateHelperConvexityAdjustment($D30)),"--",_xll.qlFuturesRateHelperConvexityAdjustment($D30)),_xll.qlSwapRateHelperSpread($D30))</f>
        <v>0</v>
      </c>
      <c r="H30" s="78">
        <f>_xll.qlRateHelperEarliestDate($D30)</f>
        <v>42142</v>
      </c>
      <c r="I30" s="79">
        <f>_xll.qlRateHelperLatestDate($D30)</f>
        <v>60405</v>
      </c>
      <c r="J30" s="68">
        <v>2.8289295908812032E-2</v>
      </c>
      <c r="M30" s="160"/>
      <c r="O30" s="160"/>
      <c r="X30" s="172"/>
      <c r="Y30" s="174"/>
    </row>
    <row r="31" spans="4:25" x14ac:dyDescent="0.2">
      <c r="D31" s="69" t="e">
        <v>#N/A</v>
      </c>
      <c r="E31" s="69" t="e">
        <f>_xll.qlRateHelperQuoteName(D31)</f>
        <v>#VALUE!</v>
      </c>
      <c r="F31" s="70" t="e">
        <f>_xll.qlRateHelperRate($D31)</f>
        <v>#VALUE!</v>
      </c>
      <c r="G31" s="70" t="str">
        <f>IF(ISERROR(_xll.qlSwapRateHelperSpread($D31)),IF(ISERROR(_xll.qlFuturesRateHelperConvexityAdjustment($D31)),"--",_xll.qlFuturesRateHelperConvexityAdjustment($D31)),_xll.qlSwapRateHelperSpread($D31))</f>
        <v>--</v>
      </c>
      <c r="H31" s="78" t="e">
        <f>_xll.qlRateHelperEarliestDate($D31)</f>
        <v>#VALUE!</v>
      </c>
      <c r="I31" s="79" t="e">
        <f>_xll.qlRateHelperLatestDate($D31)</f>
        <v>#VALUE!</v>
      </c>
      <c r="J31" s="68" t="e">
        <v>#N/A</v>
      </c>
      <c r="M31" s="160"/>
      <c r="O31" s="160"/>
      <c r="X31" s="172"/>
      <c r="Y31" s="174"/>
    </row>
    <row r="32" spans="4:25" x14ac:dyDescent="0.2">
      <c r="D32" s="69" t="e">
        <v>#N/A</v>
      </c>
      <c r="E32" s="69" t="e">
        <f>_xll.qlRateHelperQuoteName(D32)</f>
        <v>#VALUE!</v>
      </c>
      <c r="F32" s="70" t="e">
        <f>_xll.qlRateHelperRate($D32)</f>
        <v>#VALUE!</v>
      </c>
      <c r="G32" s="70" t="str">
        <f>IF(ISERROR(_xll.qlSwapRateHelperSpread($D32)),IF(ISERROR(_xll.qlFuturesRateHelperConvexityAdjustment($D32)),"--",_xll.qlFuturesRateHelperConvexityAdjustment($D32)),_xll.qlSwapRateHelperSpread($D32))</f>
        <v>--</v>
      </c>
      <c r="H32" s="78" t="e">
        <f>_xll.qlRateHelperEarliestDate($D32)</f>
        <v>#VALUE!</v>
      </c>
      <c r="I32" s="79" t="e">
        <f>_xll.qlRateHelperLatestDate($D32)</f>
        <v>#VALUE!</v>
      </c>
      <c r="J32" s="68" t="e">
        <v>#N/A</v>
      </c>
      <c r="M32" s="160"/>
      <c r="O32" s="160"/>
      <c r="X32" s="172"/>
      <c r="Y32" s="174"/>
    </row>
    <row r="33" spans="4:25" x14ac:dyDescent="0.2">
      <c r="D33" s="69" t="e">
        <v>#N/A</v>
      </c>
      <c r="E33" s="69" t="e">
        <f>_xll.qlRateHelperQuoteName(D33)</f>
        <v>#VALUE!</v>
      </c>
      <c r="F33" s="70" t="e">
        <f>_xll.qlRateHelperRate($D33)</f>
        <v>#VALUE!</v>
      </c>
      <c r="G33" s="70" t="str">
        <f>IF(ISERROR(_xll.qlSwapRateHelperSpread($D33)),IF(ISERROR(_xll.qlFuturesRateHelperConvexityAdjustment($D33)),"--",_xll.qlFuturesRateHelperConvexityAdjustment($D33)),_xll.qlSwapRateHelperSpread($D33))</f>
        <v>--</v>
      </c>
      <c r="H33" s="78" t="e">
        <f>_xll.qlRateHelperEarliestDate($D33)</f>
        <v>#VALUE!</v>
      </c>
      <c r="I33" s="79" t="e">
        <f>_xll.qlRateHelperLatestDate($D33)</f>
        <v>#VALUE!</v>
      </c>
      <c r="J33" s="68" t="e">
        <v>#N/A</v>
      </c>
      <c r="M33" s="160"/>
      <c r="O33" s="160"/>
      <c r="X33" s="172"/>
      <c r="Y33" s="174"/>
    </row>
    <row r="34" spans="4:25" x14ac:dyDescent="0.2">
      <c r="D34" s="69" t="e">
        <v>#N/A</v>
      </c>
      <c r="E34" s="69" t="e">
        <f>_xll.qlRateHelperQuoteName(D34)</f>
        <v>#VALUE!</v>
      </c>
      <c r="F34" s="70" t="e">
        <f>_xll.qlRateHelperRate($D34)</f>
        <v>#VALUE!</v>
      </c>
      <c r="G34" s="70" t="str">
        <f>IF(ISERROR(_xll.qlSwapRateHelperSpread($D34)),IF(ISERROR(_xll.qlFuturesRateHelperConvexityAdjustment($D34)),"--",_xll.qlFuturesRateHelperConvexityAdjustment($D34)),_xll.qlSwapRateHelperSpread($D34))</f>
        <v>--</v>
      </c>
      <c r="H34" s="78" t="e">
        <f>_xll.qlRateHelperEarliestDate($D34)</f>
        <v>#VALUE!</v>
      </c>
      <c r="I34" s="79" t="e">
        <f>_xll.qlRateHelperLatestDate($D34)</f>
        <v>#VALUE!</v>
      </c>
      <c r="J34" s="68" t="e">
        <v>#N/A</v>
      </c>
      <c r="M34" s="160"/>
      <c r="O34" s="160"/>
      <c r="X34" s="172"/>
      <c r="Y34" s="174"/>
    </row>
    <row r="35" spans="4:25" x14ac:dyDescent="0.2">
      <c r="D35" s="69" t="e">
        <v>#N/A</v>
      </c>
      <c r="E35" s="69" t="e">
        <f>_xll.qlRateHelperQuoteName(D35)</f>
        <v>#VALUE!</v>
      </c>
      <c r="F35" s="70" t="e">
        <f>_xll.qlRateHelperRate($D35)</f>
        <v>#VALUE!</v>
      </c>
      <c r="G35" s="70" t="str">
        <f>IF(ISERROR(_xll.qlSwapRateHelperSpread($D35)),IF(ISERROR(_xll.qlFuturesRateHelperConvexityAdjustment($D35)),"--",_xll.qlFuturesRateHelperConvexityAdjustment($D35)),_xll.qlSwapRateHelperSpread($D35))</f>
        <v>--</v>
      </c>
      <c r="H35" s="78" t="e">
        <f>_xll.qlRateHelperEarliestDate($D35)</f>
        <v>#VALUE!</v>
      </c>
      <c r="I35" s="79" t="e">
        <f>_xll.qlRateHelperLatestDate($D35)</f>
        <v>#VALUE!</v>
      </c>
      <c r="J35" s="68" t="e">
        <v>#N/A</v>
      </c>
      <c r="M35" s="160"/>
      <c r="O35" s="160"/>
      <c r="X35" s="172"/>
      <c r="Y35" s="174"/>
    </row>
    <row r="36" spans="4:25" x14ac:dyDescent="0.2">
      <c r="D36" s="69" t="e">
        <v>#N/A</v>
      </c>
      <c r="E36" s="69" t="e">
        <f>_xll.qlRateHelperQuoteName(D36)</f>
        <v>#VALUE!</v>
      </c>
      <c r="F36" s="70" t="e">
        <f>_xll.qlRateHelperRate($D36)</f>
        <v>#VALUE!</v>
      </c>
      <c r="G36" s="70" t="str">
        <f>IF(ISERROR(_xll.qlSwapRateHelperSpread($D36)),IF(ISERROR(_xll.qlFuturesRateHelperConvexityAdjustment($D36)),"--",_xll.qlFuturesRateHelperConvexityAdjustment($D36)),_xll.qlSwapRateHelperSpread($D36))</f>
        <v>--</v>
      </c>
      <c r="H36" s="78" t="e">
        <f>_xll.qlRateHelperEarliestDate($D36)</f>
        <v>#VALUE!</v>
      </c>
      <c r="I36" s="79" t="e">
        <f>_xll.qlRateHelperLatestDate($D36)</f>
        <v>#VALUE!</v>
      </c>
      <c r="J36" s="68" t="e">
        <v>#N/A</v>
      </c>
      <c r="M36" s="160"/>
      <c r="O36" s="160"/>
      <c r="X36" s="172"/>
      <c r="Y36" s="174"/>
    </row>
    <row r="37" spans="4:25" x14ac:dyDescent="0.2">
      <c r="D37" s="69" t="e">
        <v>#N/A</v>
      </c>
      <c r="E37" s="69" t="e">
        <f>_xll.qlRateHelperQuoteName(D37)</f>
        <v>#VALUE!</v>
      </c>
      <c r="F37" s="70" t="e">
        <f>_xll.qlRateHelperRate($D37)</f>
        <v>#VALUE!</v>
      </c>
      <c r="G37" s="70" t="str">
        <f>IF(ISERROR(_xll.qlSwapRateHelperSpread($D37)),IF(ISERROR(_xll.qlFuturesRateHelperConvexityAdjustment($D37)),"--",_xll.qlFuturesRateHelperConvexityAdjustment($D37)),_xll.qlSwapRateHelperSpread($D37))</f>
        <v>--</v>
      </c>
      <c r="H37" s="78" t="e">
        <f>_xll.qlRateHelperEarliestDate($D37)</f>
        <v>#VALUE!</v>
      </c>
      <c r="I37" s="79" t="e">
        <f>_xll.qlRateHelperLatestDate($D37)</f>
        <v>#VALUE!</v>
      </c>
      <c r="J37" s="68" t="e">
        <v>#N/A</v>
      </c>
      <c r="M37" s="160"/>
      <c r="O37" s="160"/>
      <c r="X37" s="172"/>
      <c r="Y37" s="174"/>
    </row>
    <row r="38" spans="4:25" x14ac:dyDescent="0.2">
      <c r="D38" s="69" t="e">
        <v>#N/A</v>
      </c>
      <c r="E38" s="69" t="e">
        <f>_xll.qlRateHelperQuoteName(D38)</f>
        <v>#VALUE!</v>
      </c>
      <c r="F38" s="70" t="e">
        <f>_xll.qlRateHelperRate($D38)</f>
        <v>#VALUE!</v>
      </c>
      <c r="G38" s="70" t="str">
        <f>IF(ISERROR(_xll.qlSwapRateHelperSpread($D38)),IF(ISERROR(_xll.qlFuturesRateHelperConvexityAdjustment($D38)),"--",_xll.qlFuturesRateHelperConvexityAdjustment($D38)),_xll.qlSwapRateHelperSpread($D38))</f>
        <v>--</v>
      </c>
      <c r="H38" s="78" t="e">
        <f>_xll.qlRateHelperEarliestDate($D38)</f>
        <v>#VALUE!</v>
      </c>
      <c r="I38" s="79" t="e">
        <f>_xll.qlRateHelperLatestDate($D38)</f>
        <v>#VALUE!</v>
      </c>
      <c r="J38" s="68" t="e">
        <v>#N/A</v>
      </c>
      <c r="M38" s="160"/>
      <c r="O38" s="160"/>
      <c r="X38" s="172"/>
      <c r="Y38" s="174"/>
    </row>
    <row r="39" spans="4:25" x14ac:dyDescent="0.2">
      <c r="D39" s="69" t="e">
        <v>#N/A</v>
      </c>
      <c r="E39" s="69" t="e">
        <f>_xll.qlRateHelperQuoteName(D39)</f>
        <v>#VALUE!</v>
      </c>
      <c r="F39" s="70" t="e">
        <f>_xll.qlRateHelperRate($D39)</f>
        <v>#VALUE!</v>
      </c>
      <c r="G39" s="70" t="str">
        <f>IF(ISERROR(_xll.qlSwapRateHelperSpread($D39)),IF(ISERROR(_xll.qlFuturesRateHelperConvexityAdjustment($D39)),"--",_xll.qlFuturesRateHelperConvexityAdjustment($D39)),_xll.qlSwapRateHelperSpread($D39))</f>
        <v>--</v>
      </c>
      <c r="H39" s="78" t="e">
        <f>_xll.qlRateHelperEarliestDate($D39)</f>
        <v>#VALUE!</v>
      </c>
      <c r="I39" s="79" t="e">
        <f>_xll.qlRateHelperLatestDate($D39)</f>
        <v>#VALUE!</v>
      </c>
      <c r="J39" s="68" t="e">
        <v>#N/A</v>
      </c>
      <c r="M39" s="160"/>
      <c r="O39" s="160"/>
      <c r="X39" s="172"/>
      <c r="Y39" s="174"/>
    </row>
    <row r="40" spans="4:25" x14ac:dyDescent="0.2">
      <c r="D40" s="69" t="e">
        <v>#N/A</v>
      </c>
      <c r="E40" s="69" t="e">
        <f>_xll.qlRateHelperQuoteName(D40)</f>
        <v>#VALUE!</v>
      </c>
      <c r="F40" s="70" t="e">
        <f>_xll.qlRateHelperRate($D40)</f>
        <v>#VALUE!</v>
      </c>
      <c r="G40" s="70" t="str">
        <f>IF(ISERROR(_xll.qlSwapRateHelperSpread($D40)),IF(ISERROR(_xll.qlFuturesRateHelperConvexityAdjustment($D40)),"--",_xll.qlFuturesRateHelperConvexityAdjustment($D40)),_xll.qlSwapRateHelperSpread($D40))</f>
        <v>--</v>
      </c>
      <c r="H40" s="78" t="e">
        <f>_xll.qlRateHelperEarliestDate($D40)</f>
        <v>#VALUE!</v>
      </c>
      <c r="I40" s="79" t="e">
        <f>_xll.qlRateHelperLatestDate($D40)</f>
        <v>#VALUE!</v>
      </c>
      <c r="J40" s="68" t="e">
        <v>#N/A</v>
      </c>
      <c r="M40" s="160"/>
      <c r="O40" s="160"/>
      <c r="X40" s="172"/>
      <c r="Y40" s="174"/>
    </row>
    <row r="41" spans="4:25" x14ac:dyDescent="0.2">
      <c r="D41" s="69" t="e">
        <v>#N/A</v>
      </c>
      <c r="E41" s="69" t="e">
        <f>_xll.qlRateHelperQuoteName(D41)</f>
        <v>#VALUE!</v>
      </c>
      <c r="F41" s="70" t="e">
        <f>_xll.qlRateHelperRate($D41)</f>
        <v>#VALUE!</v>
      </c>
      <c r="G41" s="70" t="str">
        <f>IF(ISERROR(_xll.qlSwapRateHelperSpread($D41)),IF(ISERROR(_xll.qlFuturesRateHelperConvexityAdjustment($D41)),"--",_xll.qlFuturesRateHelperConvexityAdjustment($D41)),_xll.qlSwapRateHelperSpread($D41))</f>
        <v>--</v>
      </c>
      <c r="H41" s="78" t="e">
        <f>_xll.qlRateHelperEarliestDate($D41)</f>
        <v>#VALUE!</v>
      </c>
      <c r="I41" s="79" t="e">
        <f>_xll.qlRateHelperLatestDate($D41)</f>
        <v>#VALUE!</v>
      </c>
      <c r="J41" s="68" t="e">
        <v>#N/A</v>
      </c>
      <c r="M41" s="160"/>
      <c r="O41" s="160"/>
      <c r="X41" s="172"/>
      <c r="Y41" s="174"/>
    </row>
    <row r="42" spans="4:25" x14ac:dyDescent="0.2">
      <c r="D42" s="69" t="e">
        <v>#N/A</v>
      </c>
      <c r="E42" s="69" t="e">
        <f>_xll.qlRateHelperQuoteName(D42)</f>
        <v>#VALUE!</v>
      </c>
      <c r="F42" s="70" t="e">
        <f>_xll.qlRateHelperRate($D42)</f>
        <v>#VALUE!</v>
      </c>
      <c r="G42" s="70" t="str">
        <f>IF(ISERROR(_xll.qlSwapRateHelperSpread($D42)),IF(ISERROR(_xll.qlFuturesRateHelperConvexityAdjustment($D42)),"--",_xll.qlFuturesRateHelperConvexityAdjustment($D42)),_xll.qlSwapRateHelperSpread($D42))</f>
        <v>--</v>
      </c>
      <c r="H42" s="78" t="e">
        <f>_xll.qlRateHelperEarliestDate($D42)</f>
        <v>#VALUE!</v>
      </c>
      <c r="I42" s="79" t="e">
        <f>_xll.qlRateHelperLatestDate($D42)</f>
        <v>#VALUE!</v>
      </c>
      <c r="J42" s="68" t="e">
        <v>#N/A</v>
      </c>
      <c r="M42" s="160"/>
      <c r="O42" s="160"/>
      <c r="X42" s="172"/>
      <c r="Y42" s="174"/>
    </row>
    <row r="43" spans="4:25" x14ac:dyDescent="0.2">
      <c r="D43" s="69" t="e">
        <v>#N/A</v>
      </c>
      <c r="E43" s="69" t="e">
        <f>_xll.qlRateHelperQuoteName(D43)</f>
        <v>#VALUE!</v>
      </c>
      <c r="F43" s="70" t="e">
        <f>_xll.qlRateHelperRate($D43)</f>
        <v>#VALUE!</v>
      </c>
      <c r="G43" s="70" t="str">
        <f>IF(ISERROR(_xll.qlSwapRateHelperSpread($D43)),IF(ISERROR(_xll.qlFuturesRateHelperConvexityAdjustment($D43)),"--",_xll.qlFuturesRateHelperConvexityAdjustment($D43)),_xll.qlSwapRateHelperSpread($D43))</f>
        <v>--</v>
      </c>
      <c r="H43" s="78" t="e">
        <f>_xll.qlRateHelperEarliestDate($D43)</f>
        <v>#VALUE!</v>
      </c>
      <c r="I43" s="79" t="e">
        <f>_xll.qlRateHelperLatestDate($D43)</f>
        <v>#VALUE!</v>
      </c>
      <c r="J43" s="68" t="e">
        <v>#N/A</v>
      </c>
      <c r="M43" s="160"/>
      <c r="O43" s="160"/>
      <c r="X43" s="172"/>
      <c r="Y43" s="174"/>
    </row>
    <row r="44" spans="4:25" x14ac:dyDescent="0.2">
      <c r="D44" s="69" t="e">
        <v>#N/A</v>
      </c>
      <c r="E44" s="69" t="e">
        <f>_xll.qlRateHelperQuoteName(D44)</f>
        <v>#VALUE!</v>
      </c>
      <c r="F44" s="70" t="e">
        <f>_xll.qlRateHelperRate($D44)</f>
        <v>#VALUE!</v>
      </c>
      <c r="G44" s="70" t="str">
        <f>IF(ISERROR(_xll.qlSwapRateHelperSpread($D44)),IF(ISERROR(_xll.qlFuturesRateHelperConvexityAdjustment($D44)),"--",_xll.qlFuturesRateHelperConvexityAdjustment($D44)),_xll.qlSwapRateHelperSpread($D44))</f>
        <v>--</v>
      </c>
      <c r="H44" s="78" t="e">
        <f>_xll.qlRateHelperEarliestDate($D44)</f>
        <v>#VALUE!</v>
      </c>
      <c r="I44" s="79" t="e">
        <f>_xll.qlRateHelperLatestDate($D44)</f>
        <v>#VALUE!</v>
      </c>
      <c r="J44" s="68" t="e">
        <v>#N/A</v>
      </c>
      <c r="M44" s="160"/>
      <c r="O44" s="160"/>
      <c r="X44" s="172"/>
      <c r="Y44" s="174"/>
    </row>
    <row r="45" spans="4:25" x14ac:dyDescent="0.2">
      <c r="D45" s="69" t="e">
        <v>#N/A</v>
      </c>
      <c r="E45" s="69" t="e">
        <f>_xll.qlRateHelperQuoteName(D45)</f>
        <v>#VALUE!</v>
      </c>
      <c r="F45" s="70" t="e">
        <f>_xll.qlRateHelperRate($D45)</f>
        <v>#VALUE!</v>
      </c>
      <c r="G45" s="70" t="str">
        <f>IF(ISERROR(_xll.qlSwapRateHelperSpread($D45)),IF(ISERROR(_xll.qlFuturesRateHelperConvexityAdjustment($D45)),"--",_xll.qlFuturesRateHelperConvexityAdjustment($D45)),_xll.qlSwapRateHelperSpread($D45))</f>
        <v>--</v>
      </c>
      <c r="H45" s="78" t="e">
        <f>_xll.qlRateHelperEarliestDate($D45)</f>
        <v>#VALUE!</v>
      </c>
      <c r="I45" s="79" t="e">
        <f>_xll.qlRateHelperLatestDate($D45)</f>
        <v>#VALUE!</v>
      </c>
      <c r="J45" s="68" t="e">
        <v>#N/A</v>
      </c>
      <c r="M45" s="160"/>
      <c r="O45" s="160"/>
      <c r="X45" s="172"/>
      <c r="Y45" s="174"/>
    </row>
    <row r="46" spans="4:25" x14ac:dyDescent="0.2">
      <c r="D46" s="69" t="e">
        <v>#N/A</v>
      </c>
      <c r="E46" s="69" t="e">
        <f>_xll.qlRateHelperQuoteName(D46)</f>
        <v>#VALUE!</v>
      </c>
      <c r="F46" s="70" t="e">
        <f>_xll.qlRateHelperRate($D46)</f>
        <v>#VALUE!</v>
      </c>
      <c r="G46" s="70" t="str">
        <f>IF(ISERROR(_xll.qlSwapRateHelperSpread($D46)),IF(ISERROR(_xll.qlFuturesRateHelperConvexityAdjustment($D46)),"--",_xll.qlFuturesRateHelperConvexityAdjustment($D46)),_xll.qlSwapRateHelperSpread($D46))</f>
        <v>--</v>
      </c>
      <c r="H46" s="78" t="e">
        <f>_xll.qlRateHelperEarliestDate($D46)</f>
        <v>#VALUE!</v>
      </c>
      <c r="I46" s="79" t="e">
        <f>_xll.qlRateHelperLatestDate($D46)</f>
        <v>#VALUE!</v>
      </c>
      <c r="J46" s="68" t="e">
        <v>#N/A</v>
      </c>
      <c r="M46" s="160"/>
      <c r="O46" s="160"/>
      <c r="X46" s="172"/>
      <c r="Y46" s="174"/>
    </row>
    <row r="47" spans="4:25" x14ac:dyDescent="0.2">
      <c r="D47" s="69" t="e">
        <v>#N/A</v>
      </c>
      <c r="E47" s="69" t="e">
        <f>_xll.qlRateHelperQuoteName(D47)</f>
        <v>#VALUE!</v>
      </c>
      <c r="F47" s="70" t="e">
        <f>_xll.qlRateHelperRate($D47)</f>
        <v>#VALUE!</v>
      </c>
      <c r="G47" s="70" t="str">
        <f>IF(ISERROR(_xll.qlSwapRateHelperSpread($D47)),IF(ISERROR(_xll.qlFuturesRateHelperConvexityAdjustment($D47)),"--",_xll.qlFuturesRateHelperConvexityAdjustment($D47)),_xll.qlSwapRateHelperSpread($D47))</f>
        <v>--</v>
      </c>
      <c r="H47" s="78" t="e">
        <f>_xll.qlRateHelperEarliestDate($D47)</f>
        <v>#VALUE!</v>
      </c>
      <c r="I47" s="79" t="e">
        <f>_xll.qlRateHelperLatestDate($D47)</f>
        <v>#VALUE!</v>
      </c>
      <c r="J47" s="68" t="e">
        <v>#N/A</v>
      </c>
      <c r="M47" s="160"/>
      <c r="O47" s="160"/>
      <c r="X47" s="172"/>
      <c r="Y47" s="174"/>
    </row>
    <row r="48" spans="4:25" x14ac:dyDescent="0.2">
      <c r="D48" s="69" t="e">
        <v>#N/A</v>
      </c>
      <c r="E48" s="69" t="e">
        <f>_xll.qlRateHelperQuoteName(D48)</f>
        <v>#VALUE!</v>
      </c>
      <c r="F48" s="70" t="e">
        <f>_xll.qlRateHelperRate($D48)</f>
        <v>#VALUE!</v>
      </c>
      <c r="G48" s="70" t="str">
        <f>IF(ISERROR(_xll.qlSwapRateHelperSpread($D48)),IF(ISERROR(_xll.qlFuturesRateHelperConvexityAdjustment($D48)),"--",_xll.qlFuturesRateHelperConvexityAdjustment($D48)),_xll.qlSwapRateHelperSpread($D48))</f>
        <v>--</v>
      </c>
      <c r="H48" s="78" t="e">
        <f>_xll.qlRateHelperEarliestDate($D48)</f>
        <v>#VALUE!</v>
      </c>
      <c r="I48" s="79" t="e">
        <f>_xll.qlRateHelperLatestDate($D48)</f>
        <v>#VALUE!</v>
      </c>
      <c r="J48" s="68" t="e">
        <v>#N/A</v>
      </c>
      <c r="M48" s="160"/>
      <c r="O48" s="160"/>
      <c r="X48" s="172"/>
      <c r="Y48" s="174"/>
    </row>
    <row r="49" spans="4:25" x14ac:dyDescent="0.2">
      <c r="D49" s="69" t="e">
        <v>#N/A</v>
      </c>
      <c r="E49" s="69" t="e">
        <f>_xll.qlRateHelperQuoteName(D49)</f>
        <v>#VALUE!</v>
      </c>
      <c r="F49" s="70" t="e">
        <f>_xll.qlRateHelperRate($D49)</f>
        <v>#VALUE!</v>
      </c>
      <c r="G49" s="70" t="str">
        <f>IF(ISERROR(_xll.qlSwapRateHelperSpread($D49)),IF(ISERROR(_xll.qlFuturesRateHelperConvexityAdjustment($D49)),"--",_xll.qlFuturesRateHelperConvexityAdjustment($D49)),_xll.qlSwapRateHelperSpread($D49))</f>
        <v>--</v>
      </c>
      <c r="H49" s="78" t="e">
        <f>_xll.qlRateHelperEarliestDate($D49)</f>
        <v>#VALUE!</v>
      </c>
      <c r="I49" s="79" t="e">
        <f>_xll.qlRateHelperLatestDate($D49)</f>
        <v>#VALUE!</v>
      </c>
      <c r="J49" s="68" t="e">
        <v>#N/A</v>
      </c>
      <c r="M49" s="160"/>
      <c r="O49" s="160"/>
      <c r="X49" s="172"/>
      <c r="Y49" s="174"/>
    </row>
    <row r="50" spans="4:25" x14ac:dyDescent="0.2">
      <c r="D50" s="69" t="e">
        <v>#N/A</v>
      </c>
      <c r="E50" s="69" t="e">
        <f>_xll.qlRateHelperQuoteName(D50)</f>
        <v>#VALUE!</v>
      </c>
      <c r="F50" s="70" t="e">
        <f>_xll.qlRateHelperRate($D50)</f>
        <v>#VALUE!</v>
      </c>
      <c r="G50" s="70" t="str">
        <f>IF(ISERROR(_xll.qlSwapRateHelperSpread($D50)),IF(ISERROR(_xll.qlFuturesRateHelperConvexityAdjustment($D50)),"--",_xll.qlFuturesRateHelperConvexityAdjustment($D50)),_xll.qlSwapRateHelperSpread($D50))</f>
        <v>--</v>
      </c>
      <c r="H50" s="78" t="e">
        <f>_xll.qlRateHelperEarliestDate($D50)</f>
        <v>#VALUE!</v>
      </c>
      <c r="I50" s="79" t="e">
        <f>_xll.qlRateHelperLatestDate($D50)</f>
        <v>#VALUE!</v>
      </c>
      <c r="J50" s="68" t="e">
        <v>#N/A</v>
      </c>
      <c r="M50" s="160"/>
      <c r="O50" s="160"/>
      <c r="X50" s="172"/>
      <c r="Y50" s="174"/>
    </row>
    <row r="51" spans="4:25" x14ac:dyDescent="0.2">
      <c r="D51" s="69" t="e">
        <v>#N/A</v>
      </c>
      <c r="E51" s="69" t="e">
        <f>_xll.qlRateHelperQuoteName(D51)</f>
        <v>#VALUE!</v>
      </c>
      <c r="F51" s="70" t="e">
        <f>_xll.qlRateHelperRate($D51)</f>
        <v>#VALUE!</v>
      </c>
      <c r="G51" s="70" t="str">
        <f>IF(ISERROR(_xll.qlSwapRateHelperSpread($D51)),IF(ISERROR(_xll.qlFuturesRateHelperConvexityAdjustment($D51)),"--",_xll.qlFuturesRateHelperConvexityAdjustment($D51)),_xll.qlSwapRateHelperSpread($D51))</f>
        <v>--</v>
      </c>
      <c r="H51" s="78" t="e">
        <f>_xll.qlRateHelperEarliestDate($D51)</f>
        <v>#VALUE!</v>
      </c>
      <c r="I51" s="79" t="e">
        <f>_xll.qlRateHelperLatestDate($D51)</f>
        <v>#VALUE!</v>
      </c>
      <c r="J51" s="68" t="e">
        <v>#N/A</v>
      </c>
      <c r="M51" s="160"/>
      <c r="O51" s="160"/>
      <c r="X51" s="172"/>
      <c r="Y51" s="174"/>
    </row>
    <row r="52" spans="4:25" x14ac:dyDescent="0.2">
      <c r="D52" s="69" t="e">
        <v>#N/A</v>
      </c>
      <c r="E52" s="69" t="e">
        <f>_xll.qlRateHelperQuoteName(D52)</f>
        <v>#VALUE!</v>
      </c>
      <c r="F52" s="70" t="e">
        <f>_xll.qlRateHelperRate($D52)</f>
        <v>#VALUE!</v>
      </c>
      <c r="G52" s="70" t="str">
        <f>IF(ISERROR(_xll.qlSwapRateHelperSpread($D52)),IF(ISERROR(_xll.qlFuturesRateHelperConvexityAdjustment($D52)),"--",_xll.qlFuturesRateHelperConvexityAdjustment($D52)),_xll.qlSwapRateHelperSpread($D52))</f>
        <v>--</v>
      </c>
      <c r="H52" s="78" t="e">
        <f>_xll.qlRateHelperEarliestDate($D52)</f>
        <v>#VALUE!</v>
      </c>
      <c r="I52" s="79" t="e">
        <f>_xll.qlRateHelperLatestDate($D52)</f>
        <v>#VALUE!</v>
      </c>
      <c r="J52" s="68" t="e">
        <v>#N/A</v>
      </c>
      <c r="M52" s="160"/>
      <c r="O52" s="160"/>
      <c r="X52" s="172"/>
      <c r="Y52" s="174"/>
    </row>
    <row r="53" spans="4:25" x14ac:dyDescent="0.2">
      <c r="D53" s="69" t="e">
        <v>#N/A</v>
      </c>
      <c r="E53" s="69" t="e">
        <f>_xll.qlRateHelperQuoteName(D53)</f>
        <v>#VALUE!</v>
      </c>
      <c r="F53" s="70" t="e">
        <f>_xll.qlRateHelperRate($D53)</f>
        <v>#VALUE!</v>
      </c>
      <c r="G53" s="70" t="str">
        <f>IF(ISERROR(_xll.qlSwapRateHelperSpread($D53)),IF(ISERROR(_xll.qlFuturesRateHelperConvexityAdjustment($D53)),"--",_xll.qlFuturesRateHelperConvexityAdjustment($D53)),_xll.qlSwapRateHelperSpread($D53))</f>
        <v>--</v>
      </c>
      <c r="H53" s="78" t="e">
        <f>_xll.qlRateHelperEarliestDate($D53)</f>
        <v>#VALUE!</v>
      </c>
      <c r="I53" s="79" t="e">
        <f>_xll.qlRateHelperLatestDate($D53)</f>
        <v>#VALUE!</v>
      </c>
      <c r="J53" s="68" t="e">
        <v>#N/A</v>
      </c>
      <c r="M53" s="160"/>
      <c r="O53" s="160"/>
      <c r="X53" s="172"/>
      <c r="Y53" s="174"/>
    </row>
    <row r="54" spans="4:25" x14ac:dyDescent="0.2">
      <c r="D54" s="69" t="e">
        <v>#N/A</v>
      </c>
      <c r="E54" s="69" t="e">
        <f>_xll.qlRateHelperQuoteName(D54)</f>
        <v>#VALUE!</v>
      </c>
      <c r="F54" s="70" t="e">
        <f>_xll.qlRateHelperRate($D54)</f>
        <v>#VALUE!</v>
      </c>
      <c r="G54" s="70" t="str">
        <f>IF(ISERROR(_xll.qlSwapRateHelperSpread($D54)),IF(ISERROR(_xll.qlFuturesRateHelperConvexityAdjustment($D54)),"--",_xll.qlFuturesRateHelperConvexityAdjustment($D54)),_xll.qlSwapRateHelperSpread($D54))</f>
        <v>--</v>
      </c>
      <c r="H54" s="78" t="e">
        <f>_xll.qlRateHelperEarliestDate($D54)</f>
        <v>#VALUE!</v>
      </c>
      <c r="I54" s="79" t="e">
        <f>_xll.qlRateHelperLatestDate($D54)</f>
        <v>#VALUE!</v>
      </c>
      <c r="J54" s="68" t="e">
        <v>#N/A</v>
      </c>
    </row>
    <row r="55" spans="4:25" x14ac:dyDescent="0.2">
      <c r="D55" s="69" t="e">
        <v>#N/A</v>
      </c>
      <c r="E55" s="69" t="e">
        <f>_xll.qlRateHelperQuoteName(D55)</f>
        <v>#VALUE!</v>
      </c>
      <c r="F55" s="70" t="e">
        <f>_xll.qlRateHelperRate($D55)</f>
        <v>#VALUE!</v>
      </c>
      <c r="G55" s="70" t="str">
        <f>IF(ISERROR(_xll.qlSwapRateHelperSpread($D55)),IF(ISERROR(_xll.qlFuturesRateHelperConvexityAdjustment($D55)),"--",_xll.qlFuturesRateHelperConvexityAdjustment($D55)),_xll.qlSwapRateHelperSpread($D55))</f>
        <v>--</v>
      </c>
      <c r="H55" s="78" t="e">
        <f>_xll.qlRateHelperEarliestDate($D55)</f>
        <v>#VALUE!</v>
      </c>
      <c r="I55" s="79" t="e">
        <f>_xll.qlRateHelperLatestDate($D55)</f>
        <v>#VALUE!</v>
      </c>
      <c r="J55" s="68" t="e">
        <v>#N/A</v>
      </c>
    </row>
    <row r="56" spans="4:25" x14ac:dyDescent="0.2">
      <c r="D56" s="69" t="e">
        <v>#N/A</v>
      </c>
      <c r="E56" s="69" t="e">
        <f>_xll.qlRateHelperQuoteName(D56)</f>
        <v>#VALUE!</v>
      </c>
      <c r="F56" s="70" t="e">
        <f>_xll.qlRateHelperRate($D56)</f>
        <v>#VALUE!</v>
      </c>
      <c r="G56" s="70" t="str">
        <f>IF(ISERROR(_xll.qlSwapRateHelperSpread($D56)),IF(ISERROR(_xll.qlFuturesRateHelperConvexityAdjustment($D56)),"--",_xll.qlFuturesRateHelperConvexityAdjustment($D56)),_xll.qlSwapRateHelperSpread($D56))</f>
        <v>--</v>
      </c>
      <c r="H56" s="78" t="e">
        <f>_xll.qlRateHelperEarliestDate($D56)</f>
        <v>#VALUE!</v>
      </c>
      <c r="I56" s="79" t="e">
        <f>_xll.qlRateHelperLatestDate($D56)</f>
        <v>#VALUE!</v>
      </c>
      <c r="J56" s="68" t="e">
        <v>#N/A</v>
      </c>
    </row>
    <row r="57" spans="4:25" x14ac:dyDescent="0.2">
      <c r="D57" s="69" t="e">
        <v>#N/A</v>
      </c>
      <c r="E57" s="69" t="e">
        <f>_xll.qlRateHelperQuoteName(D57)</f>
        <v>#VALUE!</v>
      </c>
      <c r="F57" s="70" t="e">
        <f>_xll.qlRateHelperRate($D57)</f>
        <v>#VALUE!</v>
      </c>
      <c r="G57" s="70" t="str">
        <f>IF(ISERROR(_xll.qlSwapRateHelperSpread($D57)),IF(ISERROR(_xll.qlFuturesRateHelperConvexityAdjustment($D57)),"--",_xll.qlFuturesRateHelperConvexityAdjustment($D57)),_xll.qlSwapRateHelperSpread($D57))</f>
        <v>--</v>
      </c>
      <c r="H57" s="78" t="e">
        <f>_xll.qlRateHelperEarliestDate($D57)</f>
        <v>#VALUE!</v>
      </c>
      <c r="I57" s="79" t="e">
        <f>_xll.qlRateHelperLatestDate($D57)</f>
        <v>#VALUE!</v>
      </c>
      <c r="J57" s="68" t="e">
        <v>#N/A</v>
      </c>
    </row>
    <row r="58" spans="4:25" x14ac:dyDescent="0.2">
      <c r="D58" s="69" t="e">
        <v>#N/A</v>
      </c>
      <c r="E58" s="69" t="e">
        <f>_xll.qlRateHelperQuoteName(D58)</f>
        <v>#VALUE!</v>
      </c>
      <c r="F58" s="70" t="e">
        <f>_xll.qlRateHelperRate($D58)</f>
        <v>#VALUE!</v>
      </c>
      <c r="G58" s="70" t="str">
        <f>IF(ISERROR(_xll.qlSwapRateHelperSpread($D58)),IF(ISERROR(_xll.qlFuturesRateHelperConvexityAdjustment($D58)),"--",_xll.qlFuturesRateHelperConvexityAdjustment($D58)),_xll.qlSwapRateHelperSpread($D58))</f>
        <v>--</v>
      </c>
      <c r="H58" s="78" t="e">
        <f>_xll.qlRateHelperEarliestDate($D58)</f>
        <v>#VALUE!</v>
      </c>
      <c r="I58" s="79" t="e">
        <f>_xll.qlRateHelperLatestDate($D58)</f>
        <v>#VALUE!</v>
      </c>
      <c r="J58" s="68" t="e">
        <v>#N/A</v>
      </c>
    </row>
    <row r="59" spans="4:25" x14ac:dyDescent="0.2">
      <c r="D59" s="69" t="e">
        <v>#N/A</v>
      </c>
      <c r="E59" s="69" t="e">
        <f>_xll.qlRateHelperQuoteName(D59)</f>
        <v>#VALUE!</v>
      </c>
      <c r="F59" s="70" t="e">
        <f>_xll.qlRateHelperRate($D59)</f>
        <v>#VALUE!</v>
      </c>
      <c r="G59" s="70" t="str">
        <f>IF(ISERROR(_xll.qlSwapRateHelperSpread($D59)),IF(ISERROR(_xll.qlFuturesRateHelperConvexityAdjustment($D59)),"--",_xll.qlFuturesRateHelperConvexityAdjustment($D59)),_xll.qlSwapRateHelperSpread($D59))</f>
        <v>--</v>
      </c>
      <c r="H59" s="78" t="e">
        <f>_xll.qlRateHelperEarliestDate($D59)</f>
        <v>#VALUE!</v>
      </c>
      <c r="I59" s="79" t="e">
        <f>_xll.qlRateHelperLatestDate($D59)</f>
        <v>#VALUE!</v>
      </c>
      <c r="J59" s="68" t="e">
        <v>#N/A</v>
      </c>
    </row>
    <row r="60" spans="4:25" x14ac:dyDescent="0.2">
      <c r="D60" s="69" t="e">
        <v>#N/A</v>
      </c>
      <c r="E60" s="69" t="e">
        <f>_xll.qlRateHelperQuoteName(D60)</f>
        <v>#VALUE!</v>
      </c>
      <c r="F60" s="70" t="e">
        <f>_xll.qlRateHelperRate($D60)</f>
        <v>#VALUE!</v>
      </c>
      <c r="G60" s="70" t="str">
        <f>IF(ISERROR(_xll.qlSwapRateHelperSpread($D60)),IF(ISERROR(_xll.qlFuturesRateHelperConvexityAdjustment($D60)),"--",_xll.qlFuturesRateHelperConvexityAdjustment($D60)),_xll.qlSwapRateHelperSpread($D60))</f>
        <v>--</v>
      </c>
      <c r="H60" s="78" t="e">
        <f>_xll.qlRateHelperEarliestDate($D60)</f>
        <v>#VALUE!</v>
      </c>
      <c r="I60" s="79" t="e">
        <f>_xll.qlRateHelperLatestDate($D60)</f>
        <v>#VALUE!</v>
      </c>
      <c r="J60" s="68" t="e">
        <v>#N/A</v>
      </c>
    </row>
    <row r="61" spans="4:25" x14ac:dyDescent="0.2">
      <c r="D61" s="69" t="e">
        <v>#N/A</v>
      </c>
      <c r="E61" s="69" t="e">
        <f>_xll.qlRateHelperQuoteName(D61)</f>
        <v>#VALUE!</v>
      </c>
      <c r="F61" s="70" t="e">
        <f>_xll.qlRateHelperRate($D61)</f>
        <v>#VALUE!</v>
      </c>
      <c r="G61" s="70" t="str">
        <f>IF(ISERROR(_xll.qlSwapRateHelperSpread($D61)),IF(ISERROR(_xll.qlFuturesRateHelperConvexityAdjustment($D61)),"--",_xll.qlFuturesRateHelperConvexityAdjustment($D61)),_xll.qlSwapRateHelperSpread($D61))</f>
        <v>--</v>
      </c>
      <c r="H61" s="78" t="e">
        <f>_xll.qlRateHelperEarliestDate($D61)</f>
        <v>#VALUE!</v>
      </c>
      <c r="I61" s="79" t="e">
        <f>_xll.qlRateHelperLatestDate($D61)</f>
        <v>#VALUE!</v>
      </c>
      <c r="J61" s="68" t="e">
        <v>#N/A</v>
      </c>
    </row>
    <row r="62" spans="4:25" x14ac:dyDescent="0.2">
      <c r="D62" s="69" t="e">
        <v>#N/A</v>
      </c>
      <c r="E62" s="69" t="e">
        <f>_xll.qlRateHelperQuoteName(D62)</f>
        <v>#VALUE!</v>
      </c>
      <c r="F62" s="70" t="e">
        <f>_xll.qlRateHelperRate($D62)</f>
        <v>#VALUE!</v>
      </c>
      <c r="G62" s="70" t="str">
        <f>IF(ISERROR(_xll.qlSwapRateHelperSpread($D62)),IF(ISERROR(_xll.qlFuturesRateHelperConvexityAdjustment($D62)),"--",_xll.qlFuturesRateHelperConvexityAdjustment($D62)),_xll.qlSwapRateHelperSpread($D62))</f>
        <v>--</v>
      </c>
      <c r="H62" s="78" t="e">
        <f>_xll.qlRateHelperEarliestDate($D62)</f>
        <v>#VALUE!</v>
      </c>
      <c r="I62" s="79" t="e">
        <f>_xll.qlRateHelperLatestDate($D62)</f>
        <v>#VALUE!</v>
      </c>
      <c r="J62" s="68" t="e">
        <v>#N/A</v>
      </c>
    </row>
    <row r="63" spans="4:25" x14ac:dyDescent="0.2">
      <c r="D63" s="69" t="e">
        <v>#N/A</v>
      </c>
      <c r="E63" s="69" t="e">
        <f>_xll.qlRateHelperQuoteName(D63)</f>
        <v>#VALUE!</v>
      </c>
      <c r="F63" s="70" t="e">
        <f>_xll.qlRateHelperRate($D63)</f>
        <v>#VALUE!</v>
      </c>
      <c r="G63" s="70" t="str">
        <f>IF(ISERROR(_xll.qlSwapRateHelperSpread($D63)),IF(ISERROR(_xll.qlFuturesRateHelperConvexityAdjustment($D63)),"--",_xll.qlFuturesRateHelperConvexityAdjustment($D63)),_xll.qlSwapRateHelperSpread($D63))</f>
        <v>--</v>
      </c>
      <c r="H63" s="78" t="e">
        <f>_xll.qlRateHelperEarliestDate($D63)</f>
        <v>#VALUE!</v>
      </c>
      <c r="I63" s="79" t="e">
        <f>_xll.qlRateHelperLatestDate($D63)</f>
        <v>#VALUE!</v>
      </c>
      <c r="J63" s="68" t="e">
        <v>#N/A</v>
      </c>
    </row>
    <row r="64" spans="4:25" x14ac:dyDescent="0.2">
      <c r="D64" s="69" t="e">
        <v>#N/A</v>
      </c>
      <c r="E64" s="69" t="e">
        <f>_xll.qlRateHelperQuoteName(D64)</f>
        <v>#VALUE!</v>
      </c>
      <c r="F64" s="70" t="e">
        <f>_xll.qlRateHelperRate($D64)</f>
        <v>#VALUE!</v>
      </c>
      <c r="G64" s="70" t="str">
        <f>IF(ISERROR(_xll.qlSwapRateHelperSpread($D64)),IF(ISERROR(_xll.qlFuturesRateHelperConvexityAdjustment($D64)),"--",_xll.qlFuturesRateHelperConvexityAdjustment($D64)),_xll.qlSwapRateHelperSpread($D64))</f>
        <v>--</v>
      </c>
      <c r="H64" s="78" t="e">
        <f>_xll.qlRateHelperEarliestDate($D64)</f>
        <v>#VALUE!</v>
      </c>
      <c r="I64" s="79" t="e">
        <f>_xll.qlRateHelperLatestDate($D64)</f>
        <v>#VALUE!</v>
      </c>
      <c r="J64" s="68" t="e">
        <v>#N/A</v>
      </c>
    </row>
    <row r="65" spans="4:10" x14ac:dyDescent="0.2">
      <c r="D65" s="69" t="e">
        <v>#N/A</v>
      </c>
      <c r="E65" s="69" t="e">
        <f>_xll.qlRateHelperQuoteName(D65)</f>
        <v>#VALUE!</v>
      </c>
      <c r="F65" s="70" t="e">
        <f>_xll.qlRateHelperRate($D65)</f>
        <v>#VALUE!</v>
      </c>
      <c r="G65" s="70" t="str">
        <f>IF(ISERROR(_xll.qlSwapRateHelperSpread($D65)),IF(ISERROR(_xll.qlFuturesRateHelperConvexityAdjustment($D65)),"--",_xll.qlFuturesRateHelperConvexityAdjustment($D65)),_xll.qlSwapRateHelperSpread($D65))</f>
        <v>--</v>
      </c>
      <c r="H65" s="78" t="e">
        <f>_xll.qlRateHelperEarliestDate($D65)</f>
        <v>#VALUE!</v>
      </c>
      <c r="I65" s="79" t="e">
        <f>_xll.qlRateHelperLatestDate($D65)</f>
        <v>#VALUE!</v>
      </c>
      <c r="J65" s="68" t="e">
        <v>#N/A</v>
      </c>
    </row>
    <row r="66" spans="4:10" x14ac:dyDescent="0.2">
      <c r="D66" s="69" t="e">
        <v>#N/A</v>
      </c>
      <c r="E66" s="69" t="e">
        <f>_xll.qlRateHelperQuoteName(D66)</f>
        <v>#VALUE!</v>
      </c>
      <c r="F66" s="70" t="e">
        <f>_xll.qlRateHelperRate($D66)</f>
        <v>#VALUE!</v>
      </c>
      <c r="G66" s="70" t="str">
        <f>IF(ISERROR(_xll.qlSwapRateHelperSpread($D66)),IF(ISERROR(_xll.qlFuturesRateHelperConvexityAdjustment($D66)),"--",_xll.qlFuturesRateHelperConvexityAdjustment($D66)),_xll.qlSwapRateHelperSpread($D66))</f>
        <v>--</v>
      </c>
      <c r="H66" s="78" t="e">
        <f>_xll.qlRateHelperEarliestDate($D66)</f>
        <v>#VALUE!</v>
      </c>
      <c r="I66" s="79" t="e">
        <f>_xll.qlRateHelperLatestDate($D66)</f>
        <v>#VALUE!</v>
      </c>
      <c r="J66" s="68" t="e">
        <v>#N/A</v>
      </c>
    </row>
    <row r="67" spans="4:10" x14ac:dyDescent="0.2">
      <c r="D67" s="69" t="e">
        <v>#N/A</v>
      </c>
      <c r="E67" s="69" t="e">
        <f>_xll.qlRateHelperQuoteName(D67)</f>
        <v>#VALUE!</v>
      </c>
      <c r="F67" s="70" t="e">
        <f>_xll.qlRateHelperRate($D67)</f>
        <v>#VALUE!</v>
      </c>
      <c r="G67" s="70" t="str">
        <f>IF(ISERROR(_xll.qlSwapRateHelperSpread($D67)),IF(ISERROR(_xll.qlFuturesRateHelperConvexityAdjustment($D67)),"--",_xll.qlFuturesRateHelperConvexityAdjustment($D67)),_xll.qlSwapRateHelperSpread($D67))</f>
        <v>--</v>
      </c>
      <c r="H67" s="78" t="e">
        <f>_xll.qlRateHelperEarliestDate($D67)</f>
        <v>#VALUE!</v>
      </c>
      <c r="I67" s="79" t="e">
        <f>_xll.qlRateHelperLatestDate($D67)</f>
        <v>#VALUE!</v>
      </c>
      <c r="J67" s="68" t="e">
        <v>#N/A</v>
      </c>
    </row>
    <row r="68" spans="4:10" x14ac:dyDescent="0.2">
      <c r="D68" s="69" t="e">
        <v>#N/A</v>
      </c>
      <c r="E68" s="69" t="e">
        <f>_xll.qlRateHelperQuoteName(D68)</f>
        <v>#VALUE!</v>
      </c>
      <c r="F68" s="70" t="e">
        <f>_xll.qlRateHelperRate($D68)</f>
        <v>#VALUE!</v>
      </c>
      <c r="G68" s="70" t="str">
        <f>IF(ISERROR(_xll.qlSwapRateHelperSpread($D68)),IF(ISERROR(_xll.qlFuturesRateHelperConvexityAdjustment($D68)),"--",_xll.qlFuturesRateHelperConvexityAdjustment($D68)),_xll.qlSwapRateHelperSpread($D68))</f>
        <v>--</v>
      </c>
      <c r="H68" s="78" t="e">
        <f>_xll.qlRateHelperEarliestDate($D68)</f>
        <v>#VALUE!</v>
      </c>
      <c r="I68" s="79" t="e">
        <f>_xll.qlRateHelperLatestDate($D68)</f>
        <v>#VALUE!</v>
      </c>
      <c r="J68" s="68" t="e">
        <v>#N/A</v>
      </c>
    </row>
    <row r="69" spans="4:10" x14ac:dyDescent="0.2">
      <c r="D69" s="69" t="e">
        <v>#N/A</v>
      </c>
      <c r="E69" s="69" t="e">
        <f>_xll.qlRateHelperQuoteName(D69)</f>
        <v>#VALUE!</v>
      </c>
      <c r="F69" s="70" t="e">
        <f>_xll.qlRateHelperRate($D69)</f>
        <v>#VALUE!</v>
      </c>
      <c r="G69" s="70" t="str">
        <f>IF(ISERROR(_xll.qlSwapRateHelperSpread($D69)),IF(ISERROR(_xll.qlFuturesRateHelperConvexityAdjustment($D69)),"--",_xll.qlFuturesRateHelperConvexityAdjustment($D69)),_xll.qlSwapRateHelperSpread($D69))</f>
        <v>--</v>
      </c>
      <c r="H69" s="78" t="e">
        <f>_xll.qlRateHelperEarliestDate($D69)</f>
        <v>#VALUE!</v>
      </c>
      <c r="I69" s="79" t="e">
        <f>_xll.qlRateHelperLatestDate($D69)</f>
        <v>#VALUE!</v>
      </c>
      <c r="J69" s="68" t="e">
        <v>#N/A</v>
      </c>
    </row>
    <row r="70" spans="4:10" x14ac:dyDescent="0.2">
      <c r="D70" s="69" t="e">
        <v>#N/A</v>
      </c>
      <c r="E70" s="69" t="e">
        <f>_xll.qlRateHelperQuoteName(D70)</f>
        <v>#VALUE!</v>
      </c>
      <c r="F70" s="70" t="e">
        <f>_xll.qlRateHelperRate($D70)</f>
        <v>#VALUE!</v>
      </c>
      <c r="G70" s="70" t="str">
        <f>IF(ISERROR(_xll.qlSwapRateHelperSpread($D70)),IF(ISERROR(_xll.qlFuturesRateHelperConvexityAdjustment($D70)),"--",_xll.qlFuturesRateHelperConvexityAdjustment($D70)),_xll.qlSwapRateHelperSpread($D70))</f>
        <v>--</v>
      </c>
      <c r="H70" s="78" t="e">
        <f>_xll.qlRateHelperEarliestDate($D70)</f>
        <v>#VALUE!</v>
      </c>
      <c r="I70" s="79" t="e">
        <f>_xll.qlRateHelperLatestDate($D70)</f>
        <v>#VALUE!</v>
      </c>
      <c r="J70" s="68" t="e">
        <v>#N/A</v>
      </c>
    </row>
    <row r="71" spans="4:10" x14ac:dyDescent="0.2">
      <c r="D71" s="69" t="e">
        <v>#N/A</v>
      </c>
      <c r="E71" s="69" t="e">
        <f>_xll.qlRateHelperQuoteName(D71)</f>
        <v>#VALUE!</v>
      </c>
      <c r="F71" s="70" t="e">
        <f>_xll.qlRateHelperRate($D71)</f>
        <v>#VALUE!</v>
      </c>
      <c r="G71" s="70" t="str">
        <f>IF(ISERROR(_xll.qlSwapRateHelperSpread($D71)),IF(ISERROR(_xll.qlFuturesRateHelperConvexityAdjustment($D71)),"--",_xll.qlFuturesRateHelperConvexityAdjustment($D71)),_xll.qlSwapRateHelperSpread($D71))</f>
        <v>--</v>
      </c>
      <c r="H71" s="78" t="e">
        <f>_xll.qlRateHelperEarliestDate($D71)</f>
        <v>#VALUE!</v>
      </c>
      <c r="I71" s="79" t="e">
        <f>_xll.qlRateHelperLatestDate($D71)</f>
        <v>#VALUE!</v>
      </c>
      <c r="J71" s="68" t="e">
        <v>#N/A</v>
      </c>
    </row>
    <row r="72" spans="4:10" x14ac:dyDescent="0.2">
      <c r="D72" s="69" t="e">
        <v>#N/A</v>
      </c>
      <c r="E72" s="69" t="e">
        <f>_xll.qlRateHelperQuoteName(D72)</f>
        <v>#VALUE!</v>
      </c>
      <c r="F72" s="70" t="e">
        <f>_xll.qlRateHelperRate($D72)</f>
        <v>#VALUE!</v>
      </c>
      <c r="G72" s="70" t="str">
        <f>IF(ISERROR(_xll.qlSwapRateHelperSpread($D72)),IF(ISERROR(_xll.qlFuturesRateHelperConvexityAdjustment($D72)),"--",_xll.qlFuturesRateHelperConvexityAdjustment($D72)),_xll.qlSwapRateHelperSpread($D72))</f>
        <v>--</v>
      </c>
      <c r="H72" s="78" t="e">
        <f>_xll.qlRateHelperEarliestDate($D72)</f>
        <v>#VALUE!</v>
      </c>
      <c r="I72" s="79" t="e">
        <f>_xll.qlRateHelperLatestDate($D72)</f>
        <v>#VALUE!</v>
      </c>
      <c r="J72" s="68" t="e">
        <v>#N/A</v>
      </c>
    </row>
    <row r="73" spans="4:10" x14ac:dyDescent="0.2">
      <c r="D73" s="69" t="e">
        <v>#N/A</v>
      </c>
      <c r="E73" s="69" t="e">
        <f>_xll.qlRateHelperQuoteName(D73)</f>
        <v>#VALUE!</v>
      </c>
      <c r="F73" s="70" t="e">
        <f>_xll.qlRateHelperRate($D73)</f>
        <v>#VALUE!</v>
      </c>
      <c r="G73" s="70" t="str">
        <f>IF(ISERROR(_xll.qlSwapRateHelperSpread($D73)),IF(ISERROR(_xll.qlFuturesRateHelperConvexityAdjustment($D73)),"--",_xll.qlFuturesRateHelperConvexityAdjustment($D73)),_xll.qlSwapRateHelperSpread($D73))</f>
        <v>--</v>
      </c>
      <c r="H73" s="78" t="e">
        <f>_xll.qlRateHelperEarliestDate($D73)</f>
        <v>#VALUE!</v>
      </c>
      <c r="I73" s="79" t="e">
        <f>_xll.qlRateHelperLatestDate($D73)</f>
        <v>#VALUE!</v>
      </c>
      <c r="J73" s="68" t="e">
        <v>#N/A</v>
      </c>
    </row>
    <row r="74" spans="4:10" x14ac:dyDescent="0.2">
      <c r="D74" s="69" t="e">
        <v>#N/A</v>
      </c>
      <c r="E74" s="69" t="e">
        <f>_xll.qlRateHelperQuoteName(D74)</f>
        <v>#VALUE!</v>
      </c>
      <c r="F74" s="70" t="e">
        <f>_xll.qlRateHelperRate($D74)</f>
        <v>#VALUE!</v>
      </c>
      <c r="G74" s="70" t="str">
        <f>IF(ISERROR(_xll.qlSwapRateHelperSpread($D74)),IF(ISERROR(_xll.qlFuturesRateHelperConvexityAdjustment($D74)),"--",_xll.qlFuturesRateHelperConvexityAdjustment($D74)),_xll.qlSwapRateHelperSpread($D74))</f>
        <v>--</v>
      </c>
      <c r="H74" s="78" t="e">
        <f>_xll.qlRateHelperEarliestDate($D74)</f>
        <v>#VALUE!</v>
      </c>
      <c r="I74" s="79" t="e">
        <f>_xll.qlRateHelperLatestDate($D74)</f>
        <v>#VALUE!</v>
      </c>
      <c r="J74" s="68" t="e">
        <v>#N/A</v>
      </c>
    </row>
    <row r="75" spans="4:10" x14ac:dyDescent="0.2">
      <c r="D75" s="69" t="e">
        <v>#N/A</v>
      </c>
      <c r="E75" s="69" t="e">
        <f>_xll.qlRateHelperQuoteName(D75)</f>
        <v>#VALUE!</v>
      </c>
      <c r="F75" s="70" t="e">
        <f>_xll.qlRateHelperRate($D75)</f>
        <v>#VALUE!</v>
      </c>
      <c r="G75" s="70" t="str">
        <f>IF(ISERROR(_xll.qlSwapRateHelperSpread($D75)),IF(ISERROR(_xll.qlFuturesRateHelperConvexityAdjustment($D75)),"--",_xll.qlFuturesRateHelperConvexityAdjustment($D75)),_xll.qlSwapRateHelperSpread($D75))</f>
        <v>--</v>
      </c>
      <c r="H75" s="78" t="e">
        <f>_xll.qlRateHelperEarliestDate($D75)</f>
        <v>#VALUE!</v>
      </c>
      <c r="I75" s="79" t="e">
        <f>_xll.qlRateHelperLatestDate($D75)</f>
        <v>#VALUE!</v>
      </c>
      <c r="J75" s="68" t="e">
        <v>#N/A</v>
      </c>
    </row>
    <row r="76" spans="4:10" x14ac:dyDescent="0.2">
      <c r="D76" s="69" t="e">
        <v>#N/A</v>
      </c>
      <c r="E76" s="69" t="e">
        <f>_xll.qlRateHelperQuoteName(D76)</f>
        <v>#VALUE!</v>
      </c>
      <c r="F76" s="70" t="e">
        <f>_xll.qlRateHelperRate($D76)</f>
        <v>#VALUE!</v>
      </c>
      <c r="G76" s="70" t="str">
        <f>IF(ISERROR(_xll.qlSwapRateHelperSpread($D76)),IF(ISERROR(_xll.qlFuturesRateHelperConvexityAdjustment($D76)),"--",_xll.qlFuturesRateHelperConvexityAdjustment($D76)),_xll.qlSwapRateHelperSpread($D76))</f>
        <v>--</v>
      </c>
      <c r="H76" s="78" t="e">
        <f>_xll.qlRateHelperEarliestDate($D76)</f>
        <v>#VALUE!</v>
      </c>
      <c r="I76" s="79" t="e">
        <f>_xll.qlRateHelperLatestDate($D76)</f>
        <v>#VALUE!</v>
      </c>
      <c r="J76" s="68" t="e">
        <v>#N/A</v>
      </c>
    </row>
    <row r="77" spans="4:10" x14ac:dyDescent="0.2">
      <c r="D77" s="69" t="e">
        <v>#N/A</v>
      </c>
      <c r="E77" s="69" t="e">
        <f>_xll.qlRateHelperQuoteName(D77)</f>
        <v>#VALUE!</v>
      </c>
      <c r="F77" s="70" t="e">
        <f>_xll.qlRateHelperRate($D77)</f>
        <v>#VALUE!</v>
      </c>
      <c r="G77" s="70" t="str">
        <f>IF(ISERROR(_xll.qlSwapRateHelperSpread($D77)),IF(ISERROR(_xll.qlFuturesRateHelperConvexityAdjustment($D77)),"--",_xll.qlFuturesRateHelperConvexityAdjustment($D77)),_xll.qlSwapRateHelperSpread($D77))</f>
        <v>--</v>
      </c>
      <c r="H77" s="78" t="e">
        <f>_xll.qlRateHelperEarliestDate($D77)</f>
        <v>#VALUE!</v>
      </c>
      <c r="I77" s="79" t="e">
        <f>_xll.qlRateHelperLatestDate($D77)</f>
        <v>#VALUE!</v>
      </c>
      <c r="J77" s="68" t="e">
        <v>#N/A</v>
      </c>
    </row>
    <row r="78" spans="4:10" x14ac:dyDescent="0.2">
      <c r="D78" s="69" t="e">
        <v>#N/A</v>
      </c>
      <c r="E78" s="69" t="e">
        <f>_xll.qlRateHelperQuoteName(D78)</f>
        <v>#VALUE!</v>
      </c>
      <c r="F78" s="70" t="e">
        <f>_xll.qlRateHelperRate($D78)</f>
        <v>#VALUE!</v>
      </c>
      <c r="G78" s="70" t="str">
        <f>IF(ISERROR(_xll.qlSwapRateHelperSpread($D78)),IF(ISERROR(_xll.qlFuturesRateHelperConvexityAdjustment($D78)),"--",_xll.qlFuturesRateHelperConvexityAdjustment($D78)),_xll.qlSwapRateHelperSpread($D78))</f>
        <v>--</v>
      </c>
      <c r="H78" s="78" t="e">
        <f>_xll.qlRateHelperEarliestDate($D78)</f>
        <v>#VALUE!</v>
      </c>
      <c r="I78" s="79" t="e">
        <f>_xll.qlRateHelperLatestDate($D78)</f>
        <v>#VALUE!</v>
      </c>
      <c r="J78" s="68" t="e">
        <v>#N/A</v>
      </c>
    </row>
    <row r="79" spans="4:10" x14ac:dyDescent="0.2">
      <c r="D79" s="69" t="e">
        <v>#N/A</v>
      </c>
      <c r="E79" s="69" t="e">
        <f>_xll.qlRateHelperQuoteName(D79)</f>
        <v>#VALUE!</v>
      </c>
      <c r="F79" s="70" t="e">
        <f>_xll.qlRateHelperRate($D79)</f>
        <v>#VALUE!</v>
      </c>
      <c r="G79" s="70" t="str">
        <f>IF(ISERROR(_xll.qlSwapRateHelperSpread($D79)),IF(ISERROR(_xll.qlFuturesRateHelperConvexityAdjustment($D79)),"--",_xll.qlFuturesRateHelperConvexityAdjustment($D79)),_xll.qlSwapRateHelperSpread($D79))</f>
        <v>--</v>
      </c>
      <c r="H79" s="78" t="e">
        <f>_xll.qlRateHelperEarliestDate($D79)</f>
        <v>#VALUE!</v>
      </c>
      <c r="I79" s="79" t="e">
        <f>_xll.qlRateHelperLatestDate($D79)</f>
        <v>#VALUE!</v>
      </c>
      <c r="J79" s="68" t="e">
        <v>#N/A</v>
      </c>
    </row>
    <row r="80" spans="4:10" x14ac:dyDescent="0.2">
      <c r="D80" s="69" t="e">
        <v>#N/A</v>
      </c>
      <c r="E80" s="69" t="e">
        <f>_xll.qlRateHelperQuoteName(D80)</f>
        <v>#VALUE!</v>
      </c>
      <c r="F80" s="70" t="e">
        <f>_xll.qlRateHelperRate($D80)</f>
        <v>#VALUE!</v>
      </c>
      <c r="G80" s="70" t="str">
        <f>IF(ISERROR(_xll.qlSwapRateHelperSpread($D80)),IF(ISERROR(_xll.qlFuturesRateHelperConvexityAdjustment($D80)),"--",_xll.qlFuturesRateHelperConvexityAdjustment($D80)),_xll.qlSwapRateHelperSpread($D80))</f>
        <v>--</v>
      </c>
      <c r="H80" s="78" t="e">
        <f>_xll.qlRateHelperEarliestDate($D80)</f>
        <v>#VALUE!</v>
      </c>
      <c r="I80" s="79" t="e">
        <f>_xll.qlRateHelperLatestDate($D80)</f>
        <v>#VALUE!</v>
      </c>
      <c r="J80" s="68" t="e">
        <v>#N/A</v>
      </c>
    </row>
    <row r="81" spans="4:10" x14ac:dyDescent="0.2">
      <c r="D81" s="69" t="e">
        <v>#N/A</v>
      </c>
      <c r="E81" s="69" t="e">
        <f>_xll.qlRateHelperQuoteName(D81)</f>
        <v>#VALUE!</v>
      </c>
      <c r="F81" s="70" t="e">
        <f>_xll.qlRateHelperRate($D81)</f>
        <v>#VALUE!</v>
      </c>
      <c r="G81" s="70" t="str">
        <f>IF(ISERROR(_xll.qlSwapRateHelperSpread($D81)),IF(ISERROR(_xll.qlFuturesRateHelperConvexityAdjustment($D81)),"--",_xll.qlFuturesRateHelperConvexityAdjustment($D81)),_xll.qlSwapRateHelperSpread($D81))</f>
        <v>--</v>
      </c>
      <c r="H81" s="78" t="e">
        <f>_xll.qlRateHelperEarliestDate($D81)</f>
        <v>#VALUE!</v>
      </c>
      <c r="I81" s="79" t="e">
        <f>_xll.qlRateHelperLatestDate($D81)</f>
        <v>#VALUE!</v>
      </c>
      <c r="J81" s="68" t="e">
        <v>#N/A</v>
      </c>
    </row>
    <row r="82" spans="4:10" x14ac:dyDescent="0.2">
      <c r="D82" s="69" t="e">
        <v>#N/A</v>
      </c>
      <c r="E82" s="69" t="e">
        <f>_xll.qlRateHelperQuoteName(D82)</f>
        <v>#VALUE!</v>
      </c>
      <c r="F82" s="70" t="e">
        <f>_xll.qlRateHelperRate($D82)</f>
        <v>#VALUE!</v>
      </c>
      <c r="G82" s="70" t="str">
        <f>IF(ISERROR(_xll.qlSwapRateHelperSpread($D82)),IF(ISERROR(_xll.qlFuturesRateHelperConvexityAdjustment($D82)),"--",_xll.qlFuturesRateHelperConvexityAdjustment($D82)),_xll.qlSwapRateHelperSpread($D82))</f>
        <v>--</v>
      </c>
      <c r="H82" s="78" t="e">
        <f>_xll.qlRateHelperEarliestDate($D82)</f>
        <v>#VALUE!</v>
      </c>
      <c r="I82" s="79" t="e">
        <f>_xll.qlRateHelperLatestDate($D82)</f>
        <v>#VALUE!</v>
      </c>
      <c r="J82" s="68" t="e">
        <v>#N/A</v>
      </c>
    </row>
    <row r="83" spans="4:10" x14ac:dyDescent="0.2">
      <c r="D83" s="69" t="e">
        <v>#N/A</v>
      </c>
      <c r="E83" s="69" t="e">
        <f>_xll.qlRateHelperQuoteName(D83)</f>
        <v>#VALUE!</v>
      </c>
      <c r="F83" s="70" t="e">
        <f>_xll.qlRateHelperRate($D83)</f>
        <v>#VALUE!</v>
      </c>
      <c r="G83" s="70" t="str">
        <f>IF(ISERROR(_xll.qlSwapRateHelperSpread($D83)),IF(ISERROR(_xll.qlFuturesRateHelperConvexityAdjustment($D83)),"--",_xll.qlFuturesRateHelperConvexityAdjustment($D83)),_xll.qlSwapRateHelperSpread($D83))</f>
        <v>--</v>
      </c>
      <c r="H83" s="78" t="e">
        <f>_xll.qlRateHelperEarliestDate($D83)</f>
        <v>#VALUE!</v>
      </c>
      <c r="I83" s="79" t="e">
        <f>_xll.qlRateHelperLatestDate($D83)</f>
        <v>#VALUE!</v>
      </c>
      <c r="J83" s="68" t="e">
        <v>#N/A</v>
      </c>
    </row>
    <row r="84" spans="4:10" x14ac:dyDescent="0.2">
      <c r="D84" s="69" t="e">
        <v>#N/A</v>
      </c>
      <c r="E84" s="69" t="e">
        <f>_xll.qlRateHelperQuoteName(D84)</f>
        <v>#VALUE!</v>
      </c>
      <c r="F84" s="70" t="e">
        <f>_xll.qlRateHelperRate($D84)</f>
        <v>#VALUE!</v>
      </c>
      <c r="G84" s="70" t="str">
        <f>IF(ISERROR(_xll.qlSwapRateHelperSpread($D84)),IF(ISERROR(_xll.qlFuturesRateHelperConvexityAdjustment($D84)),"--",_xll.qlFuturesRateHelperConvexityAdjustment($D84)),_xll.qlSwapRateHelperSpread($D84))</f>
        <v>--</v>
      </c>
      <c r="H84" s="78" t="e">
        <f>_xll.qlRateHelperEarliestDate($D84)</f>
        <v>#VALUE!</v>
      </c>
      <c r="I84" s="79" t="e">
        <f>_xll.qlRateHelperLatestDate($D84)</f>
        <v>#VALUE!</v>
      </c>
      <c r="J84" s="68" t="e">
        <v>#N/A</v>
      </c>
    </row>
    <row r="85" spans="4:10" x14ac:dyDescent="0.2">
      <c r="D85" s="69" t="e">
        <v>#N/A</v>
      </c>
      <c r="E85" s="69" t="e">
        <f>_xll.qlRateHelperQuoteName(D85)</f>
        <v>#VALUE!</v>
      </c>
      <c r="F85" s="70" t="e">
        <f>_xll.qlRateHelperRate($D85)</f>
        <v>#VALUE!</v>
      </c>
      <c r="G85" s="70" t="str">
        <f>IF(ISERROR(_xll.qlSwapRateHelperSpread($D85)),IF(ISERROR(_xll.qlFuturesRateHelperConvexityAdjustment($D85)),"--",_xll.qlFuturesRateHelperConvexityAdjustment($D85)),_xll.qlSwapRateHelperSpread($D85))</f>
        <v>--</v>
      </c>
      <c r="H85" s="78" t="e">
        <f>_xll.qlRateHelperEarliestDate($D85)</f>
        <v>#VALUE!</v>
      </c>
      <c r="I85" s="79" t="e">
        <f>_xll.qlRateHelperLatestDate($D85)</f>
        <v>#VALUE!</v>
      </c>
      <c r="J85" s="68" t="e">
        <v>#N/A</v>
      </c>
    </row>
    <row r="86" spans="4:10" x14ac:dyDescent="0.2">
      <c r="D86" s="69" t="e">
        <v>#N/A</v>
      </c>
      <c r="E86" s="69" t="e">
        <f>_xll.qlRateHelperQuoteName(D86)</f>
        <v>#VALUE!</v>
      </c>
      <c r="F86" s="70" t="e">
        <f>_xll.qlRateHelperRate($D86)</f>
        <v>#VALUE!</v>
      </c>
      <c r="G86" s="70" t="str">
        <f>IF(ISERROR(_xll.qlSwapRateHelperSpread($D86)),IF(ISERROR(_xll.qlFuturesRateHelperConvexityAdjustment($D86)),"--",_xll.qlFuturesRateHelperConvexityAdjustment($D86)),_xll.qlSwapRateHelperSpread($D86))</f>
        <v>--</v>
      </c>
      <c r="H86" s="78" t="e">
        <f>_xll.qlRateHelperEarliestDate($D86)</f>
        <v>#VALUE!</v>
      </c>
      <c r="I86" s="79" t="e">
        <f>_xll.qlRateHelperLatestDate($D86)</f>
        <v>#VALUE!</v>
      </c>
      <c r="J86" s="68" t="e">
        <v>#N/A</v>
      </c>
    </row>
    <row r="87" spans="4:10" x14ac:dyDescent="0.2">
      <c r="D87" s="69" t="e">
        <v>#N/A</v>
      </c>
      <c r="E87" s="69" t="e">
        <f>_xll.qlRateHelperQuoteName(D87)</f>
        <v>#VALUE!</v>
      </c>
      <c r="F87" s="70" t="e">
        <f>_xll.qlRateHelperRate($D87)</f>
        <v>#VALUE!</v>
      </c>
      <c r="G87" s="70" t="str">
        <f>IF(ISERROR(_xll.qlSwapRateHelperSpread($D87)),IF(ISERROR(_xll.qlFuturesRateHelperConvexityAdjustment($D87)),"--",_xll.qlFuturesRateHelperConvexityAdjustment($D87)),_xll.qlSwapRateHelperSpread($D87))</f>
        <v>--</v>
      </c>
      <c r="H87" s="78" t="e">
        <f>_xll.qlRateHelperEarliestDate($D87)</f>
        <v>#VALUE!</v>
      </c>
      <c r="I87" s="79" t="e">
        <f>_xll.qlRateHelperLatestDate($D87)</f>
        <v>#VALUE!</v>
      </c>
      <c r="J87" s="68" t="e">
        <v>#N/A</v>
      </c>
    </row>
    <row r="88" spans="4:10" x14ac:dyDescent="0.2">
      <c r="D88" s="69" t="e">
        <v>#N/A</v>
      </c>
      <c r="E88" s="69" t="e">
        <f>_xll.qlRateHelperQuoteName(D88)</f>
        <v>#VALUE!</v>
      </c>
      <c r="F88" s="70" t="e">
        <f>_xll.qlRateHelperRate($D88)</f>
        <v>#VALUE!</v>
      </c>
      <c r="G88" s="70" t="str">
        <f>IF(ISERROR(_xll.qlSwapRateHelperSpread($D88)),IF(ISERROR(_xll.qlFuturesRateHelperConvexityAdjustment($D88)),"--",_xll.qlFuturesRateHelperConvexityAdjustment($D88)),_xll.qlSwapRateHelperSpread($D88))</f>
        <v>--</v>
      </c>
      <c r="H88" s="78" t="e">
        <f>_xll.qlRateHelperEarliestDate($D88)</f>
        <v>#VALUE!</v>
      </c>
      <c r="I88" s="79" t="e">
        <f>_xll.qlRateHelperLatestDate($D88)</f>
        <v>#VALUE!</v>
      </c>
      <c r="J88" s="68" t="e">
        <v>#N/A</v>
      </c>
    </row>
    <row r="89" spans="4:10" x14ac:dyDescent="0.2">
      <c r="D89" s="69" t="e">
        <v>#N/A</v>
      </c>
      <c r="E89" s="69" t="e">
        <f>_xll.qlRateHelperQuoteName(D89)</f>
        <v>#VALUE!</v>
      </c>
      <c r="F89" s="70" t="e">
        <f>_xll.qlRateHelperRate($D89)</f>
        <v>#VALUE!</v>
      </c>
      <c r="G89" s="70" t="str">
        <f>IF(ISERROR(_xll.qlSwapRateHelperSpread($D89)),IF(ISERROR(_xll.qlFuturesRateHelperConvexityAdjustment($D89)),"--",_xll.qlFuturesRateHelperConvexityAdjustment($D89)),_xll.qlSwapRateHelperSpread($D89))</f>
        <v>--</v>
      </c>
      <c r="H89" s="78" t="e">
        <f>_xll.qlRateHelperEarliestDate($D89)</f>
        <v>#VALUE!</v>
      </c>
      <c r="I89" s="79" t="e">
        <f>_xll.qlRateHelperLatestDate($D89)</f>
        <v>#VALUE!</v>
      </c>
      <c r="J89" s="68" t="e">
        <v>#N/A</v>
      </c>
    </row>
    <row r="90" spans="4:10" x14ac:dyDescent="0.2">
      <c r="D90" s="69" t="e">
        <v>#N/A</v>
      </c>
      <c r="E90" s="69" t="e">
        <f>_xll.qlRateHelperQuoteName(D90)</f>
        <v>#VALUE!</v>
      </c>
      <c r="F90" s="70" t="e">
        <f>_xll.qlRateHelperRate($D90)</f>
        <v>#VALUE!</v>
      </c>
      <c r="G90" s="70" t="str">
        <f>IF(ISERROR(_xll.qlSwapRateHelperSpread($D90)),IF(ISERROR(_xll.qlFuturesRateHelperConvexityAdjustment($D90)),"--",_xll.qlFuturesRateHelperConvexityAdjustment($D90)),_xll.qlSwapRateHelperSpread($D90))</f>
        <v>--</v>
      </c>
      <c r="H90" s="78" t="e">
        <f>_xll.qlRateHelperEarliestDate($D90)</f>
        <v>#VALUE!</v>
      </c>
      <c r="I90" s="79" t="e">
        <f>_xll.qlRateHelperLatestDate($D90)</f>
        <v>#VALUE!</v>
      </c>
      <c r="J90" s="68" t="e">
        <v>#N/A</v>
      </c>
    </row>
    <row r="91" spans="4:10" x14ac:dyDescent="0.2">
      <c r="D91" s="69" t="e">
        <v>#N/A</v>
      </c>
      <c r="E91" s="69" t="e">
        <f>_xll.qlRateHelperQuoteName(D91)</f>
        <v>#VALUE!</v>
      </c>
      <c r="F91" s="70" t="e">
        <f>_xll.qlRateHelperRate($D91)</f>
        <v>#VALUE!</v>
      </c>
      <c r="G91" s="70" t="str">
        <f>IF(ISERROR(_xll.qlSwapRateHelperSpread($D91)),IF(ISERROR(_xll.qlFuturesRateHelperConvexityAdjustment($D91)),"--",_xll.qlFuturesRateHelperConvexityAdjustment($D91)),_xll.qlSwapRateHelperSpread($D91))</f>
        <v>--</v>
      </c>
      <c r="H91" s="78" t="e">
        <f>_xll.qlRateHelperEarliestDate($D91)</f>
        <v>#VALUE!</v>
      </c>
      <c r="I91" s="79" t="e">
        <f>_xll.qlRateHelperLatestDate($D91)</f>
        <v>#VALUE!</v>
      </c>
      <c r="J91" s="68" t="e">
        <v>#N/A</v>
      </c>
    </row>
    <row r="92" spans="4:10" x14ac:dyDescent="0.2">
      <c r="D92" s="69" t="e">
        <v>#N/A</v>
      </c>
      <c r="E92" s="69" t="e">
        <f>_xll.qlRateHelperQuoteName(D92)</f>
        <v>#VALUE!</v>
      </c>
      <c r="F92" s="70" t="e">
        <f>_xll.qlRateHelperRate($D92)</f>
        <v>#VALUE!</v>
      </c>
      <c r="G92" s="70" t="str">
        <f>IF(ISERROR(_xll.qlSwapRateHelperSpread($D92)),IF(ISERROR(_xll.qlFuturesRateHelperConvexityAdjustment($D92)),"--",_xll.qlFuturesRateHelperConvexityAdjustment($D92)),_xll.qlSwapRateHelperSpread($D92))</f>
        <v>--</v>
      </c>
      <c r="H92" s="78" t="e">
        <f>_xll.qlRateHelperEarliestDate($D92)</f>
        <v>#VALUE!</v>
      </c>
      <c r="I92" s="79" t="e">
        <f>_xll.qlRateHelperLatestDate($D92)</f>
        <v>#VALUE!</v>
      </c>
      <c r="J92" s="68" t="e">
        <v>#N/A</v>
      </c>
    </row>
    <row r="93" spans="4:10" x14ac:dyDescent="0.2">
      <c r="D93" s="69" t="e">
        <v>#N/A</v>
      </c>
      <c r="E93" s="69" t="e">
        <f>_xll.qlRateHelperQuoteName(D93)</f>
        <v>#VALUE!</v>
      </c>
      <c r="F93" s="70" t="e">
        <f>_xll.qlRateHelperRate($D93)</f>
        <v>#VALUE!</v>
      </c>
      <c r="G93" s="70" t="str">
        <f>IF(ISERROR(_xll.qlSwapRateHelperSpread($D93)),IF(ISERROR(_xll.qlFuturesRateHelperConvexityAdjustment($D93)),"--",_xll.qlFuturesRateHelperConvexityAdjustment($D93)),_xll.qlSwapRateHelperSpread($D93))</f>
        <v>--</v>
      </c>
      <c r="H93" s="78" t="e">
        <f>_xll.qlRateHelperEarliestDate($D93)</f>
        <v>#VALUE!</v>
      </c>
      <c r="I93" s="79" t="e">
        <f>_xll.qlRateHelperLatestDate($D93)</f>
        <v>#VALUE!</v>
      </c>
      <c r="J93" s="68" t="e">
        <v>#N/A</v>
      </c>
    </row>
    <row r="94" spans="4:10" x14ac:dyDescent="0.2">
      <c r="D94" s="69" t="e">
        <v>#N/A</v>
      </c>
      <c r="E94" s="69" t="e">
        <f>_xll.qlRateHelperQuoteName(D94)</f>
        <v>#VALUE!</v>
      </c>
      <c r="F94" s="70" t="e">
        <f>_xll.qlRateHelperRate($D94)</f>
        <v>#VALUE!</v>
      </c>
      <c r="G94" s="70" t="str">
        <f>IF(ISERROR(_xll.qlSwapRateHelperSpread($D94)),IF(ISERROR(_xll.qlFuturesRateHelperConvexityAdjustment($D94)),"--",_xll.qlFuturesRateHelperConvexityAdjustment($D94)),_xll.qlSwapRateHelperSpread($D94))</f>
        <v>--</v>
      </c>
      <c r="H94" s="78" t="e">
        <f>_xll.qlRateHelperEarliestDate($D94)</f>
        <v>#VALUE!</v>
      </c>
      <c r="I94" s="79" t="e">
        <f>_xll.qlRateHelperLatestDate($D94)</f>
        <v>#VALUE!</v>
      </c>
      <c r="J94" s="68" t="e">
        <v>#N/A</v>
      </c>
    </row>
    <row r="95" spans="4:10" x14ac:dyDescent="0.2">
      <c r="D95" s="69" t="e">
        <v>#N/A</v>
      </c>
      <c r="E95" s="69" t="e">
        <f>_xll.qlRateHelperQuoteName(D95)</f>
        <v>#VALUE!</v>
      </c>
      <c r="F95" s="70" t="e">
        <f>_xll.qlRateHelperRate($D95)</f>
        <v>#VALUE!</v>
      </c>
      <c r="G95" s="70" t="str">
        <f>IF(ISERROR(_xll.qlSwapRateHelperSpread($D95)),IF(ISERROR(_xll.qlFuturesRateHelperConvexityAdjustment($D95)),"--",_xll.qlFuturesRateHelperConvexityAdjustment($D95)),_xll.qlSwapRateHelperSpread($D95))</f>
        <v>--</v>
      </c>
      <c r="H95" s="78" t="e">
        <f>_xll.qlRateHelperEarliestDate($D95)</f>
        <v>#VALUE!</v>
      </c>
      <c r="I95" s="79" t="e">
        <f>_xll.qlRateHelperLatestDate($D95)</f>
        <v>#VALUE!</v>
      </c>
      <c r="J95" s="68" t="e">
        <v>#N/A</v>
      </c>
    </row>
    <row r="96" spans="4:10" x14ac:dyDescent="0.2">
      <c r="D96" s="69" t="e">
        <v>#N/A</v>
      </c>
      <c r="E96" s="69" t="e">
        <f>_xll.qlRateHelperQuoteName(D96)</f>
        <v>#VALUE!</v>
      </c>
      <c r="F96" s="70" t="e">
        <f>_xll.qlRateHelperRate($D96)</f>
        <v>#VALUE!</v>
      </c>
      <c r="G96" s="70" t="str">
        <f>IF(ISERROR(_xll.qlSwapRateHelperSpread($D96)),IF(ISERROR(_xll.qlFuturesRateHelperConvexityAdjustment($D96)),"--",_xll.qlFuturesRateHelperConvexityAdjustment($D96)),_xll.qlSwapRateHelperSpread($D96))</f>
        <v>--</v>
      </c>
      <c r="H96" s="78" t="e">
        <f>_xll.qlRateHelperEarliestDate($D96)</f>
        <v>#VALUE!</v>
      </c>
      <c r="I96" s="79" t="e">
        <f>_xll.qlRateHelperLatestDate($D96)</f>
        <v>#VALUE!</v>
      </c>
      <c r="J96" s="68" t="e">
        <v>#N/A</v>
      </c>
    </row>
    <row r="97" spans="4:10" x14ac:dyDescent="0.2">
      <c r="D97" s="69" t="e">
        <v>#N/A</v>
      </c>
      <c r="E97" s="69" t="e">
        <f>_xll.qlRateHelperQuoteName(D97)</f>
        <v>#VALUE!</v>
      </c>
      <c r="F97" s="70" t="e">
        <f>_xll.qlRateHelperRate($D97)</f>
        <v>#VALUE!</v>
      </c>
      <c r="G97" s="70" t="str">
        <f>IF(ISERROR(_xll.qlSwapRateHelperSpread($D97)),IF(ISERROR(_xll.qlFuturesRateHelperConvexityAdjustment($D97)),"--",_xll.qlFuturesRateHelperConvexityAdjustment($D97)),_xll.qlSwapRateHelperSpread($D97))</f>
        <v>--</v>
      </c>
      <c r="H97" s="78" t="e">
        <f>_xll.qlRateHelperEarliestDate($D97)</f>
        <v>#VALUE!</v>
      </c>
      <c r="I97" s="79" t="e">
        <f>_xll.qlRateHelperLatestDate($D97)</f>
        <v>#VALUE!</v>
      </c>
      <c r="J97" s="68" t="e">
        <v>#N/A</v>
      </c>
    </row>
    <row r="98" spans="4:10" x14ac:dyDescent="0.2">
      <c r="D98" s="69" t="e">
        <v>#N/A</v>
      </c>
      <c r="E98" s="69" t="e">
        <f>_xll.qlRateHelperQuoteName(D98)</f>
        <v>#VALUE!</v>
      </c>
      <c r="F98" s="70" t="e">
        <f>_xll.qlRateHelperRate($D98)</f>
        <v>#VALUE!</v>
      </c>
      <c r="G98" s="70" t="str">
        <f>IF(ISERROR(_xll.qlSwapRateHelperSpread($D98)),IF(ISERROR(_xll.qlFuturesRateHelperConvexityAdjustment($D98)),"--",_xll.qlFuturesRateHelperConvexityAdjustment($D98)),_xll.qlSwapRateHelperSpread($D98))</f>
        <v>--</v>
      </c>
      <c r="H98" s="78" t="e">
        <f>_xll.qlRateHelperEarliestDate($D98)</f>
        <v>#VALUE!</v>
      </c>
      <c r="I98" s="79" t="e">
        <f>_xll.qlRateHelperLatestDate($D98)</f>
        <v>#VALUE!</v>
      </c>
      <c r="J98" s="68" t="e">
        <v>#N/A</v>
      </c>
    </row>
    <row r="99" spans="4:10" x14ac:dyDescent="0.2">
      <c r="D99" s="69" t="e">
        <v>#N/A</v>
      </c>
      <c r="E99" s="69" t="e">
        <f>_xll.qlRateHelperQuoteName(D99)</f>
        <v>#VALUE!</v>
      </c>
      <c r="F99" s="70" t="e">
        <f>_xll.qlRateHelperRate($D99)</f>
        <v>#VALUE!</v>
      </c>
      <c r="G99" s="70" t="str">
        <f>IF(ISERROR(_xll.qlSwapRateHelperSpread($D99)),IF(ISERROR(_xll.qlFuturesRateHelperConvexityAdjustment($D99)),"--",_xll.qlFuturesRateHelperConvexityAdjustment($D99)),_xll.qlSwapRateHelperSpread($D99))</f>
        <v>--</v>
      </c>
      <c r="H99" s="78" t="e">
        <f>_xll.qlRateHelperEarliestDate($D99)</f>
        <v>#VALUE!</v>
      </c>
      <c r="I99" s="79" t="e">
        <f>_xll.qlRateHelperLatestDate($D99)</f>
        <v>#VALUE!</v>
      </c>
      <c r="J99" s="68" t="e">
        <v>#N/A</v>
      </c>
    </row>
    <row r="100" spans="4:10" x14ac:dyDescent="0.2">
      <c r="D100" s="69" t="e">
        <v>#N/A</v>
      </c>
      <c r="E100" s="69" t="e">
        <f>_xll.qlRateHelperQuoteName(D100)</f>
        <v>#VALUE!</v>
      </c>
      <c r="F100" s="70" t="e">
        <f>_xll.qlRateHelperRate($D100)</f>
        <v>#VALUE!</v>
      </c>
      <c r="G100" s="70" t="str">
        <f>IF(ISERROR(_xll.qlSwapRateHelperSpread($D100)),IF(ISERROR(_xll.qlFuturesRateHelperConvexityAdjustment($D100)),"--",_xll.qlFuturesRateHelperConvexityAdjustment($D100)),_xll.qlSwapRateHelperSpread($D100))</f>
        <v>--</v>
      </c>
      <c r="H100" s="78" t="e">
        <f>_xll.qlRateHelperEarliestDate($D100)</f>
        <v>#VALUE!</v>
      </c>
      <c r="I100" s="79" t="e">
        <f>_xll.qlRateHelperLatestDate($D100)</f>
        <v>#VALUE!</v>
      </c>
      <c r="J100" s="68" t="e">
        <v>#N/A</v>
      </c>
    </row>
    <row r="101" spans="4:10" x14ac:dyDescent="0.2">
      <c r="D101" s="69" t="e">
        <v>#N/A</v>
      </c>
      <c r="E101" s="69" t="e">
        <f>_xll.qlRateHelperQuoteName(D101)</f>
        <v>#VALUE!</v>
      </c>
      <c r="F101" s="70" t="e">
        <f>_xll.qlRateHelperRate($D101)</f>
        <v>#VALUE!</v>
      </c>
      <c r="G101" s="70" t="str">
        <f>IF(ISERROR(_xll.qlSwapRateHelperSpread($D101)),IF(ISERROR(_xll.qlFuturesRateHelperConvexityAdjustment($D101)),"--",_xll.qlFuturesRateHelperConvexityAdjustment($D101)),_xll.qlSwapRateHelperSpread($D101))</f>
        <v>--</v>
      </c>
      <c r="H101" s="78" t="e">
        <f>_xll.qlRateHelperEarliestDate($D101)</f>
        <v>#VALUE!</v>
      </c>
      <c r="I101" s="79" t="e">
        <f>_xll.qlRateHelperLatestDate($D101)</f>
        <v>#VALUE!</v>
      </c>
      <c r="J101" s="68" t="e">
        <v>#N/A</v>
      </c>
    </row>
    <row r="102" spans="4:10" x14ac:dyDescent="0.2">
      <c r="D102" s="69" t="e">
        <v>#N/A</v>
      </c>
      <c r="E102" s="69" t="e">
        <f>_xll.qlRateHelperQuoteName(D102)</f>
        <v>#VALUE!</v>
      </c>
      <c r="F102" s="70" t="e">
        <f>_xll.qlRateHelperRate($D102)</f>
        <v>#VALUE!</v>
      </c>
      <c r="G102" s="70" t="str">
        <f>IF(ISERROR(_xll.qlSwapRateHelperSpread($D102)),IF(ISERROR(_xll.qlFuturesRateHelperConvexityAdjustment($D102)),"--",_xll.qlFuturesRateHelperConvexityAdjustment($D102)),_xll.qlSwapRateHelperSpread($D102))</f>
        <v>--</v>
      </c>
      <c r="H102" s="78" t="e">
        <f>_xll.qlRateHelperEarliestDate($D102)</f>
        <v>#VALUE!</v>
      </c>
      <c r="I102" s="79" t="e">
        <f>_xll.qlRateHelperLatestDate($D102)</f>
        <v>#VALUE!</v>
      </c>
      <c r="J102" s="68" t="e">
        <v>#N/A</v>
      </c>
    </row>
    <row r="103" spans="4:10" x14ac:dyDescent="0.2">
      <c r="D103" s="69" t="e">
        <v>#N/A</v>
      </c>
      <c r="E103" s="69" t="e">
        <f>_xll.qlRateHelperQuoteName(D103)</f>
        <v>#VALUE!</v>
      </c>
      <c r="F103" s="70" t="e">
        <f>_xll.qlRateHelperRate($D103)</f>
        <v>#VALUE!</v>
      </c>
      <c r="G103" s="70" t="str">
        <f>IF(ISERROR(_xll.qlSwapRateHelperSpread($D103)),IF(ISERROR(_xll.qlFuturesRateHelperConvexityAdjustment($D103)),"--",_xll.qlFuturesRateHelperConvexityAdjustment($D103)),_xll.qlSwapRateHelperSpread($D103))</f>
        <v>--</v>
      </c>
      <c r="H103" s="78" t="e">
        <f>_xll.qlRateHelperEarliestDate($D103)</f>
        <v>#VALUE!</v>
      </c>
      <c r="I103" s="79" t="e">
        <f>_xll.qlRateHelperLatestDate($D103)</f>
        <v>#VALUE!</v>
      </c>
      <c r="J103" s="68" t="e">
        <v>#N/A</v>
      </c>
    </row>
    <row r="104" spans="4:10" x14ac:dyDescent="0.2">
      <c r="D104" s="69" t="e">
        <v>#N/A</v>
      </c>
      <c r="E104" s="69" t="e">
        <f>_xll.qlRateHelperQuoteName(D104)</f>
        <v>#VALUE!</v>
      </c>
      <c r="F104" s="70" t="e">
        <f>_xll.qlRateHelperRate($D104)</f>
        <v>#VALUE!</v>
      </c>
      <c r="G104" s="70" t="str">
        <f>IF(ISERROR(_xll.qlSwapRateHelperSpread($D104)),IF(ISERROR(_xll.qlFuturesRateHelperConvexityAdjustment($D104)),"--",_xll.qlFuturesRateHelperConvexityAdjustment($D104)),_xll.qlSwapRateHelperSpread($D104))</f>
        <v>--</v>
      </c>
      <c r="H104" s="78" t="e">
        <f>_xll.qlRateHelperEarliestDate($D104)</f>
        <v>#VALUE!</v>
      </c>
      <c r="I104" s="79" t="e">
        <f>_xll.qlRateHelperLatestDate($D104)</f>
        <v>#VALUE!</v>
      </c>
      <c r="J104" s="68" t="e">
        <v>#N/A</v>
      </c>
    </row>
    <row r="105" spans="4:10" x14ac:dyDescent="0.2">
      <c r="D105" s="69" t="e">
        <v>#N/A</v>
      </c>
      <c r="E105" s="69" t="e">
        <f>_xll.qlRateHelperQuoteName(D105)</f>
        <v>#VALUE!</v>
      </c>
      <c r="F105" s="70" t="e">
        <f>_xll.qlRateHelperRate($D105)</f>
        <v>#VALUE!</v>
      </c>
      <c r="G105" s="70" t="str">
        <f>IF(ISERROR(_xll.qlSwapRateHelperSpread($D105)),IF(ISERROR(_xll.qlFuturesRateHelperConvexityAdjustment($D105)),"--",_xll.qlFuturesRateHelperConvexityAdjustment($D105)),_xll.qlSwapRateHelperSpread($D105))</f>
        <v>--</v>
      </c>
      <c r="H105" s="78" t="e">
        <f>_xll.qlRateHelperEarliestDate($D105)</f>
        <v>#VALUE!</v>
      </c>
      <c r="I105" s="79" t="e">
        <f>_xll.qlRateHelperLatestDate($D105)</f>
        <v>#VALUE!</v>
      </c>
      <c r="J105" s="68" t="e">
        <v>#N/A</v>
      </c>
    </row>
    <row r="106" spans="4:10" x14ac:dyDescent="0.2">
      <c r="D106" s="69" t="e">
        <v>#N/A</v>
      </c>
      <c r="E106" s="69" t="e">
        <f>_xll.qlRateHelperQuoteName(D106)</f>
        <v>#VALUE!</v>
      </c>
      <c r="F106" s="70" t="e">
        <f>_xll.qlRateHelperRate($D106)</f>
        <v>#VALUE!</v>
      </c>
      <c r="G106" s="70" t="str">
        <f>IF(ISERROR(_xll.qlSwapRateHelperSpread($D106)),IF(ISERROR(_xll.qlFuturesRateHelperConvexityAdjustment($D106)),"--",_xll.qlFuturesRateHelperConvexityAdjustment($D106)),_xll.qlSwapRateHelperSpread($D106))</f>
        <v>--</v>
      </c>
      <c r="H106" s="78" t="e">
        <f>_xll.qlRateHelperEarliestDate($D106)</f>
        <v>#VALUE!</v>
      </c>
      <c r="I106" s="79" t="e">
        <f>_xll.qlRateHelperLatestDate($D106)</f>
        <v>#VALUE!</v>
      </c>
      <c r="J106" s="68" t="e">
        <v>#N/A</v>
      </c>
    </row>
    <row r="107" spans="4:10" x14ac:dyDescent="0.2">
      <c r="D107" s="69" t="e">
        <v>#N/A</v>
      </c>
      <c r="E107" s="69" t="e">
        <f>_xll.qlRateHelperQuoteName(D107)</f>
        <v>#VALUE!</v>
      </c>
      <c r="F107" s="70" t="e">
        <f>_xll.qlRateHelperRate($D107)</f>
        <v>#VALUE!</v>
      </c>
      <c r="G107" s="70" t="str">
        <f>IF(ISERROR(_xll.qlSwapRateHelperSpread($D107)),IF(ISERROR(_xll.qlFuturesRateHelperConvexityAdjustment($D107)),"--",_xll.qlFuturesRateHelperConvexityAdjustment($D107)),_xll.qlSwapRateHelperSpread($D107))</f>
        <v>--</v>
      </c>
      <c r="H107" s="78" t="e">
        <f>_xll.qlRateHelperEarliestDate($D107)</f>
        <v>#VALUE!</v>
      </c>
      <c r="I107" s="79" t="e">
        <f>_xll.qlRateHelperLatestDate($D107)</f>
        <v>#VALUE!</v>
      </c>
      <c r="J107" s="68" t="e">
        <v>#N/A</v>
      </c>
    </row>
    <row r="108" spans="4:10" x14ac:dyDescent="0.2">
      <c r="D108" s="69" t="e">
        <v>#N/A</v>
      </c>
      <c r="E108" s="69" t="e">
        <f>_xll.qlRateHelperQuoteName(D108)</f>
        <v>#VALUE!</v>
      </c>
      <c r="F108" s="70" t="e">
        <f>_xll.qlRateHelperRate($D108)</f>
        <v>#VALUE!</v>
      </c>
      <c r="G108" s="70" t="str">
        <f>IF(ISERROR(_xll.qlSwapRateHelperSpread($D108)),IF(ISERROR(_xll.qlFuturesRateHelperConvexityAdjustment($D108)),"--",_xll.qlFuturesRateHelperConvexityAdjustment($D108)),_xll.qlSwapRateHelperSpread($D108))</f>
        <v>--</v>
      </c>
      <c r="H108" s="78" t="e">
        <f>_xll.qlRateHelperEarliestDate($D108)</f>
        <v>#VALUE!</v>
      </c>
      <c r="I108" s="79" t="e">
        <f>_xll.qlRateHelperLatestDate($D108)</f>
        <v>#VALUE!</v>
      </c>
      <c r="J108" s="68" t="e">
        <v>#N/A</v>
      </c>
    </row>
    <row r="109" spans="4:10" x14ac:dyDescent="0.2">
      <c r="D109" s="69" t="e">
        <v>#N/A</v>
      </c>
      <c r="E109" s="69" t="e">
        <f>_xll.qlRateHelperQuoteName(D109)</f>
        <v>#VALUE!</v>
      </c>
      <c r="F109" s="70" t="e">
        <f>_xll.qlRateHelperRate($D109)</f>
        <v>#VALUE!</v>
      </c>
      <c r="G109" s="70" t="str">
        <f>IF(ISERROR(_xll.qlSwapRateHelperSpread($D109)),IF(ISERROR(_xll.qlFuturesRateHelperConvexityAdjustment($D109)),"--",_xll.qlFuturesRateHelperConvexityAdjustment($D109)),_xll.qlSwapRateHelperSpread($D109))</f>
        <v>--</v>
      </c>
      <c r="H109" s="78" t="e">
        <f>_xll.qlRateHelperEarliestDate($D109)</f>
        <v>#VALUE!</v>
      </c>
      <c r="I109" s="79" t="e">
        <f>_xll.qlRateHelperLatestDate($D109)</f>
        <v>#VALUE!</v>
      </c>
      <c r="J109" s="68" t="e">
        <v>#N/A</v>
      </c>
    </row>
    <row r="110" spans="4:10" x14ac:dyDescent="0.2">
      <c r="D110" s="69" t="e">
        <v>#N/A</v>
      </c>
      <c r="E110" s="69" t="e">
        <f>_xll.qlRateHelperQuoteName(D110)</f>
        <v>#VALUE!</v>
      </c>
      <c r="F110" s="70" t="e">
        <f>_xll.qlRateHelperRate($D110)</f>
        <v>#VALUE!</v>
      </c>
      <c r="G110" s="70" t="str">
        <f>IF(ISERROR(_xll.qlSwapRateHelperSpread($D110)),IF(ISERROR(_xll.qlFuturesRateHelperConvexityAdjustment($D110)),"--",_xll.qlFuturesRateHelperConvexityAdjustment($D110)),_xll.qlSwapRateHelperSpread($D110))</f>
        <v>--</v>
      </c>
      <c r="H110" s="78" t="e">
        <f>_xll.qlRateHelperEarliestDate($D110)</f>
        <v>#VALUE!</v>
      </c>
      <c r="I110" s="79" t="e">
        <f>_xll.qlRateHelperLatestDate($D110)</f>
        <v>#VALUE!</v>
      </c>
      <c r="J110" s="68" t="e">
        <v>#N/A</v>
      </c>
    </row>
    <row r="111" spans="4:10" x14ac:dyDescent="0.2">
      <c r="D111" s="69" t="e">
        <v>#N/A</v>
      </c>
      <c r="E111" s="69" t="e">
        <f>_xll.qlRateHelperQuoteName(D111)</f>
        <v>#VALUE!</v>
      </c>
      <c r="F111" s="70" t="e">
        <f>_xll.qlRateHelperRate($D111)</f>
        <v>#VALUE!</v>
      </c>
      <c r="G111" s="70" t="str">
        <f>IF(ISERROR(_xll.qlSwapRateHelperSpread($D111)),IF(ISERROR(_xll.qlFuturesRateHelperConvexityAdjustment($D111)),"--",_xll.qlFuturesRateHelperConvexityAdjustment($D111)),_xll.qlSwapRateHelperSpread($D111))</f>
        <v>--</v>
      </c>
      <c r="H111" s="78" t="e">
        <f>_xll.qlRateHelperEarliestDate($D111)</f>
        <v>#VALUE!</v>
      </c>
      <c r="I111" s="79" t="e">
        <f>_xll.qlRateHelperLatestDate($D111)</f>
        <v>#VALUE!</v>
      </c>
      <c r="J111" s="68" t="e">
        <v>#N/A</v>
      </c>
    </row>
    <row r="112" spans="4:10" x14ac:dyDescent="0.2">
      <c r="D112" s="69" t="e">
        <v>#N/A</v>
      </c>
      <c r="E112" s="69" t="e">
        <f>_xll.qlRateHelperQuoteName(D112)</f>
        <v>#VALUE!</v>
      </c>
      <c r="F112" s="70" t="e">
        <f>_xll.qlRateHelperRate($D112)</f>
        <v>#VALUE!</v>
      </c>
      <c r="G112" s="70" t="str">
        <f>IF(ISERROR(_xll.qlSwapRateHelperSpread($D112)),IF(ISERROR(_xll.qlFuturesRateHelperConvexityAdjustment($D112)),"--",_xll.qlFuturesRateHelperConvexityAdjustment($D112)),_xll.qlSwapRateHelperSpread($D112))</f>
        <v>--</v>
      </c>
      <c r="H112" s="78" t="e">
        <f>_xll.qlRateHelperEarliestDate($D112)</f>
        <v>#VALUE!</v>
      </c>
      <c r="I112" s="79" t="e">
        <f>_xll.qlRateHelperLatestDate($D112)</f>
        <v>#VALUE!</v>
      </c>
      <c r="J112" s="68" t="e">
        <v>#N/A</v>
      </c>
    </row>
    <row r="113" spans="4:10" x14ac:dyDescent="0.2">
      <c r="D113" s="69" t="e">
        <v>#N/A</v>
      </c>
      <c r="E113" s="69" t="e">
        <f>_xll.qlRateHelperQuoteName(D113)</f>
        <v>#VALUE!</v>
      </c>
      <c r="F113" s="70" t="e">
        <f>_xll.qlRateHelperRate($D113)</f>
        <v>#VALUE!</v>
      </c>
      <c r="G113" s="70" t="str">
        <f>IF(ISERROR(_xll.qlSwapRateHelperSpread($D113)),IF(ISERROR(_xll.qlFuturesRateHelperConvexityAdjustment($D113)),"--",_xll.qlFuturesRateHelperConvexityAdjustment($D113)),_xll.qlSwapRateHelperSpread($D113))</f>
        <v>--</v>
      </c>
      <c r="H113" s="78" t="e">
        <f>_xll.qlRateHelperEarliestDate($D113)</f>
        <v>#VALUE!</v>
      </c>
      <c r="I113" s="79" t="e">
        <f>_xll.qlRateHelperLatestDate($D113)</f>
        <v>#VALUE!</v>
      </c>
      <c r="J113" s="68" t="e">
        <v>#N/A</v>
      </c>
    </row>
    <row r="114" spans="4:10" x14ac:dyDescent="0.2">
      <c r="D114" s="69" t="e">
        <v>#N/A</v>
      </c>
      <c r="E114" s="69" t="e">
        <f>_xll.qlRateHelperQuoteName(D114)</f>
        <v>#VALUE!</v>
      </c>
      <c r="F114" s="70" t="e">
        <f>_xll.qlRateHelperRate($D114)</f>
        <v>#VALUE!</v>
      </c>
      <c r="G114" s="70" t="str">
        <f>IF(ISERROR(_xll.qlSwapRateHelperSpread($D114)),IF(ISERROR(_xll.qlFuturesRateHelperConvexityAdjustment($D114)),"--",_xll.qlFuturesRateHelperConvexityAdjustment($D114)),_xll.qlSwapRateHelperSpread($D114))</f>
        <v>--</v>
      </c>
      <c r="H114" s="78" t="e">
        <f>_xll.qlRateHelperEarliestDate($D114)</f>
        <v>#VALUE!</v>
      </c>
      <c r="I114" s="79" t="e">
        <f>_xll.qlRateHelperLatestDate($D114)</f>
        <v>#VALUE!</v>
      </c>
      <c r="J114" s="68" t="e">
        <v>#N/A</v>
      </c>
    </row>
    <row r="115" spans="4:10" x14ac:dyDescent="0.2">
      <c r="D115" s="69" t="e">
        <v>#N/A</v>
      </c>
      <c r="E115" s="69" t="e">
        <f>_xll.qlRateHelperQuoteName(D115)</f>
        <v>#VALUE!</v>
      </c>
      <c r="F115" s="70" t="e">
        <f>_xll.qlRateHelperRate($D115)</f>
        <v>#VALUE!</v>
      </c>
      <c r="G115" s="70" t="str">
        <f>IF(ISERROR(_xll.qlSwapRateHelperSpread($D115)),IF(ISERROR(_xll.qlFuturesRateHelperConvexityAdjustment($D115)),"--",_xll.qlFuturesRateHelperConvexityAdjustment($D115)),_xll.qlSwapRateHelperSpread($D115))</f>
        <v>--</v>
      </c>
      <c r="H115" s="78" t="e">
        <f>_xll.qlRateHelperEarliestDate($D115)</f>
        <v>#VALUE!</v>
      </c>
      <c r="I115" s="79" t="e">
        <f>_xll.qlRateHelperLatestDate($D115)</f>
        <v>#VALUE!</v>
      </c>
      <c r="J115" s="68" t="e">
        <v>#N/A</v>
      </c>
    </row>
    <row r="116" spans="4:10" x14ac:dyDescent="0.2">
      <c r="D116" s="69" t="e">
        <v>#N/A</v>
      </c>
      <c r="E116" s="69" t="e">
        <f>_xll.qlRateHelperQuoteName(D116)</f>
        <v>#VALUE!</v>
      </c>
      <c r="F116" s="70" t="e">
        <f>_xll.qlRateHelperRate($D116)</f>
        <v>#VALUE!</v>
      </c>
      <c r="G116" s="70" t="str">
        <f>IF(ISERROR(_xll.qlSwapRateHelperSpread($D116)),IF(ISERROR(_xll.qlFuturesRateHelperConvexityAdjustment($D116)),"--",_xll.qlFuturesRateHelperConvexityAdjustment($D116)),_xll.qlSwapRateHelperSpread($D116))</f>
        <v>--</v>
      </c>
      <c r="H116" s="78" t="e">
        <f>_xll.qlRateHelperEarliestDate($D116)</f>
        <v>#VALUE!</v>
      </c>
      <c r="I116" s="79" t="e">
        <f>_xll.qlRateHelperLatestDate($D116)</f>
        <v>#VALUE!</v>
      </c>
      <c r="J116" s="68" t="e">
        <v>#N/A</v>
      </c>
    </row>
    <row r="117" spans="4:10" x14ac:dyDescent="0.2">
      <c r="D117" s="69" t="e">
        <v>#N/A</v>
      </c>
      <c r="E117" s="69" t="e">
        <f>_xll.qlRateHelperQuoteName(D117)</f>
        <v>#VALUE!</v>
      </c>
      <c r="F117" s="70" t="e">
        <f>_xll.qlRateHelperRate($D117)</f>
        <v>#VALUE!</v>
      </c>
      <c r="G117" s="70" t="str">
        <f>IF(ISERROR(_xll.qlSwapRateHelperSpread($D117)),IF(ISERROR(_xll.qlFuturesRateHelperConvexityAdjustment($D117)),"--",_xll.qlFuturesRateHelperConvexityAdjustment($D117)),_xll.qlSwapRateHelperSpread($D117))</f>
        <v>--</v>
      </c>
      <c r="H117" s="78" t="e">
        <f>_xll.qlRateHelperEarliestDate($D117)</f>
        <v>#VALUE!</v>
      </c>
      <c r="I117" s="79" t="e">
        <f>_xll.qlRateHelperLatestDate($D117)</f>
        <v>#VALUE!</v>
      </c>
      <c r="J117" s="68" t="e">
        <v>#N/A</v>
      </c>
    </row>
    <row r="118" spans="4:10" x14ac:dyDescent="0.2">
      <c r="D118" s="69" t="e">
        <v>#N/A</v>
      </c>
      <c r="E118" s="69" t="e">
        <f>_xll.qlRateHelperQuoteName(D118)</f>
        <v>#VALUE!</v>
      </c>
      <c r="F118" s="70" t="e">
        <f>_xll.qlRateHelperRate($D118)</f>
        <v>#VALUE!</v>
      </c>
      <c r="G118" s="70" t="str">
        <f>IF(ISERROR(_xll.qlSwapRateHelperSpread($D118)),IF(ISERROR(_xll.qlFuturesRateHelperConvexityAdjustment($D118)),"--",_xll.qlFuturesRateHelperConvexityAdjustment($D118)),_xll.qlSwapRateHelperSpread($D118))</f>
        <v>--</v>
      </c>
      <c r="H118" s="78" t="e">
        <f>_xll.qlRateHelperEarliestDate($D118)</f>
        <v>#VALUE!</v>
      </c>
      <c r="I118" s="79" t="e">
        <f>_xll.qlRateHelperLatestDate($D118)</f>
        <v>#VALUE!</v>
      </c>
      <c r="J118" s="68" t="e">
        <v>#N/A</v>
      </c>
    </row>
    <row r="119" spans="4:10" x14ac:dyDescent="0.2">
      <c r="D119" s="69" t="e">
        <v>#N/A</v>
      </c>
      <c r="E119" s="69" t="e">
        <f>_xll.qlRateHelperQuoteName(D119)</f>
        <v>#VALUE!</v>
      </c>
      <c r="F119" s="70" t="e">
        <f>_xll.qlRateHelperRate($D119)</f>
        <v>#VALUE!</v>
      </c>
      <c r="G119" s="70" t="str">
        <f>IF(ISERROR(_xll.qlSwapRateHelperSpread($D119)),IF(ISERROR(_xll.qlFuturesRateHelperConvexityAdjustment($D119)),"--",_xll.qlFuturesRateHelperConvexityAdjustment($D119)),_xll.qlSwapRateHelperSpread($D119))</f>
        <v>--</v>
      </c>
      <c r="H119" s="78" t="e">
        <f>_xll.qlRateHelperEarliestDate($D119)</f>
        <v>#VALUE!</v>
      </c>
      <c r="I119" s="79" t="e">
        <f>_xll.qlRateHelperLatestDate($D119)</f>
        <v>#VALUE!</v>
      </c>
      <c r="J119" s="68" t="e">
        <v>#N/A</v>
      </c>
    </row>
    <row r="120" spans="4:10" x14ac:dyDescent="0.2">
      <c r="D120" s="69" t="e">
        <v>#N/A</v>
      </c>
      <c r="E120" s="69" t="e">
        <f>_xll.qlRateHelperQuoteName(D120)</f>
        <v>#VALUE!</v>
      </c>
      <c r="F120" s="70" t="e">
        <f>_xll.qlRateHelperRate($D120)</f>
        <v>#VALUE!</v>
      </c>
      <c r="G120" s="70" t="str">
        <f>IF(ISERROR(_xll.qlSwapRateHelperSpread($D120)),IF(ISERROR(_xll.qlFuturesRateHelperConvexityAdjustment($D120)),"--",_xll.qlFuturesRateHelperConvexityAdjustment($D120)),_xll.qlSwapRateHelperSpread($D120))</f>
        <v>--</v>
      </c>
      <c r="H120" s="78" t="e">
        <f>_xll.qlRateHelperEarliestDate($D120)</f>
        <v>#VALUE!</v>
      </c>
      <c r="I120" s="79" t="e">
        <f>_xll.qlRateHelperLatestDate($D120)</f>
        <v>#VALUE!</v>
      </c>
      <c r="J120" s="68" t="e">
        <v>#N/A</v>
      </c>
    </row>
    <row r="121" spans="4:10" x14ac:dyDescent="0.2">
      <c r="D121" s="69" t="e">
        <v>#N/A</v>
      </c>
      <c r="E121" s="69" t="e">
        <f>_xll.qlRateHelperQuoteName(D121)</f>
        <v>#VALUE!</v>
      </c>
      <c r="F121" s="70" t="e">
        <f>_xll.qlRateHelperRate($D121)</f>
        <v>#VALUE!</v>
      </c>
      <c r="G121" s="70" t="str">
        <f>IF(ISERROR(_xll.qlSwapRateHelperSpread($D121)),IF(ISERROR(_xll.qlFuturesRateHelperConvexityAdjustment($D121)),"--",_xll.qlFuturesRateHelperConvexityAdjustment($D121)),_xll.qlSwapRateHelperSpread($D121))</f>
        <v>--</v>
      </c>
      <c r="H121" s="78" t="e">
        <f>_xll.qlRateHelperEarliestDate($D121)</f>
        <v>#VALUE!</v>
      </c>
      <c r="I121" s="79" t="e">
        <f>_xll.qlRateHelperLatestDate($D121)</f>
        <v>#VALUE!</v>
      </c>
      <c r="J121" s="68" t="e">
        <v>#N/A</v>
      </c>
    </row>
    <row r="122" spans="4:10" x14ac:dyDescent="0.2">
      <c r="D122" s="69" t="e">
        <v>#N/A</v>
      </c>
      <c r="E122" s="69" t="e">
        <f>_xll.qlRateHelperQuoteName(D122)</f>
        <v>#VALUE!</v>
      </c>
      <c r="F122" s="70" t="e">
        <f>_xll.qlRateHelperRate($D122)</f>
        <v>#VALUE!</v>
      </c>
      <c r="G122" s="70" t="str">
        <f>IF(ISERROR(_xll.qlSwapRateHelperSpread($D122)),IF(ISERROR(_xll.qlFuturesRateHelperConvexityAdjustment($D122)),"--",_xll.qlFuturesRateHelperConvexityAdjustment($D122)),_xll.qlSwapRateHelperSpread($D122))</f>
        <v>--</v>
      </c>
      <c r="H122" s="78" t="e">
        <f>_xll.qlRateHelperEarliestDate($D122)</f>
        <v>#VALUE!</v>
      </c>
      <c r="I122" s="79" t="e">
        <f>_xll.qlRateHelperLatestDate($D122)</f>
        <v>#VALUE!</v>
      </c>
      <c r="J122" s="68" t="e">
        <v>#N/A</v>
      </c>
    </row>
    <row r="123" spans="4:10" x14ac:dyDescent="0.2">
      <c r="D123" s="69" t="e">
        <v>#N/A</v>
      </c>
      <c r="E123" s="69" t="e">
        <f>_xll.qlRateHelperQuoteName(D123)</f>
        <v>#VALUE!</v>
      </c>
      <c r="F123" s="70" t="e">
        <f>_xll.qlRateHelperRate($D123)</f>
        <v>#VALUE!</v>
      </c>
      <c r="G123" s="70" t="str">
        <f>IF(ISERROR(_xll.qlSwapRateHelperSpread($D123)),IF(ISERROR(_xll.qlFuturesRateHelperConvexityAdjustment($D123)),"--",_xll.qlFuturesRateHelperConvexityAdjustment($D123)),_xll.qlSwapRateHelperSpread($D123))</f>
        <v>--</v>
      </c>
      <c r="H123" s="78" t="e">
        <f>_xll.qlRateHelperEarliestDate($D123)</f>
        <v>#VALUE!</v>
      </c>
      <c r="I123" s="79" t="e">
        <f>_xll.qlRateHelperLatestDate($D123)</f>
        <v>#VALUE!</v>
      </c>
      <c r="J123" s="68" t="e">
        <v>#N/A</v>
      </c>
    </row>
    <row r="124" spans="4:10" x14ac:dyDescent="0.2">
      <c r="D124" s="69" t="e">
        <v>#N/A</v>
      </c>
      <c r="E124" s="69" t="e">
        <f>_xll.qlRateHelperQuoteName(D124)</f>
        <v>#VALUE!</v>
      </c>
      <c r="F124" s="70" t="e">
        <f>_xll.qlRateHelperRate($D124)</f>
        <v>#VALUE!</v>
      </c>
      <c r="G124" s="70" t="str">
        <f>IF(ISERROR(_xll.qlSwapRateHelperSpread($D124)),IF(ISERROR(_xll.qlFuturesRateHelperConvexityAdjustment($D124)),"--",_xll.qlFuturesRateHelperConvexityAdjustment($D124)),_xll.qlSwapRateHelperSpread($D124))</f>
        <v>--</v>
      </c>
      <c r="H124" s="78" t="e">
        <f>_xll.qlRateHelperEarliestDate($D124)</f>
        <v>#VALUE!</v>
      </c>
      <c r="I124" s="79" t="e">
        <f>_xll.qlRateHelperLatestDate($D124)</f>
        <v>#VALUE!</v>
      </c>
      <c r="J124" s="68" t="e">
        <v>#N/A</v>
      </c>
    </row>
    <row r="125" spans="4:10" x14ac:dyDescent="0.2">
      <c r="D125" s="69" t="e">
        <v>#N/A</v>
      </c>
      <c r="E125" s="69" t="e">
        <f>_xll.qlRateHelperQuoteName(D125)</f>
        <v>#VALUE!</v>
      </c>
      <c r="F125" s="70" t="e">
        <f>_xll.qlRateHelperRate($D125)</f>
        <v>#VALUE!</v>
      </c>
      <c r="G125" s="70" t="str">
        <f>IF(ISERROR(_xll.qlSwapRateHelperSpread($D125)),IF(ISERROR(_xll.qlFuturesRateHelperConvexityAdjustment($D125)),"--",_xll.qlFuturesRateHelperConvexityAdjustment($D125)),_xll.qlSwapRateHelperSpread($D125))</f>
        <v>--</v>
      </c>
      <c r="H125" s="78" t="e">
        <f>_xll.qlRateHelperEarliestDate($D125)</f>
        <v>#VALUE!</v>
      </c>
      <c r="I125" s="79" t="e">
        <f>_xll.qlRateHelperLatestDate($D125)</f>
        <v>#VALUE!</v>
      </c>
      <c r="J125" s="68" t="e">
        <v>#N/A</v>
      </c>
    </row>
    <row r="126" spans="4:10" ht="12" thickBot="1" x14ac:dyDescent="0.25">
      <c r="D126" s="75" t="e">
        <v>#N/A</v>
      </c>
      <c r="E126" s="75" t="e">
        <f>_xll.qlRateHelperQuoteName(D126)</f>
        <v>#VALUE!</v>
      </c>
      <c r="F126" s="76" t="e">
        <f>_xll.qlRateHelperRate($D126)</f>
        <v>#VALUE!</v>
      </c>
      <c r="G126" s="70" t="str">
        <f>IF(ISERROR(_xll.qlSwapRateHelperSpread($D126)),IF(ISERROR(_xll.qlFuturesRateHelperConvexityAdjustment($D126)),"--",_xll.qlFuturesRateHelperConvexityAdjustment($D126)),_xll.qlSwapRateHelperSpread($D126))</f>
        <v>--</v>
      </c>
      <c r="H126" s="80" t="e">
        <f>_xll.qlRateHelperEarliestDate($D126)</f>
        <v>#VALUE!</v>
      </c>
      <c r="I126" s="81" t="e">
        <f>_xll.qlRateHelperLatestDate($D126)</f>
        <v>#VALUE!</v>
      </c>
      <c r="J126" s="68" t="e">
        <v>#N/A</v>
      </c>
    </row>
  </sheetData>
  <mergeCells count="1">
    <mergeCell ref="A1:B1"/>
  </mergeCells>
  <dataValidations disablePrompts="1"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3"/>
  <sheetViews>
    <sheetView workbookViewId="0">
      <selection activeCell="J2" sqref="J2"/>
    </sheetView>
  </sheetViews>
  <sheetFormatPr defaultRowHeight="13.5" x14ac:dyDescent="0.25"/>
  <cols>
    <col min="1" max="1" width="4" style="44" bestFit="1" customWidth="1"/>
    <col min="2" max="2" width="6" style="44" bestFit="1" customWidth="1"/>
    <col min="3" max="3" width="5" style="44" bestFit="1" customWidth="1"/>
    <col min="4" max="4" width="25.5703125" style="44" bestFit="1" customWidth="1"/>
    <col min="5" max="5" width="19.28515625" style="44" bestFit="1" customWidth="1"/>
    <col min="6" max="6" width="6" style="44" bestFit="1" customWidth="1"/>
    <col min="7" max="7" width="11" style="44" bestFit="1" customWidth="1"/>
    <col min="8" max="8" width="15.140625" style="44" bestFit="1" customWidth="1"/>
    <col min="9" max="9" width="17.28515625" style="44" bestFit="1" customWidth="1"/>
    <col min="10" max="10" width="15.140625" style="44" bestFit="1" customWidth="1"/>
    <col min="11" max="11" width="35.7109375" style="44" customWidth="1"/>
    <col min="12" max="12" width="2.7109375" style="44" customWidth="1"/>
    <col min="13" max="13" width="9.140625" style="44"/>
    <col min="14" max="14" width="5" style="44" customWidth="1"/>
    <col min="15" max="15" width="17.5703125" style="44" customWidth="1"/>
    <col min="16" max="16" width="17.28515625" style="44" bestFit="1" customWidth="1"/>
    <col min="17" max="17" width="11" style="44" bestFit="1" customWidth="1"/>
    <col min="18" max="16384" width="9.140625" style="44"/>
  </cols>
  <sheetData>
    <row r="1" spans="1:12" ht="11.25" customHeight="1" x14ac:dyDescent="0.25">
      <c r="A1" s="59"/>
      <c r="B1" s="59"/>
      <c r="C1" s="59"/>
      <c r="D1" s="59"/>
      <c r="E1" s="59"/>
      <c r="F1" s="59"/>
      <c r="G1" s="59"/>
      <c r="H1" s="58" t="s">
        <v>84</v>
      </c>
      <c r="I1" s="57" t="str">
        <f>Currency&amp;"_YC"&amp;$H$1&amp;"RH"</f>
        <v>USD_YCSTDRH</v>
      </c>
      <c r="J1" s="54"/>
      <c r="K1" s="56"/>
      <c r="L1" s="48"/>
    </row>
    <row r="2" spans="1:12" ht="23.25" customHeight="1" x14ac:dyDescent="0.25">
      <c r="A2" s="49"/>
      <c r="B2" s="55"/>
      <c r="C2" s="55" t="s">
        <v>125</v>
      </c>
      <c r="D2" s="55" t="s">
        <v>126</v>
      </c>
      <c r="E2" s="55" t="s">
        <v>127</v>
      </c>
      <c r="F2" s="55" t="s">
        <v>128</v>
      </c>
      <c r="G2" s="55" t="s">
        <v>129</v>
      </c>
      <c r="H2" s="55" t="s">
        <v>83</v>
      </c>
      <c r="I2" s="55" t="s">
        <v>82</v>
      </c>
      <c r="J2" s="53"/>
      <c r="K2" s="52"/>
      <c r="L2" s="48"/>
    </row>
    <row r="3" spans="1:12" ht="11.25" customHeight="1" x14ac:dyDescent="0.25">
      <c r="A3" s="49"/>
      <c r="B3" s="191" t="s">
        <v>101</v>
      </c>
      <c r="C3" s="191">
        <v>0</v>
      </c>
      <c r="D3" s="191" t="str">
        <f t="shared" ref="D3:D11" si="0">Calendar</f>
        <v>JoinHolidays(UnitedStates::Settlement,NullCalendar)</v>
      </c>
      <c r="E3" s="192" t="s">
        <v>130</v>
      </c>
      <c r="F3" s="191" t="b">
        <v>0</v>
      </c>
      <c r="G3" s="191" t="s">
        <v>113</v>
      </c>
      <c r="H3" s="193" t="s">
        <v>118</v>
      </c>
      <c r="I3" s="193" t="str">
        <f t="shared" ref="I3:I10" si="1">Currency&amp;$B3&amp;"D"&amp;A3&amp;QuoteSuffix</f>
        <v>USDOND_Quote</v>
      </c>
      <c r="J3" s="193" t="str">
        <f>IF(_xll.qlQuoteIsValid(I3,Trigger),_xll.qlDepositRateHelper(,I3,H3,Permanent,Trigger,ObjectOverwrite),"--")</f>
        <v>obj_0034e#0004</v>
      </c>
      <c r="K3" s="194" t="str">
        <f>_xll.ohRangeRetrieveError(J3)</f>
        <v/>
      </c>
      <c r="L3" s="48"/>
    </row>
    <row r="4" spans="1:12" ht="11.25" customHeight="1" x14ac:dyDescent="0.25">
      <c r="A4" s="49"/>
      <c r="B4" s="195" t="s">
        <v>123</v>
      </c>
      <c r="C4" s="195">
        <v>1</v>
      </c>
      <c r="D4" s="195" t="str">
        <f t="shared" si="0"/>
        <v>JoinHolidays(UnitedStates::Settlement,NullCalendar)</v>
      </c>
      <c r="E4" s="196" t="s">
        <v>130</v>
      </c>
      <c r="F4" s="195" t="b">
        <v>0</v>
      </c>
      <c r="G4" s="195" t="s">
        <v>113</v>
      </c>
      <c r="H4" s="197" t="str">
        <f>_xll.qlIborIndex(,FamilyName,"1D",C4,Currency,Calendar,E4,F4,G4,,,Trigger,ObjectOverwrite)</f>
        <v>obj_00347#0003</v>
      </c>
      <c r="I4" s="197" t="str">
        <f t="shared" si="1"/>
        <v>USDTND_Quote</v>
      </c>
      <c r="J4" s="197" t="str">
        <f>IF(_xll.qlQuoteIsValid(I4,Trigger),_xll.qlDepositRateHelper(,I4,H4,Permanent,Trigger,ObjectOverwrite),"--")</f>
        <v>obj_00349#0004</v>
      </c>
      <c r="K4" s="198" t="str">
        <f>_xll.ohRangeRetrieveError(J4)</f>
        <v/>
      </c>
      <c r="L4" s="48"/>
    </row>
    <row r="5" spans="1:12" ht="11.25" customHeight="1" x14ac:dyDescent="0.25">
      <c r="A5" s="49"/>
      <c r="B5" s="195" t="s">
        <v>124</v>
      </c>
      <c r="C5" s="195">
        <v>2</v>
      </c>
      <c r="D5" s="195" t="str">
        <f t="shared" si="0"/>
        <v>JoinHolidays(UnitedStates::Settlement,NullCalendar)</v>
      </c>
      <c r="E5" s="196" t="s">
        <v>130</v>
      </c>
      <c r="F5" s="195" t="b">
        <v>0</v>
      </c>
      <c r="G5" s="195" t="s">
        <v>113</v>
      </c>
      <c r="H5" s="197" t="str">
        <f>_xll.qlIborIndex(,FamilyName,"1D",C5,Currency,Calendar,E5,F5,G5,,,Trigger,ObjectOverwrite)</f>
        <v>obj_00348#0003</v>
      </c>
      <c r="I5" s="197" t="str">
        <f t="shared" si="1"/>
        <v>USDSND_Quote</v>
      </c>
      <c r="J5" s="197" t="str">
        <f>IF(_xll.qlQuoteIsValid(I5,Trigger),_xll.qlDepositRateHelper(,I5,H5,Permanent,Trigger,ObjectOverwrite),"--")</f>
        <v>obj_00351#0004</v>
      </c>
      <c r="K5" s="198" t="str">
        <f>_xll.ohRangeRetrieveError(J5)</f>
        <v/>
      </c>
      <c r="L5" s="48"/>
    </row>
    <row r="6" spans="1:12" ht="11.25" customHeight="1" x14ac:dyDescent="0.25">
      <c r="A6" s="49"/>
      <c r="B6" s="195" t="s">
        <v>100</v>
      </c>
      <c r="C6" s="195">
        <v>2</v>
      </c>
      <c r="D6" s="195" t="str">
        <f t="shared" si="0"/>
        <v>JoinHolidays(UnitedStates::Settlement,NullCalendar)</v>
      </c>
      <c r="E6" s="196" t="s">
        <v>130</v>
      </c>
      <c r="F6" s="195" t="b">
        <v>0</v>
      </c>
      <c r="G6" s="195" t="s">
        <v>113</v>
      </c>
      <c r="H6" s="197" t="str">
        <f t="shared" ref="H6:H11" si="2">Currency&amp;FamilyName&amp;B6</f>
        <v>USDLiborSW</v>
      </c>
      <c r="I6" s="197" t="str">
        <f t="shared" si="1"/>
        <v>USDSWD_Quote</v>
      </c>
      <c r="J6" s="199" t="str">
        <f>IF(_xll.qlQuoteIsValid(I6,Trigger),_xll.qlDepositRateHelper(,I6,H6,Permanent,Trigger,ObjectOverwrite),"--")</f>
        <v>obj_0034a#0004</v>
      </c>
      <c r="K6" s="198" t="str">
        <f>_xll.ohRangeRetrieveError(J6)</f>
        <v/>
      </c>
      <c r="L6" s="48"/>
    </row>
    <row r="7" spans="1:12" ht="11.25" customHeight="1" x14ac:dyDescent="0.25">
      <c r="A7" s="49"/>
      <c r="B7" s="195" t="s">
        <v>99</v>
      </c>
      <c r="C7" s="195">
        <v>2</v>
      </c>
      <c r="D7" s="195" t="str">
        <f t="shared" si="0"/>
        <v>JoinHolidays(UnitedStates::Settlement,NullCalendar)</v>
      </c>
      <c r="E7" s="196" t="s">
        <v>102</v>
      </c>
      <c r="F7" s="195" t="b">
        <v>1</v>
      </c>
      <c r="G7" s="195" t="s">
        <v>113</v>
      </c>
      <c r="H7" s="197" t="str">
        <f t="shared" si="2"/>
        <v>USDLibor1M</v>
      </c>
      <c r="I7" s="197" t="str">
        <f t="shared" si="1"/>
        <v>USD1MD_Quote</v>
      </c>
      <c r="J7" s="199" t="str">
        <f>IF(_xll.qlQuoteIsValid(I7,Trigger),_xll.qlDepositRateHelper(,I7,H7,Permanent,Trigger,ObjectOverwrite),"--")</f>
        <v>obj_0034b#0004</v>
      </c>
      <c r="K7" s="198" t="str">
        <f>_xll.ohRangeRetrieveError(J7)</f>
        <v/>
      </c>
      <c r="L7" s="48"/>
    </row>
    <row r="8" spans="1:12" ht="11.25" customHeight="1" x14ac:dyDescent="0.25">
      <c r="A8" s="49"/>
      <c r="B8" s="195" t="s">
        <v>98</v>
      </c>
      <c r="C8" s="195">
        <v>2</v>
      </c>
      <c r="D8" s="195" t="str">
        <f t="shared" si="0"/>
        <v>JoinHolidays(UnitedStates::Settlement,NullCalendar)</v>
      </c>
      <c r="E8" s="196" t="s">
        <v>102</v>
      </c>
      <c r="F8" s="195" t="b">
        <v>1</v>
      </c>
      <c r="G8" s="195" t="s">
        <v>113</v>
      </c>
      <c r="H8" s="197" t="str">
        <f t="shared" si="2"/>
        <v>USDLibor2M</v>
      </c>
      <c r="I8" s="197" t="str">
        <f t="shared" si="1"/>
        <v>USD2MD_Quote</v>
      </c>
      <c r="J8" s="199" t="str">
        <f>IF(_xll.qlQuoteIsValid(I8,Trigger),_xll.qlDepositRateHelper(,I8,H8,Permanent,Trigger,ObjectOverwrite),"--")</f>
        <v>obj_0034d#0004</v>
      </c>
      <c r="K8" s="198" t="str">
        <f>_xll.ohRangeRetrieveError(J8)</f>
        <v/>
      </c>
      <c r="L8" s="48"/>
    </row>
    <row r="9" spans="1:12" ht="11.25" customHeight="1" x14ac:dyDescent="0.25">
      <c r="A9" s="49"/>
      <c r="B9" s="195" t="s">
        <v>74</v>
      </c>
      <c r="C9" s="195">
        <v>2</v>
      </c>
      <c r="D9" s="195" t="str">
        <f t="shared" si="0"/>
        <v>JoinHolidays(UnitedStates::Settlement,NullCalendar)</v>
      </c>
      <c r="E9" s="196" t="s">
        <v>102</v>
      </c>
      <c r="F9" s="195" t="b">
        <v>1</v>
      </c>
      <c r="G9" s="195" t="s">
        <v>113</v>
      </c>
      <c r="H9" s="197" t="str">
        <f t="shared" si="2"/>
        <v>USDLibor3M</v>
      </c>
      <c r="I9" s="197" t="str">
        <f t="shared" si="1"/>
        <v>USD3MD_Quote</v>
      </c>
      <c r="J9" s="199" t="str">
        <f>IF(_xll.qlQuoteIsValid(I9,Trigger),_xll.qlDepositRateHelper(,I9,H9,Permanent,Trigger,ObjectOverwrite),"--")</f>
        <v>obj_00350#0004</v>
      </c>
      <c r="K9" s="198" t="str">
        <f>_xll.ohRangeRetrieveError(J9)</f>
        <v/>
      </c>
      <c r="L9" s="48"/>
    </row>
    <row r="10" spans="1:12" ht="11.25" customHeight="1" x14ac:dyDescent="0.25">
      <c r="A10" s="49"/>
      <c r="B10" s="195" t="s">
        <v>97</v>
      </c>
      <c r="C10" s="195">
        <v>2</v>
      </c>
      <c r="D10" s="195" t="str">
        <f t="shared" si="0"/>
        <v>JoinHolidays(UnitedStates::Settlement,NullCalendar)</v>
      </c>
      <c r="E10" s="196" t="s">
        <v>102</v>
      </c>
      <c r="F10" s="195" t="b">
        <v>1</v>
      </c>
      <c r="G10" s="195" t="s">
        <v>113</v>
      </c>
      <c r="H10" s="197" t="str">
        <f t="shared" si="2"/>
        <v>USDLibor6M</v>
      </c>
      <c r="I10" s="197" t="str">
        <f t="shared" si="1"/>
        <v>USD6MD_Quote</v>
      </c>
      <c r="J10" s="199" t="str">
        <f>IF(_xll.qlQuoteIsValid(I10,Trigger),_xll.qlDepositRateHelper(,I10,H10,Permanent,Trigger,ObjectOverwrite),"--")</f>
        <v>obj_0034c#0004</v>
      </c>
      <c r="K10" s="198" t="str">
        <f>_xll.ohRangeRetrieveError(J10)</f>
        <v/>
      </c>
      <c r="L10" s="48"/>
    </row>
    <row r="11" spans="1:12" ht="11.25" customHeight="1" x14ac:dyDescent="0.25">
      <c r="A11" s="49"/>
      <c r="B11" s="187" t="s">
        <v>36</v>
      </c>
      <c r="C11" s="187">
        <v>2</v>
      </c>
      <c r="D11" s="187" t="str">
        <f t="shared" si="0"/>
        <v>JoinHolidays(UnitedStates::Settlement,NullCalendar)</v>
      </c>
      <c r="E11" s="188" t="s">
        <v>102</v>
      </c>
      <c r="F11" s="187" t="b">
        <v>1</v>
      </c>
      <c r="G11" s="187" t="s">
        <v>113</v>
      </c>
      <c r="H11" s="189" t="str">
        <f t="shared" si="2"/>
        <v>USDLibor1Y</v>
      </c>
      <c r="I11" s="189" t="str">
        <f>Currency&amp;$B11&amp;"D"&amp;A11&amp;QuoteSuffix</f>
        <v>USD1YD_Quote</v>
      </c>
      <c r="J11" s="190" t="str">
        <f>IF(_xll.qlQuoteIsValid(I11,Trigger),_xll.qlDepositRateHelper(,I11,H11,Permanent,Trigger,ObjectOverwrite),"--")</f>
        <v>obj_0034f#0004</v>
      </c>
      <c r="K11" s="50" t="str">
        <f>_xll.ohRangeRetrieveError(J11)</f>
        <v/>
      </c>
      <c r="L11" s="48"/>
    </row>
    <row r="12" spans="1:12" ht="11.25" customHeight="1" x14ac:dyDescent="0.25">
      <c r="A12" s="155"/>
      <c r="B12" s="156"/>
      <c r="C12" s="156"/>
      <c r="D12" s="156"/>
      <c r="E12" s="156"/>
      <c r="F12" s="156"/>
      <c r="G12" s="156"/>
      <c r="H12" s="156"/>
      <c r="I12" s="156"/>
      <c r="J12" s="156"/>
      <c r="K12" s="156"/>
      <c r="L12" s="157"/>
    </row>
    <row r="13" spans="1:12" ht="11.25" customHeight="1" x14ac:dyDescent="0.25"/>
  </sheetData>
  <dataValidations disablePrompts="1" count="2">
    <dataValidation type="list" allowBlank="1" showInputMessage="1" showErrorMessage="1" sqref="E3:E11">
      <formula1>"Following,Modified Following,Preceding,Modified Preceding,Unadjusted,Half-Month Modified Following"</formula1>
    </dataValidation>
    <dataValidation type="list" allowBlank="1" showInputMessage="1" showErrorMessage="1" sqref="G3:G1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45"/>
  <sheetViews>
    <sheetView workbookViewId="0">
      <selection activeCell="J2" sqref="J2"/>
    </sheetView>
  </sheetViews>
  <sheetFormatPr defaultRowHeight="13.5" x14ac:dyDescent="0.25"/>
  <cols>
    <col min="1" max="1" width="2.7109375" style="44" customWidth="1"/>
    <col min="2" max="2" width="3" style="44" bestFit="1" customWidth="1"/>
    <col min="3" max="3" width="8.7109375" style="44" customWidth="1"/>
    <col min="4" max="4" width="6" style="44" bestFit="1" customWidth="1"/>
    <col min="5" max="5" width="8.7109375" style="44" customWidth="1"/>
    <col min="6" max="6" width="10" style="44" bestFit="1" customWidth="1"/>
    <col min="7" max="7" width="11" style="44" bestFit="1" customWidth="1"/>
    <col min="8" max="8" width="17.28515625" style="44" bestFit="1" customWidth="1"/>
    <col min="9" max="9" width="24.42578125" style="44" bestFit="1" customWidth="1"/>
    <col min="10" max="10" width="15.85546875" style="44" customWidth="1"/>
    <col min="11" max="11" width="35.7109375" style="44" customWidth="1"/>
    <col min="12" max="12" width="2.7109375" style="44" customWidth="1"/>
    <col min="13" max="13" width="17.5703125" style="44" customWidth="1"/>
    <col min="14" max="16384" width="9.140625" style="44"/>
  </cols>
  <sheetData>
    <row r="1" spans="1:13" x14ac:dyDescent="0.25">
      <c r="A1" s="60"/>
      <c r="B1" s="124"/>
      <c r="C1" s="124"/>
      <c r="D1" s="124"/>
      <c r="E1" s="124"/>
      <c r="F1" s="124"/>
      <c r="G1" s="58" t="s">
        <v>74</v>
      </c>
      <c r="H1" s="125"/>
      <c r="I1" s="126" t="str">
        <f>Currency&amp;"_YC"&amp;"STDRH"</f>
        <v>USD_YCSTDRH</v>
      </c>
      <c r="J1" s="54" t="str">
        <f>$I$1&amp;"_Futures"&amp;$G$1&amp;".xml"</f>
        <v>USD_YCSTDRH_Futures3M.xml</v>
      </c>
      <c r="K1" s="127"/>
      <c r="L1" s="48"/>
    </row>
    <row r="2" spans="1:13" ht="32.25" customHeight="1" x14ac:dyDescent="0.25">
      <c r="A2" s="60"/>
      <c r="B2" s="121" t="s">
        <v>96</v>
      </c>
      <c r="C2" s="121" t="s">
        <v>142</v>
      </c>
      <c r="D2" s="55" t="s">
        <v>95</v>
      </c>
      <c r="E2" s="128" t="s">
        <v>143</v>
      </c>
      <c r="F2" s="128" t="s">
        <v>144</v>
      </c>
      <c r="G2" s="55" t="s">
        <v>83</v>
      </c>
      <c r="H2" s="55" t="s">
        <v>82</v>
      </c>
      <c r="I2" s="121" t="s">
        <v>94</v>
      </c>
      <c r="J2" s="122" t="str">
        <f>IF(Serialize,_xll.ohObjectSave(J3:J44,SerializationPath&amp;J1,FileOverwrite,Serialize),"---")</f>
        <v>---</v>
      </c>
      <c r="K2" s="52" t="str">
        <f>_xll.ohRangeRetrieveError(J2)</f>
        <v/>
      </c>
      <c r="L2" s="48"/>
    </row>
    <row r="3" spans="1:13" ht="11.25" customHeight="1" x14ac:dyDescent="0.25">
      <c r="A3" s="129"/>
      <c r="B3" s="200">
        <v>1</v>
      </c>
      <c r="C3" s="200" t="s">
        <v>145</v>
      </c>
      <c r="D3" s="201" t="b">
        <v>0</v>
      </c>
      <c r="E3" s="201" t="str">
        <f t="array" ref="E3:E44">_xll.qlIMMNextCodes(_xll.qlSettingsEvaluationDate(Trigger)-1,$D3:$D44)</f>
        <v>K5</v>
      </c>
      <c r="F3" s="202">
        <f>_xll.qlIMMdate(E3)</f>
        <v>42144</v>
      </c>
      <c r="G3" s="201" t="str">
        <f t="shared" ref="G3:G34" si="0">PROPER(Currency)&amp;FamilyName&amp;$G$1</f>
        <v>UsdLibor3M</v>
      </c>
      <c r="H3" s="203" t="str">
        <f t="shared" ref="H3:H34" si="1">Currency&amp;"FUT"&amp;$G$1&amp;$E3&amp;QuoteSuffix</f>
        <v>USDFUT3MK5_Quote</v>
      </c>
      <c r="I3" s="204" t="str">
        <f t="shared" ref="I3:I44" si="2">Currency&amp;"FUT"&amp;$G$1&amp;$E3&amp;"ConvAdj"&amp;QuoteSuffix</f>
        <v>USDFUT3MK5ConvAdj_Quote</v>
      </c>
      <c r="J3" s="205" t="str">
        <f>_xll.qlFuturesRateHelper(,$H3,C3,$E3,$G3,$I3,Permanent,Trigger,ObjectOverwrite)</f>
        <v>obj_0036f#0003</v>
      </c>
      <c r="K3" s="194" t="str">
        <f>_xll.ohRangeRetrieveError(J3)</f>
        <v/>
      </c>
      <c r="L3" s="48"/>
    </row>
    <row r="4" spans="1:13" ht="11.25" customHeight="1" x14ac:dyDescent="0.25">
      <c r="A4" s="129"/>
      <c r="B4" s="206">
        <v>2</v>
      </c>
      <c r="C4" s="206" t="s">
        <v>145</v>
      </c>
      <c r="D4" s="207" t="b">
        <v>0</v>
      </c>
      <c r="E4" s="207" t="str">
        <v>M5</v>
      </c>
      <c r="F4" s="208">
        <f>_xll.qlIMMdate(E4)</f>
        <v>42172</v>
      </c>
      <c r="G4" s="207" t="str">
        <f t="shared" si="0"/>
        <v>UsdLibor3M</v>
      </c>
      <c r="H4" s="209" t="str">
        <f t="shared" si="1"/>
        <v>USDFUT3MM5_Quote</v>
      </c>
      <c r="I4" s="210" t="str">
        <f t="shared" si="2"/>
        <v>USDFUT3MM5ConvAdj_Quote</v>
      </c>
      <c r="J4" s="211" t="str">
        <f>_xll.qlFuturesRateHelper(,$H4,C4,$E4,$G4,$I4,Permanent,Trigger,ObjectOverwrite)</f>
        <v>obj_0036c#0003</v>
      </c>
      <c r="K4" s="198" t="str">
        <f>_xll.ohRangeRetrieveError(J4)</f>
        <v/>
      </c>
      <c r="L4" s="48"/>
    </row>
    <row r="5" spans="1:13" ht="11.25" customHeight="1" x14ac:dyDescent="0.25">
      <c r="A5" s="129"/>
      <c r="B5" s="206">
        <v>3</v>
      </c>
      <c r="C5" s="206" t="s">
        <v>145</v>
      </c>
      <c r="D5" s="207" t="b">
        <v>0</v>
      </c>
      <c r="E5" s="207" t="str">
        <v>N5</v>
      </c>
      <c r="F5" s="208">
        <f>_xll.qlIMMdate(E5)</f>
        <v>42200</v>
      </c>
      <c r="G5" s="207" t="str">
        <f t="shared" si="0"/>
        <v>UsdLibor3M</v>
      </c>
      <c r="H5" s="209" t="str">
        <f t="shared" si="1"/>
        <v>USDFUT3MN5_Quote</v>
      </c>
      <c r="I5" s="210" t="str">
        <f t="shared" si="2"/>
        <v>USDFUT3MN5ConvAdj_Quote</v>
      </c>
      <c r="J5" s="211" t="str">
        <f>_xll.qlFuturesRateHelper(,$H5,C5,$E5,$G5,$I5,Permanent,Trigger,ObjectOverwrite)</f>
        <v>obj_00369#0003</v>
      </c>
      <c r="K5" s="198" t="str">
        <f>_xll.ohRangeRetrieveError(J5)</f>
        <v/>
      </c>
      <c r="L5" s="48"/>
      <c r="M5" s="133"/>
    </row>
    <row r="6" spans="1:13" ht="11.25" customHeight="1" x14ac:dyDescent="0.25">
      <c r="A6" s="129"/>
      <c r="B6" s="206">
        <v>4</v>
      </c>
      <c r="C6" s="206" t="s">
        <v>145</v>
      </c>
      <c r="D6" s="207" t="b">
        <v>0</v>
      </c>
      <c r="E6" s="207" t="str">
        <v>Q5</v>
      </c>
      <c r="F6" s="208">
        <f>_xll.qlIMMdate(E6)</f>
        <v>42235</v>
      </c>
      <c r="G6" s="207" t="str">
        <f t="shared" si="0"/>
        <v>UsdLibor3M</v>
      </c>
      <c r="H6" s="209" t="str">
        <f t="shared" si="1"/>
        <v>USDFUT3MQ5_Quote</v>
      </c>
      <c r="I6" s="210" t="str">
        <f t="shared" si="2"/>
        <v>USDFUT3MQ5ConvAdj_Quote</v>
      </c>
      <c r="J6" s="211" t="str">
        <f>_xll.qlFuturesRateHelper(,$H6,C6,$E6,$G6,$I6,Permanent,Trigger,ObjectOverwrite)</f>
        <v>obj_00379#0003</v>
      </c>
      <c r="K6" s="198" t="str">
        <f>_xll.ohRangeRetrieveError(J6)</f>
        <v/>
      </c>
      <c r="L6" s="48"/>
      <c r="M6" s="133"/>
    </row>
    <row r="7" spans="1:13" ht="11.25" customHeight="1" x14ac:dyDescent="0.25">
      <c r="A7" s="129"/>
      <c r="B7" s="206">
        <v>5</v>
      </c>
      <c r="C7" s="206" t="s">
        <v>145</v>
      </c>
      <c r="D7" s="207" t="b">
        <v>0</v>
      </c>
      <c r="E7" s="207" t="str">
        <v>U5</v>
      </c>
      <c r="F7" s="208">
        <f>_xll.qlIMMdate(E7)</f>
        <v>42263</v>
      </c>
      <c r="G7" s="207" t="str">
        <f t="shared" si="0"/>
        <v>UsdLibor3M</v>
      </c>
      <c r="H7" s="209" t="str">
        <f t="shared" si="1"/>
        <v>USDFUT3MU5_Quote</v>
      </c>
      <c r="I7" s="210" t="str">
        <f t="shared" si="2"/>
        <v>USDFUT3MU5ConvAdj_Quote</v>
      </c>
      <c r="J7" s="211" t="str">
        <f>_xll.qlFuturesRateHelper(,$H7,C7,$E7,$G7,$I7,Permanent,Trigger,ObjectOverwrite)</f>
        <v>obj_0035f#0003</v>
      </c>
      <c r="K7" s="198" t="str">
        <f>_xll.ohRangeRetrieveError(J7)</f>
        <v/>
      </c>
      <c r="L7" s="48"/>
      <c r="M7" s="133"/>
    </row>
    <row r="8" spans="1:13" ht="11.25" customHeight="1" x14ac:dyDescent="0.25">
      <c r="A8" s="129"/>
      <c r="B8" s="206">
        <v>6</v>
      </c>
      <c r="C8" s="206" t="s">
        <v>145</v>
      </c>
      <c r="D8" s="207" t="b">
        <v>0</v>
      </c>
      <c r="E8" s="207" t="str">
        <v>V5</v>
      </c>
      <c r="F8" s="208">
        <f>_xll.qlIMMdate(E8)</f>
        <v>42298</v>
      </c>
      <c r="G8" s="207" t="str">
        <f t="shared" si="0"/>
        <v>UsdLibor3M</v>
      </c>
      <c r="H8" s="209" t="str">
        <f t="shared" si="1"/>
        <v>USDFUT3MV5_Quote</v>
      </c>
      <c r="I8" s="210" t="str">
        <f t="shared" si="2"/>
        <v>USDFUT3MV5ConvAdj_Quote</v>
      </c>
      <c r="J8" s="211" t="str">
        <f>_xll.qlFuturesRateHelper(,$H8,C8,$E8,$G8,$I8,Permanent,Trigger,ObjectOverwrite)</f>
        <v>obj_0036b#0003</v>
      </c>
      <c r="K8" s="198" t="str">
        <f>_xll.ohRangeRetrieveError(J8)</f>
        <v/>
      </c>
      <c r="L8" s="48"/>
      <c r="M8" s="133"/>
    </row>
    <row r="9" spans="1:13" ht="11.25" customHeight="1" x14ac:dyDescent="0.25">
      <c r="A9" s="129"/>
      <c r="B9" s="206">
        <v>7</v>
      </c>
      <c r="C9" s="206" t="s">
        <v>145</v>
      </c>
      <c r="D9" s="207" t="b">
        <v>0</v>
      </c>
      <c r="E9" s="207" t="str">
        <v>X5</v>
      </c>
      <c r="F9" s="208">
        <f>_xll.qlIMMdate(E9)</f>
        <v>42326</v>
      </c>
      <c r="G9" s="207" t="str">
        <f t="shared" si="0"/>
        <v>UsdLibor3M</v>
      </c>
      <c r="H9" s="209" t="str">
        <f t="shared" si="1"/>
        <v>USDFUT3MX5_Quote</v>
      </c>
      <c r="I9" s="210" t="str">
        <f t="shared" si="2"/>
        <v>USDFUT3MX5ConvAdj_Quote</v>
      </c>
      <c r="J9" s="211" t="str">
        <f>_xll.qlFuturesRateHelper(,$H9,C9,$E9,$G9,$I9,Permanent,Trigger,ObjectOverwrite)</f>
        <v>obj_00352#0003</v>
      </c>
      <c r="K9" s="198" t="str">
        <f>_xll.ohRangeRetrieveError(J9)</f>
        <v/>
      </c>
      <c r="L9" s="48"/>
      <c r="M9" s="133"/>
    </row>
    <row r="10" spans="1:13" ht="11.25" customHeight="1" x14ac:dyDescent="0.25">
      <c r="A10" s="129"/>
      <c r="B10" s="206">
        <v>8</v>
      </c>
      <c r="C10" s="206" t="s">
        <v>145</v>
      </c>
      <c r="D10" s="207" t="b">
        <v>0</v>
      </c>
      <c r="E10" s="207" t="str">
        <v>Z5</v>
      </c>
      <c r="F10" s="208">
        <f>_xll.qlIMMdate(E10)</f>
        <v>42354</v>
      </c>
      <c r="G10" s="207" t="str">
        <f t="shared" si="0"/>
        <v>UsdLibor3M</v>
      </c>
      <c r="H10" s="209" t="str">
        <f t="shared" si="1"/>
        <v>USDFUT3MZ5_Quote</v>
      </c>
      <c r="I10" s="210" t="str">
        <f t="shared" si="2"/>
        <v>USDFUT3MZ5ConvAdj_Quote</v>
      </c>
      <c r="J10" s="211" t="str">
        <f>_xll.qlFuturesRateHelper(,$H10,C10,$E10,$G10,$I10,Permanent,Trigger,ObjectOverwrite)</f>
        <v>obj_00377#0003</v>
      </c>
      <c r="K10" s="198" t="str">
        <f>_xll.ohRangeRetrieveError(J10)</f>
        <v/>
      </c>
      <c r="L10" s="48"/>
      <c r="M10" s="133"/>
    </row>
    <row r="11" spans="1:13" ht="11.25" customHeight="1" x14ac:dyDescent="0.25">
      <c r="A11" s="129"/>
      <c r="B11" s="206">
        <v>9</v>
      </c>
      <c r="C11" s="206" t="s">
        <v>145</v>
      </c>
      <c r="D11" s="207" t="b">
        <v>0</v>
      </c>
      <c r="E11" s="207" t="str">
        <v>F6</v>
      </c>
      <c r="F11" s="208">
        <f>_xll.qlIMMdate(E11)</f>
        <v>42389</v>
      </c>
      <c r="G11" s="207" t="str">
        <f t="shared" si="0"/>
        <v>UsdLibor3M</v>
      </c>
      <c r="H11" s="209" t="str">
        <f t="shared" si="1"/>
        <v>USDFUT3MF6_Quote</v>
      </c>
      <c r="I11" s="210" t="str">
        <f t="shared" si="2"/>
        <v>USDFUT3MF6ConvAdj_Quote</v>
      </c>
      <c r="J11" s="211" t="str">
        <f>_xll.qlFuturesRateHelper(,$H11,C11,$E11,$G11,$I11,Permanent,Trigger,ObjectOverwrite)</f>
        <v>obj_0036e#0003</v>
      </c>
      <c r="K11" s="198" t="str">
        <f>_xll.ohRangeRetrieveError(J11)</f>
        <v/>
      </c>
      <c r="L11" s="48"/>
      <c r="M11" s="133"/>
    </row>
    <row r="12" spans="1:13" ht="11.25" customHeight="1" x14ac:dyDescent="0.25">
      <c r="A12" s="129"/>
      <c r="B12" s="206">
        <v>10</v>
      </c>
      <c r="C12" s="206" t="s">
        <v>145</v>
      </c>
      <c r="D12" s="207" t="b">
        <v>0</v>
      </c>
      <c r="E12" s="207" t="str">
        <v>G6</v>
      </c>
      <c r="F12" s="208">
        <f>_xll.qlIMMdate(E12)</f>
        <v>42417</v>
      </c>
      <c r="G12" s="207" t="str">
        <f t="shared" si="0"/>
        <v>UsdLibor3M</v>
      </c>
      <c r="H12" s="209" t="str">
        <f t="shared" si="1"/>
        <v>USDFUT3MG6_Quote</v>
      </c>
      <c r="I12" s="210" t="str">
        <f t="shared" si="2"/>
        <v>USDFUT3MG6ConvAdj_Quote</v>
      </c>
      <c r="J12" s="211" t="str">
        <f>_xll.qlFuturesRateHelper(,$H12,C12,$E12,$G12,$I12,Permanent,Trigger,ObjectOverwrite)</f>
        <v>obj_00368#0003</v>
      </c>
      <c r="K12" s="198" t="str">
        <f>_xll.ohRangeRetrieveError(J12)</f>
        <v/>
      </c>
      <c r="L12" s="48"/>
      <c r="M12" s="133"/>
    </row>
    <row r="13" spans="1:13" ht="11.25" customHeight="1" x14ac:dyDescent="0.25">
      <c r="A13" s="129"/>
      <c r="B13" s="206">
        <v>11</v>
      </c>
      <c r="C13" s="206" t="s">
        <v>145</v>
      </c>
      <c r="D13" s="207" t="b">
        <v>0</v>
      </c>
      <c r="E13" s="207" t="str">
        <v>H6</v>
      </c>
      <c r="F13" s="208">
        <f>_xll.qlIMMdate(E13)</f>
        <v>42445</v>
      </c>
      <c r="G13" s="207" t="str">
        <f t="shared" si="0"/>
        <v>UsdLibor3M</v>
      </c>
      <c r="H13" s="209" t="str">
        <f t="shared" si="1"/>
        <v>USDFUT3MH6_Quote</v>
      </c>
      <c r="I13" s="210" t="str">
        <f t="shared" si="2"/>
        <v>USDFUT3MH6ConvAdj_Quote</v>
      </c>
      <c r="J13" s="211" t="str">
        <f>_xll.qlFuturesRateHelper(,$H13,C13,$E13,$G13,$I13,Permanent,Trigger,ObjectOverwrite)</f>
        <v>obj_00365#0003</v>
      </c>
      <c r="K13" s="198" t="str">
        <f>_xll.ohRangeRetrieveError(J13)</f>
        <v/>
      </c>
      <c r="L13" s="48"/>
      <c r="M13" s="133"/>
    </row>
    <row r="14" spans="1:13" ht="11.25" customHeight="1" x14ac:dyDescent="0.25">
      <c r="A14" s="129"/>
      <c r="B14" s="206">
        <v>12</v>
      </c>
      <c r="C14" s="206" t="s">
        <v>145</v>
      </c>
      <c r="D14" s="207" t="b">
        <v>0</v>
      </c>
      <c r="E14" s="207" t="str">
        <v>J6</v>
      </c>
      <c r="F14" s="208">
        <f>_xll.qlIMMdate(E14)</f>
        <v>42480</v>
      </c>
      <c r="G14" s="207" t="str">
        <f t="shared" si="0"/>
        <v>UsdLibor3M</v>
      </c>
      <c r="H14" s="209" t="str">
        <f t="shared" si="1"/>
        <v>USDFUT3MJ6_Quote</v>
      </c>
      <c r="I14" s="210" t="str">
        <f t="shared" si="2"/>
        <v>USDFUT3MJ6ConvAdj_Quote</v>
      </c>
      <c r="J14" s="211" t="str">
        <f>_xll.qlFuturesRateHelper(,$H14,C14,$E14,$G14,$I14,Permanent,Trigger,ObjectOverwrite)</f>
        <v>obj_00373#0003</v>
      </c>
      <c r="K14" s="198" t="str">
        <f>_xll.ohRangeRetrieveError(J14)</f>
        <v/>
      </c>
      <c r="L14" s="48"/>
      <c r="M14" s="133"/>
    </row>
    <row r="15" spans="1:13" ht="11.25" customHeight="1" x14ac:dyDescent="0.25">
      <c r="A15" s="129"/>
      <c r="B15" s="206">
        <v>13</v>
      </c>
      <c r="C15" s="206" t="s">
        <v>145</v>
      </c>
      <c r="D15" s="207" t="b">
        <v>1</v>
      </c>
      <c r="E15" s="207" t="str">
        <v>M6</v>
      </c>
      <c r="F15" s="208">
        <f>_xll.qlIMMdate(E15)</f>
        <v>42536</v>
      </c>
      <c r="G15" s="207" t="str">
        <f t="shared" si="0"/>
        <v>UsdLibor3M</v>
      </c>
      <c r="H15" s="209" t="str">
        <f t="shared" si="1"/>
        <v>USDFUT3MM6_Quote</v>
      </c>
      <c r="I15" s="210" t="str">
        <f t="shared" si="2"/>
        <v>USDFUT3MM6ConvAdj_Quote</v>
      </c>
      <c r="J15" s="211" t="str">
        <f>_xll.qlFuturesRateHelper(,$H15,C15,$E15,$G15,$I15,Permanent,Trigger,ObjectOverwrite)</f>
        <v>obj_00372#0003</v>
      </c>
      <c r="K15" s="198" t="str">
        <f>_xll.ohRangeRetrieveError(J15)</f>
        <v/>
      </c>
      <c r="L15" s="48"/>
      <c r="M15" s="133"/>
    </row>
    <row r="16" spans="1:13" ht="11.25" customHeight="1" x14ac:dyDescent="0.25">
      <c r="A16" s="129"/>
      <c r="B16" s="206">
        <v>14</v>
      </c>
      <c r="C16" s="206" t="s">
        <v>145</v>
      </c>
      <c r="D16" s="207" t="b">
        <v>1</v>
      </c>
      <c r="E16" s="207" t="str">
        <v>U6</v>
      </c>
      <c r="F16" s="208">
        <f>_xll.qlIMMdate(E16)</f>
        <v>42634</v>
      </c>
      <c r="G16" s="207" t="str">
        <f t="shared" si="0"/>
        <v>UsdLibor3M</v>
      </c>
      <c r="H16" s="209" t="str">
        <f t="shared" si="1"/>
        <v>USDFUT3MU6_Quote</v>
      </c>
      <c r="I16" s="210" t="str">
        <f t="shared" si="2"/>
        <v>USDFUT3MU6ConvAdj_Quote</v>
      </c>
      <c r="J16" s="211" t="str">
        <f>_xll.qlFuturesRateHelper(,$H16,C16,$E16,$G16,$I16,Permanent,Trigger,ObjectOverwrite)</f>
        <v>obj_00370#0003</v>
      </c>
      <c r="K16" s="198" t="str">
        <f>_xll.ohRangeRetrieveError(J16)</f>
        <v/>
      </c>
      <c r="L16" s="48"/>
      <c r="M16" s="133"/>
    </row>
    <row r="17" spans="1:13" ht="11.25" customHeight="1" x14ac:dyDescent="0.25">
      <c r="A17" s="129"/>
      <c r="B17" s="206">
        <v>15</v>
      </c>
      <c r="C17" s="206" t="s">
        <v>145</v>
      </c>
      <c r="D17" s="207" t="b">
        <v>1</v>
      </c>
      <c r="E17" s="207" t="str">
        <v>Z6</v>
      </c>
      <c r="F17" s="208">
        <f>_xll.qlIMMdate(E17)</f>
        <v>42725</v>
      </c>
      <c r="G17" s="207" t="str">
        <f t="shared" si="0"/>
        <v>UsdLibor3M</v>
      </c>
      <c r="H17" s="209" t="str">
        <f t="shared" si="1"/>
        <v>USDFUT3MZ6_Quote</v>
      </c>
      <c r="I17" s="210" t="str">
        <f t="shared" si="2"/>
        <v>USDFUT3MZ6ConvAdj_Quote</v>
      </c>
      <c r="J17" s="211" t="str">
        <f>_xll.qlFuturesRateHelper(,$H17,C17,$E17,$G17,$I17,Permanent,Trigger,ObjectOverwrite)</f>
        <v>obj_00378#0003</v>
      </c>
      <c r="K17" s="198" t="str">
        <f>_xll.ohRangeRetrieveError(J17)</f>
        <v/>
      </c>
      <c r="L17" s="48"/>
      <c r="M17" s="133"/>
    </row>
    <row r="18" spans="1:13" ht="11.25" customHeight="1" x14ac:dyDescent="0.25">
      <c r="A18" s="129"/>
      <c r="B18" s="206">
        <v>16</v>
      </c>
      <c r="C18" s="206" t="s">
        <v>145</v>
      </c>
      <c r="D18" s="207" t="b">
        <v>1</v>
      </c>
      <c r="E18" s="207" t="str">
        <v>H7</v>
      </c>
      <c r="F18" s="208">
        <f>_xll.qlIMMdate(E18)</f>
        <v>42809</v>
      </c>
      <c r="G18" s="207" t="str">
        <f t="shared" si="0"/>
        <v>UsdLibor3M</v>
      </c>
      <c r="H18" s="209" t="str">
        <f t="shared" si="1"/>
        <v>USDFUT3MH7_Quote</v>
      </c>
      <c r="I18" s="210" t="str">
        <f t="shared" si="2"/>
        <v>USDFUT3MH7ConvAdj_Quote</v>
      </c>
      <c r="J18" s="211" t="str">
        <f>_xll.qlFuturesRateHelper(,$H18,C18,$E18,$G18,$I18,Permanent,Trigger,ObjectOverwrite)</f>
        <v>obj_00362#0003</v>
      </c>
      <c r="K18" s="198" t="str">
        <f>_xll.ohRangeRetrieveError(J18)</f>
        <v/>
      </c>
      <c r="L18" s="48"/>
      <c r="M18" s="133"/>
    </row>
    <row r="19" spans="1:13" ht="11.25" customHeight="1" x14ac:dyDescent="0.25">
      <c r="A19" s="129"/>
      <c r="B19" s="206">
        <v>17</v>
      </c>
      <c r="C19" s="206" t="s">
        <v>145</v>
      </c>
      <c r="D19" s="207" t="b">
        <v>1</v>
      </c>
      <c r="E19" s="207" t="str">
        <v>M7</v>
      </c>
      <c r="F19" s="208">
        <f>_xll.qlIMMdate(E19)</f>
        <v>42907</v>
      </c>
      <c r="G19" s="207" t="str">
        <f t="shared" si="0"/>
        <v>UsdLibor3M</v>
      </c>
      <c r="H19" s="209" t="str">
        <f t="shared" si="1"/>
        <v>USDFUT3MM7_Quote</v>
      </c>
      <c r="I19" s="210" t="str">
        <f t="shared" si="2"/>
        <v>USDFUT3MM7ConvAdj_Quote</v>
      </c>
      <c r="J19" s="211" t="str">
        <f>_xll.qlFuturesRateHelper(,$H19,C19,$E19,$G19,$I19,Permanent,Trigger,ObjectOverwrite)</f>
        <v>obj_00371#0003</v>
      </c>
      <c r="K19" s="198" t="str">
        <f>_xll.ohRangeRetrieveError(J19)</f>
        <v/>
      </c>
      <c r="L19" s="48"/>
      <c r="M19" s="133"/>
    </row>
    <row r="20" spans="1:13" ht="11.25" customHeight="1" x14ac:dyDescent="0.25">
      <c r="A20" s="129"/>
      <c r="B20" s="206">
        <v>18</v>
      </c>
      <c r="C20" s="206" t="s">
        <v>145</v>
      </c>
      <c r="D20" s="207" t="b">
        <v>1</v>
      </c>
      <c r="E20" s="207" t="str">
        <v>U7</v>
      </c>
      <c r="F20" s="208">
        <f>_xll.qlIMMdate(E20)</f>
        <v>42998</v>
      </c>
      <c r="G20" s="207" t="str">
        <f t="shared" si="0"/>
        <v>UsdLibor3M</v>
      </c>
      <c r="H20" s="209" t="str">
        <f t="shared" si="1"/>
        <v>USDFUT3MU7_Quote</v>
      </c>
      <c r="I20" s="210" t="str">
        <f t="shared" si="2"/>
        <v>USDFUT3MU7ConvAdj_Quote</v>
      </c>
      <c r="J20" s="211" t="str">
        <f>_xll.qlFuturesRateHelper(,$H20,C20,$E20,$G20,$I20,Permanent,Trigger,ObjectOverwrite)</f>
        <v>obj_00358#0003</v>
      </c>
      <c r="K20" s="198" t="str">
        <f>_xll.ohRangeRetrieveError(J20)</f>
        <v/>
      </c>
      <c r="L20" s="48"/>
      <c r="M20" s="133"/>
    </row>
    <row r="21" spans="1:13" ht="11.25" customHeight="1" x14ac:dyDescent="0.25">
      <c r="A21" s="129"/>
      <c r="B21" s="206">
        <v>19</v>
      </c>
      <c r="C21" s="206" t="s">
        <v>145</v>
      </c>
      <c r="D21" s="207" t="b">
        <v>1</v>
      </c>
      <c r="E21" s="207" t="str">
        <v>Z7</v>
      </c>
      <c r="F21" s="208">
        <f>_xll.qlIMMdate(E21)</f>
        <v>43089</v>
      </c>
      <c r="G21" s="207" t="str">
        <f t="shared" si="0"/>
        <v>UsdLibor3M</v>
      </c>
      <c r="H21" s="209" t="str">
        <f t="shared" si="1"/>
        <v>USDFUT3MZ7_Quote</v>
      </c>
      <c r="I21" s="210" t="str">
        <f t="shared" si="2"/>
        <v>USDFUT3MZ7ConvAdj_Quote</v>
      </c>
      <c r="J21" s="211" t="str">
        <f>_xll.qlFuturesRateHelper(,$H21,C21,$E21,$G21,$I21,Permanent,Trigger,ObjectOverwrite)</f>
        <v>obj_0035e#0003</v>
      </c>
      <c r="K21" s="198" t="str">
        <f>_xll.ohRangeRetrieveError(J21)</f>
        <v/>
      </c>
      <c r="L21" s="48"/>
      <c r="M21" s="133"/>
    </row>
    <row r="22" spans="1:13" ht="11.25" customHeight="1" x14ac:dyDescent="0.25">
      <c r="A22" s="129"/>
      <c r="B22" s="206">
        <v>20</v>
      </c>
      <c r="C22" s="206" t="s">
        <v>145</v>
      </c>
      <c r="D22" s="207" t="b">
        <v>1</v>
      </c>
      <c r="E22" s="207" t="str">
        <v>H8</v>
      </c>
      <c r="F22" s="208">
        <f>_xll.qlIMMdate(E22)</f>
        <v>43180</v>
      </c>
      <c r="G22" s="207" t="str">
        <f t="shared" si="0"/>
        <v>UsdLibor3M</v>
      </c>
      <c r="H22" s="209" t="str">
        <f t="shared" si="1"/>
        <v>USDFUT3MH8_Quote</v>
      </c>
      <c r="I22" s="210" t="str">
        <f t="shared" si="2"/>
        <v>USDFUT3MH8ConvAdj_Quote</v>
      </c>
      <c r="J22" s="211" t="str">
        <f>_xll.qlFuturesRateHelper(,$H22,C22,$E22,$G22,$I22,Permanent,Trigger,ObjectOverwrite)</f>
        <v>obj_00353#0003</v>
      </c>
      <c r="K22" s="198" t="str">
        <f>_xll.ohRangeRetrieveError(J22)</f>
        <v/>
      </c>
      <c r="L22" s="48"/>
      <c r="M22" s="133"/>
    </row>
    <row r="23" spans="1:13" ht="11.25" customHeight="1" x14ac:dyDescent="0.25">
      <c r="A23" s="129"/>
      <c r="B23" s="206">
        <v>21</v>
      </c>
      <c r="C23" s="206" t="s">
        <v>145</v>
      </c>
      <c r="D23" s="207" t="b">
        <v>1</v>
      </c>
      <c r="E23" s="207" t="str">
        <v>M8</v>
      </c>
      <c r="F23" s="208">
        <f>_xll.qlIMMdate(E23)</f>
        <v>43271</v>
      </c>
      <c r="G23" s="207" t="str">
        <f t="shared" si="0"/>
        <v>UsdLibor3M</v>
      </c>
      <c r="H23" s="209" t="str">
        <f t="shared" si="1"/>
        <v>USDFUT3MM8_Quote</v>
      </c>
      <c r="I23" s="210" t="str">
        <f t="shared" si="2"/>
        <v>USDFUT3MM8ConvAdj_Quote</v>
      </c>
      <c r="J23" s="211" t="str">
        <f>_xll.qlFuturesRateHelper(,$H23,C23,$E23,$G23,$I23,Permanent,Trigger,ObjectOverwrite)</f>
        <v>obj_0036a#0003</v>
      </c>
      <c r="K23" s="198" t="str">
        <f>_xll.ohRangeRetrieveError(J23)</f>
        <v/>
      </c>
      <c r="L23" s="48"/>
      <c r="M23" s="133"/>
    </row>
    <row r="24" spans="1:13" ht="11.25" customHeight="1" x14ac:dyDescent="0.25">
      <c r="A24" s="129"/>
      <c r="B24" s="206">
        <v>22</v>
      </c>
      <c r="C24" s="206" t="s">
        <v>145</v>
      </c>
      <c r="D24" s="207" t="b">
        <v>1</v>
      </c>
      <c r="E24" s="207" t="str">
        <v>U8</v>
      </c>
      <c r="F24" s="208">
        <f>_xll.qlIMMdate(E24)</f>
        <v>43362</v>
      </c>
      <c r="G24" s="207" t="str">
        <f t="shared" si="0"/>
        <v>UsdLibor3M</v>
      </c>
      <c r="H24" s="209" t="str">
        <f t="shared" si="1"/>
        <v>USDFUT3MU8_Quote</v>
      </c>
      <c r="I24" s="210" t="str">
        <f t="shared" si="2"/>
        <v>USDFUT3MU8ConvAdj_Quote</v>
      </c>
      <c r="J24" s="211" t="str">
        <f>_xll.qlFuturesRateHelper(,$H24,C24,$E24,$G24,$I24,Permanent,Trigger,ObjectOverwrite)</f>
        <v>obj_00357#0003</v>
      </c>
      <c r="K24" s="198" t="str">
        <f>_xll.ohRangeRetrieveError(J24)</f>
        <v/>
      </c>
      <c r="L24" s="48"/>
      <c r="M24" s="133"/>
    </row>
    <row r="25" spans="1:13" ht="11.25" customHeight="1" x14ac:dyDescent="0.25">
      <c r="A25" s="129"/>
      <c r="B25" s="206">
        <v>23</v>
      </c>
      <c r="C25" s="206" t="s">
        <v>145</v>
      </c>
      <c r="D25" s="207" t="b">
        <v>1</v>
      </c>
      <c r="E25" s="207" t="str">
        <v>Z8</v>
      </c>
      <c r="F25" s="208">
        <f>_xll.qlIMMdate(E25)</f>
        <v>43453</v>
      </c>
      <c r="G25" s="207" t="str">
        <f t="shared" si="0"/>
        <v>UsdLibor3M</v>
      </c>
      <c r="H25" s="209" t="str">
        <f t="shared" si="1"/>
        <v>USDFUT3MZ8_Quote</v>
      </c>
      <c r="I25" s="210" t="str">
        <f t="shared" si="2"/>
        <v>USDFUT3MZ8ConvAdj_Quote</v>
      </c>
      <c r="J25" s="211" t="str">
        <f>_xll.qlFuturesRateHelper(,$H25,C25,$E25,$G25,$I25,Permanent,Trigger,ObjectOverwrite)</f>
        <v>obj_00364#0003</v>
      </c>
      <c r="K25" s="198" t="str">
        <f>_xll.ohRangeRetrieveError(J25)</f>
        <v/>
      </c>
      <c r="L25" s="48"/>
      <c r="M25" s="133"/>
    </row>
    <row r="26" spans="1:13" ht="11.25" customHeight="1" x14ac:dyDescent="0.25">
      <c r="A26" s="129"/>
      <c r="B26" s="206">
        <v>24</v>
      </c>
      <c r="C26" s="206" t="s">
        <v>145</v>
      </c>
      <c r="D26" s="207" t="b">
        <v>1</v>
      </c>
      <c r="E26" s="207" t="str">
        <v>H9</v>
      </c>
      <c r="F26" s="208">
        <f>_xll.qlIMMdate(E26)</f>
        <v>43544</v>
      </c>
      <c r="G26" s="207" t="str">
        <f t="shared" si="0"/>
        <v>UsdLibor3M</v>
      </c>
      <c r="H26" s="209" t="str">
        <f t="shared" si="1"/>
        <v>USDFUT3MH9_Quote</v>
      </c>
      <c r="I26" s="210" t="str">
        <f t="shared" si="2"/>
        <v>USDFUT3MH9ConvAdj_Quote</v>
      </c>
      <c r="J26" s="211" t="str">
        <f>_xll.qlFuturesRateHelper(,$H26,C26,$E26,$G26,$I26,Permanent,Trigger,ObjectOverwrite)</f>
        <v>obj_00376#0003</v>
      </c>
      <c r="K26" s="198" t="str">
        <f>_xll.ohRangeRetrieveError(J26)</f>
        <v/>
      </c>
      <c r="L26" s="48"/>
      <c r="M26" s="133"/>
    </row>
    <row r="27" spans="1:13" ht="11.25" customHeight="1" x14ac:dyDescent="0.25">
      <c r="A27" s="129"/>
      <c r="B27" s="206">
        <v>25</v>
      </c>
      <c r="C27" s="206" t="s">
        <v>145</v>
      </c>
      <c r="D27" s="207" t="b">
        <v>1</v>
      </c>
      <c r="E27" s="207" t="str">
        <v>M9</v>
      </c>
      <c r="F27" s="208">
        <f>_xll.qlIMMdate(E27)</f>
        <v>43635</v>
      </c>
      <c r="G27" s="207" t="str">
        <f t="shared" si="0"/>
        <v>UsdLibor3M</v>
      </c>
      <c r="H27" s="209" t="str">
        <f t="shared" si="1"/>
        <v>USDFUT3MM9_Quote</v>
      </c>
      <c r="I27" s="210" t="str">
        <f t="shared" si="2"/>
        <v>USDFUT3MM9ConvAdj_Quote</v>
      </c>
      <c r="J27" s="211" t="str">
        <f>_xll.qlFuturesRateHelper(,$H27,C27,$E27,$G27,$I27,Permanent,Trigger,ObjectOverwrite)</f>
        <v>obj_0035a#0003</v>
      </c>
      <c r="K27" s="198" t="str">
        <f>_xll.ohRangeRetrieveError(J27)</f>
        <v/>
      </c>
      <c r="L27" s="48"/>
      <c r="M27" s="133"/>
    </row>
    <row r="28" spans="1:13" ht="11.25" customHeight="1" x14ac:dyDescent="0.25">
      <c r="A28" s="129"/>
      <c r="B28" s="206">
        <v>26</v>
      </c>
      <c r="C28" s="206" t="s">
        <v>145</v>
      </c>
      <c r="D28" s="207" t="b">
        <v>1</v>
      </c>
      <c r="E28" s="207" t="str">
        <v>U9</v>
      </c>
      <c r="F28" s="208">
        <f>_xll.qlIMMdate(E28)</f>
        <v>43726</v>
      </c>
      <c r="G28" s="207" t="str">
        <f t="shared" si="0"/>
        <v>UsdLibor3M</v>
      </c>
      <c r="H28" s="209" t="str">
        <f t="shared" si="1"/>
        <v>USDFUT3MU9_Quote</v>
      </c>
      <c r="I28" s="210" t="str">
        <f t="shared" si="2"/>
        <v>USDFUT3MU9ConvAdj_Quote</v>
      </c>
      <c r="J28" s="211" t="str">
        <f>_xll.qlFuturesRateHelper(,$H28,C28,$E28,$G28,$I28,Permanent,Trigger,ObjectOverwrite)</f>
        <v>obj_0035c#0003</v>
      </c>
      <c r="K28" s="198" t="str">
        <f>_xll.ohRangeRetrieveError(J28)</f>
        <v/>
      </c>
      <c r="L28" s="48"/>
      <c r="M28" s="133"/>
    </row>
    <row r="29" spans="1:13" ht="11.25" customHeight="1" x14ac:dyDescent="0.25">
      <c r="A29" s="129"/>
      <c r="B29" s="206">
        <v>27</v>
      </c>
      <c r="C29" s="206" t="s">
        <v>145</v>
      </c>
      <c r="D29" s="207" t="b">
        <v>1</v>
      </c>
      <c r="E29" s="207" t="str">
        <v>Z9</v>
      </c>
      <c r="F29" s="208">
        <f>_xll.qlIMMdate(E29)</f>
        <v>43817</v>
      </c>
      <c r="G29" s="207" t="str">
        <f t="shared" si="0"/>
        <v>UsdLibor3M</v>
      </c>
      <c r="H29" s="209" t="str">
        <f t="shared" si="1"/>
        <v>USDFUT3MZ9_Quote</v>
      </c>
      <c r="I29" s="210" t="str">
        <f t="shared" si="2"/>
        <v>USDFUT3MZ9ConvAdj_Quote</v>
      </c>
      <c r="J29" s="211" t="str">
        <f>_xll.qlFuturesRateHelper(,$H29,C29,$E29,$G29,$I29,Permanent,Trigger,ObjectOverwrite)</f>
        <v>obj_00374#0003</v>
      </c>
      <c r="K29" s="198" t="str">
        <f>_xll.ohRangeRetrieveError(J29)</f>
        <v/>
      </c>
      <c r="L29" s="48"/>
      <c r="M29" s="133"/>
    </row>
    <row r="30" spans="1:13" ht="11.25" customHeight="1" x14ac:dyDescent="0.25">
      <c r="A30" s="129"/>
      <c r="B30" s="206">
        <v>28</v>
      </c>
      <c r="C30" s="206" t="s">
        <v>145</v>
      </c>
      <c r="D30" s="207" t="b">
        <v>1</v>
      </c>
      <c r="E30" s="207" t="str">
        <v>H0</v>
      </c>
      <c r="F30" s="208">
        <f>_xll.qlIMMdate(E30)</f>
        <v>43908</v>
      </c>
      <c r="G30" s="207" t="str">
        <f t="shared" si="0"/>
        <v>UsdLibor3M</v>
      </c>
      <c r="H30" s="209" t="str">
        <f t="shared" si="1"/>
        <v>USDFUT3MH0_Quote</v>
      </c>
      <c r="I30" s="210" t="str">
        <f t="shared" si="2"/>
        <v>USDFUT3MH0ConvAdj_Quote</v>
      </c>
      <c r="J30" s="211" t="str">
        <f>_xll.qlFuturesRateHelper(,$H30,C30,$E30,$G30,$I30,Permanent,Trigger,ObjectOverwrite)</f>
        <v>obj_00366#0003</v>
      </c>
      <c r="K30" s="198" t="str">
        <f>_xll.ohRangeRetrieveError(J30)</f>
        <v/>
      </c>
      <c r="L30" s="48"/>
      <c r="M30" s="133"/>
    </row>
    <row r="31" spans="1:13" ht="11.25" customHeight="1" x14ac:dyDescent="0.25">
      <c r="A31" s="129"/>
      <c r="B31" s="206">
        <v>29</v>
      </c>
      <c r="C31" s="206" t="s">
        <v>145</v>
      </c>
      <c r="D31" s="207" t="b">
        <v>1</v>
      </c>
      <c r="E31" s="207" t="str">
        <v>M0</v>
      </c>
      <c r="F31" s="208">
        <f>_xll.qlIMMdate(E31)</f>
        <v>43999</v>
      </c>
      <c r="G31" s="207" t="str">
        <f t="shared" si="0"/>
        <v>UsdLibor3M</v>
      </c>
      <c r="H31" s="209" t="str">
        <f t="shared" si="1"/>
        <v>USDFUT3MM0_Quote</v>
      </c>
      <c r="I31" s="210" t="str">
        <f t="shared" si="2"/>
        <v>USDFUT3MM0ConvAdj_Quote</v>
      </c>
      <c r="J31" s="211" t="str">
        <f>_xll.qlFuturesRateHelper(,$H31,C31,$E31,$G31,$I31,Permanent,Trigger,ObjectOverwrite)</f>
        <v>obj_00361#0003</v>
      </c>
      <c r="K31" s="198" t="str">
        <f>_xll.ohRangeRetrieveError(J31)</f>
        <v/>
      </c>
      <c r="L31" s="48"/>
      <c r="M31" s="133"/>
    </row>
    <row r="32" spans="1:13" ht="11.25" customHeight="1" x14ac:dyDescent="0.25">
      <c r="A32" s="129"/>
      <c r="B32" s="206">
        <v>30</v>
      </c>
      <c r="C32" s="206" t="s">
        <v>145</v>
      </c>
      <c r="D32" s="207" t="b">
        <v>1</v>
      </c>
      <c r="E32" s="207" t="str">
        <v>U0</v>
      </c>
      <c r="F32" s="208">
        <f>_xll.qlIMMdate(E32)</f>
        <v>44090</v>
      </c>
      <c r="G32" s="207" t="str">
        <f t="shared" si="0"/>
        <v>UsdLibor3M</v>
      </c>
      <c r="H32" s="209" t="str">
        <f t="shared" si="1"/>
        <v>USDFUT3MU0_Quote</v>
      </c>
      <c r="I32" s="210" t="str">
        <f t="shared" si="2"/>
        <v>USDFUT3MU0ConvAdj_Quote</v>
      </c>
      <c r="J32" s="211" t="str">
        <f>_xll.qlFuturesRateHelper(,$H32,C32,$E32,$G32,$I32,Permanent,Trigger,ObjectOverwrite)</f>
        <v>obj_0036d#0003</v>
      </c>
      <c r="K32" s="198" t="str">
        <f>_xll.ohRangeRetrieveError(J32)</f>
        <v/>
      </c>
      <c r="L32" s="48"/>
      <c r="M32" s="133"/>
    </row>
    <row r="33" spans="1:13" ht="11.25" customHeight="1" x14ac:dyDescent="0.25">
      <c r="A33" s="129"/>
      <c r="B33" s="206">
        <v>31</v>
      </c>
      <c r="C33" s="206" t="s">
        <v>145</v>
      </c>
      <c r="D33" s="207" t="b">
        <v>1</v>
      </c>
      <c r="E33" s="207" t="str">
        <v>Z0</v>
      </c>
      <c r="F33" s="208">
        <f>_xll.qlIMMdate(E33)</f>
        <v>44181</v>
      </c>
      <c r="G33" s="207" t="str">
        <f t="shared" si="0"/>
        <v>UsdLibor3M</v>
      </c>
      <c r="H33" s="209" t="str">
        <f t="shared" si="1"/>
        <v>USDFUT3MZ0_Quote</v>
      </c>
      <c r="I33" s="210" t="str">
        <f t="shared" si="2"/>
        <v>USDFUT3MZ0ConvAdj_Quote</v>
      </c>
      <c r="J33" s="211" t="str">
        <f>_xll.qlFuturesRateHelper(,$H33,C33,$E33,$G33,$I33,Permanent,Trigger,ObjectOverwrite)</f>
        <v>obj_00356#0003</v>
      </c>
      <c r="K33" s="198" t="str">
        <f>_xll.ohRangeRetrieveError(J33)</f>
        <v/>
      </c>
      <c r="L33" s="48"/>
      <c r="M33" s="133"/>
    </row>
    <row r="34" spans="1:13" ht="11.25" customHeight="1" x14ac:dyDescent="0.25">
      <c r="A34" s="129"/>
      <c r="B34" s="206">
        <v>32</v>
      </c>
      <c r="C34" s="206" t="s">
        <v>145</v>
      </c>
      <c r="D34" s="207" t="b">
        <v>1</v>
      </c>
      <c r="E34" s="207" t="str">
        <v>H1</v>
      </c>
      <c r="F34" s="208">
        <f>_xll.qlIMMdate(E34)</f>
        <v>44272</v>
      </c>
      <c r="G34" s="207" t="str">
        <f t="shared" si="0"/>
        <v>UsdLibor3M</v>
      </c>
      <c r="H34" s="209" t="str">
        <f t="shared" si="1"/>
        <v>USDFUT3MH1_Quote</v>
      </c>
      <c r="I34" s="210" t="str">
        <f t="shared" si="2"/>
        <v>USDFUT3MH1ConvAdj_Quote</v>
      </c>
      <c r="J34" s="211" t="str">
        <f>_xll.qlFuturesRateHelper(,$H34,C34,$E34,$G34,$I34,Permanent,Trigger,ObjectOverwrite)</f>
        <v>obj_00375#0003</v>
      </c>
      <c r="K34" s="198" t="str">
        <f>_xll.ohRangeRetrieveError(J34)</f>
        <v/>
      </c>
      <c r="L34" s="48"/>
      <c r="M34" s="133"/>
    </row>
    <row r="35" spans="1:13" ht="11.25" customHeight="1" x14ac:dyDescent="0.25">
      <c r="A35" s="129"/>
      <c r="B35" s="206">
        <v>33</v>
      </c>
      <c r="C35" s="206" t="s">
        <v>145</v>
      </c>
      <c r="D35" s="207" t="b">
        <v>1</v>
      </c>
      <c r="E35" s="207" t="str">
        <v>M1</v>
      </c>
      <c r="F35" s="208">
        <f>_xll.qlIMMdate(E35)</f>
        <v>44363</v>
      </c>
      <c r="G35" s="207" t="str">
        <f t="shared" ref="G35:G44" si="3">PROPER(Currency)&amp;FamilyName&amp;$G$1</f>
        <v>UsdLibor3M</v>
      </c>
      <c r="H35" s="209" t="str">
        <f t="shared" ref="H35:H44" si="4">Currency&amp;"FUT"&amp;$G$1&amp;$E35&amp;QuoteSuffix</f>
        <v>USDFUT3MM1_Quote</v>
      </c>
      <c r="I35" s="210" t="str">
        <f t="shared" si="2"/>
        <v>USDFUT3MM1ConvAdj_Quote</v>
      </c>
      <c r="J35" s="211" t="str">
        <f>_xll.qlFuturesRateHelper(,$H35,C35,$E35,$G35,$I35,Permanent,Trigger,ObjectOverwrite)</f>
        <v>obj_0035d#0003</v>
      </c>
      <c r="K35" s="198" t="str">
        <f>_xll.ohRangeRetrieveError(J35)</f>
        <v/>
      </c>
      <c r="L35" s="48"/>
      <c r="M35" s="133"/>
    </row>
    <row r="36" spans="1:13" ht="11.25" customHeight="1" x14ac:dyDescent="0.25">
      <c r="A36" s="129"/>
      <c r="B36" s="206">
        <v>34</v>
      </c>
      <c r="C36" s="206" t="s">
        <v>145</v>
      </c>
      <c r="D36" s="207" t="b">
        <v>1</v>
      </c>
      <c r="E36" s="207" t="str">
        <v>U1</v>
      </c>
      <c r="F36" s="208">
        <f>_xll.qlIMMdate(E36)</f>
        <v>44454</v>
      </c>
      <c r="G36" s="207" t="str">
        <f t="shared" si="3"/>
        <v>UsdLibor3M</v>
      </c>
      <c r="H36" s="209" t="str">
        <f t="shared" si="4"/>
        <v>USDFUT3MU1_Quote</v>
      </c>
      <c r="I36" s="210" t="str">
        <f t="shared" si="2"/>
        <v>USDFUT3MU1ConvAdj_Quote</v>
      </c>
      <c r="J36" s="211" t="str">
        <f>_xll.qlFuturesRateHelper(,$H36,C36,$E36,$G36,$I36,Permanent,Trigger,ObjectOverwrite)</f>
        <v>obj_00363#0003</v>
      </c>
      <c r="K36" s="198" t="str">
        <f>_xll.ohRangeRetrieveError(J36)</f>
        <v/>
      </c>
      <c r="L36" s="48"/>
      <c r="M36" s="133"/>
    </row>
    <row r="37" spans="1:13" ht="11.25" customHeight="1" x14ac:dyDescent="0.25">
      <c r="A37" s="129"/>
      <c r="B37" s="206">
        <v>35</v>
      </c>
      <c r="C37" s="206" t="s">
        <v>145</v>
      </c>
      <c r="D37" s="207" t="b">
        <v>1</v>
      </c>
      <c r="E37" s="207" t="str">
        <v>Z1</v>
      </c>
      <c r="F37" s="208">
        <f>_xll.qlIMMdate(E37)</f>
        <v>44545</v>
      </c>
      <c r="G37" s="207" t="str">
        <f t="shared" si="3"/>
        <v>UsdLibor3M</v>
      </c>
      <c r="H37" s="209" t="str">
        <f t="shared" si="4"/>
        <v>USDFUT3MZ1_Quote</v>
      </c>
      <c r="I37" s="210" t="str">
        <f t="shared" si="2"/>
        <v>USDFUT3MZ1ConvAdj_Quote</v>
      </c>
      <c r="J37" s="211" t="str">
        <f>_xll.qlFuturesRateHelper(,$H37,C37,$E37,$G37,$I37,Permanent,Trigger,ObjectOverwrite)</f>
        <v>obj_0037a#0003</v>
      </c>
      <c r="K37" s="198" t="str">
        <f>_xll.ohRangeRetrieveError(J37)</f>
        <v/>
      </c>
      <c r="L37" s="48"/>
      <c r="M37" s="133"/>
    </row>
    <row r="38" spans="1:13" ht="11.25" customHeight="1" x14ac:dyDescent="0.25">
      <c r="A38" s="129"/>
      <c r="B38" s="206">
        <v>36</v>
      </c>
      <c r="C38" s="206" t="s">
        <v>145</v>
      </c>
      <c r="D38" s="207" t="b">
        <v>1</v>
      </c>
      <c r="E38" s="207" t="str">
        <v>H2</v>
      </c>
      <c r="F38" s="208">
        <f>_xll.qlIMMdate(E38)</f>
        <v>44636</v>
      </c>
      <c r="G38" s="207" t="str">
        <f t="shared" si="3"/>
        <v>UsdLibor3M</v>
      </c>
      <c r="H38" s="209" t="str">
        <f t="shared" si="4"/>
        <v>USDFUT3MH2_Quote</v>
      </c>
      <c r="I38" s="210" t="str">
        <f t="shared" si="2"/>
        <v>USDFUT3MH2ConvAdj_Quote</v>
      </c>
      <c r="J38" s="211" t="str">
        <f>_xll.qlFuturesRateHelper(,$H38,C38,$E38,$G38,$I38,Permanent,Trigger,ObjectOverwrite)</f>
        <v>obj_00359#0003</v>
      </c>
      <c r="K38" s="198" t="str">
        <f>_xll.ohRangeRetrieveError(J38)</f>
        <v/>
      </c>
      <c r="L38" s="48"/>
      <c r="M38" s="133"/>
    </row>
    <row r="39" spans="1:13" ht="11.25" customHeight="1" x14ac:dyDescent="0.25">
      <c r="A39" s="129"/>
      <c r="B39" s="206">
        <v>37</v>
      </c>
      <c r="C39" s="206" t="s">
        <v>145</v>
      </c>
      <c r="D39" s="207" t="b">
        <v>1</v>
      </c>
      <c r="E39" s="207" t="str">
        <v>M2</v>
      </c>
      <c r="F39" s="208">
        <f>_xll.qlIMMdate(E39)</f>
        <v>44727</v>
      </c>
      <c r="G39" s="207" t="str">
        <f t="shared" si="3"/>
        <v>UsdLibor3M</v>
      </c>
      <c r="H39" s="209" t="str">
        <f t="shared" si="4"/>
        <v>USDFUT3MM2_Quote</v>
      </c>
      <c r="I39" s="210" t="str">
        <f t="shared" si="2"/>
        <v>USDFUT3MM2ConvAdj_Quote</v>
      </c>
      <c r="J39" s="211" t="str">
        <f>_xll.qlFuturesRateHelper(,$H39,C39,$E39,$G39,$I39,Permanent,Trigger,ObjectOverwrite)</f>
        <v>obj_0037b#0003</v>
      </c>
      <c r="K39" s="198" t="str">
        <f>_xll.ohRangeRetrieveError(J39)</f>
        <v/>
      </c>
      <c r="L39" s="48"/>
      <c r="M39" s="133"/>
    </row>
    <row r="40" spans="1:13" ht="11.25" customHeight="1" x14ac:dyDescent="0.25">
      <c r="A40" s="129"/>
      <c r="B40" s="206">
        <v>38</v>
      </c>
      <c r="C40" s="206" t="s">
        <v>145</v>
      </c>
      <c r="D40" s="207" t="b">
        <v>1</v>
      </c>
      <c r="E40" s="207" t="str">
        <v>U2</v>
      </c>
      <c r="F40" s="208">
        <f>_xll.qlIMMdate(E40)</f>
        <v>44825</v>
      </c>
      <c r="G40" s="207" t="str">
        <f t="shared" si="3"/>
        <v>UsdLibor3M</v>
      </c>
      <c r="H40" s="209" t="str">
        <f t="shared" si="4"/>
        <v>USDFUT3MU2_Quote</v>
      </c>
      <c r="I40" s="210" t="str">
        <f t="shared" si="2"/>
        <v>USDFUT3MU2ConvAdj_Quote</v>
      </c>
      <c r="J40" s="211" t="str">
        <f>_xll.qlFuturesRateHelper(,$H40,C40,$E40,$G40,$I40,Permanent,Trigger,ObjectOverwrite)</f>
        <v>obj_0035b#0003</v>
      </c>
      <c r="K40" s="198" t="str">
        <f>_xll.ohRangeRetrieveError(J40)</f>
        <v/>
      </c>
      <c r="L40" s="48"/>
    </row>
    <row r="41" spans="1:13" ht="11.25" customHeight="1" x14ac:dyDescent="0.25">
      <c r="A41" s="129"/>
      <c r="B41" s="206">
        <v>39</v>
      </c>
      <c r="C41" s="206" t="s">
        <v>145</v>
      </c>
      <c r="D41" s="207" t="b">
        <v>1</v>
      </c>
      <c r="E41" s="207" t="str">
        <v>Z2</v>
      </c>
      <c r="F41" s="208">
        <f>_xll.qlIMMdate(E41)</f>
        <v>44916</v>
      </c>
      <c r="G41" s="207" t="str">
        <f t="shared" si="3"/>
        <v>UsdLibor3M</v>
      </c>
      <c r="H41" s="209" t="str">
        <f t="shared" si="4"/>
        <v>USDFUT3MZ2_Quote</v>
      </c>
      <c r="I41" s="210" t="str">
        <f t="shared" si="2"/>
        <v>USDFUT3MZ2ConvAdj_Quote</v>
      </c>
      <c r="J41" s="211" t="str">
        <f>_xll.qlFuturesRateHelper(,$H41,C41,$E41,$G41,$I41,Permanent,Trigger,ObjectOverwrite)</f>
        <v>obj_00355#0003</v>
      </c>
      <c r="K41" s="198" t="str">
        <f>_xll.ohRangeRetrieveError(J41)</f>
        <v/>
      </c>
      <c r="L41" s="48"/>
    </row>
    <row r="42" spans="1:13" ht="11.25" customHeight="1" x14ac:dyDescent="0.25">
      <c r="A42" s="129"/>
      <c r="B42" s="206">
        <v>40</v>
      </c>
      <c r="C42" s="206" t="s">
        <v>145</v>
      </c>
      <c r="D42" s="207" t="b">
        <v>1</v>
      </c>
      <c r="E42" s="207" t="str">
        <v>H3</v>
      </c>
      <c r="F42" s="208">
        <f>_xll.qlIMMdate(E42)</f>
        <v>45000</v>
      </c>
      <c r="G42" s="207" t="str">
        <f t="shared" si="3"/>
        <v>UsdLibor3M</v>
      </c>
      <c r="H42" s="209" t="str">
        <f t="shared" si="4"/>
        <v>USDFUT3MH3_Quote</v>
      </c>
      <c r="I42" s="210" t="str">
        <f t="shared" si="2"/>
        <v>USDFUT3MH3ConvAdj_Quote</v>
      </c>
      <c r="J42" s="211" t="str">
        <f>_xll.qlFuturesRateHelper(,$H42,C42,$E42,$G42,$I42,Permanent,Trigger,ObjectOverwrite)</f>
        <v>obj_00354#0003</v>
      </c>
      <c r="K42" s="198" t="str">
        <f>_xll.ohRangeRetrieveError(J42)</f>
        <v/>
      </c>
      <c r="L42" s="48"/>
    </row>
    <row r="43" spans="1:13" ht="11.25" customHeight="1" x14ac:dyDescent="0.25">
      <c r="A43" s="129"/>
      <c r="B43" s="206">
        <v>41</v>
      </c>
      <c r="C43" s="206" t="s">
        <v>145</v>
      </c>
      <c r="D43" s="207" t="b">
        <v>1</v>
      </c>
      <c r="E43" s="207" t="str">
        <v>M3</v>
      </c>
      <c r="F43" s="208">
        <f>_xll.qlIMMdate(E43)</f>
        <v>45098</v>
      </c>
      <c r="G43" s="207" t="str">
        <f t="shared" si="3"/>
        <v>UsdLibor3M</v>
      </c>
      <c r="H43" s="209" t="str">
        <f t="shared" si="4"/>
        <v>USDFUT3MM3_Quote</v>
      </c>
      <c r="I43" s="210" t="str">
        <f t="shared" si="2"/>
        <v>USDFUT3MM3ConvAdj_Quote</v>
      </c>
      <c r="J43" s="211" t="str">
        <f>_xll.qlFuturesRateHelper(,$H43,C43,$E43,$G43,$I43,Permanent,Trigger,ObjectOverwrite)</f>
        <v>obj_00367#0003</v>
      </c>
      <c r="K43" s="198" t="str">
        <f>_xll.ohRangeRetrieveError(J43)</f>
        <v/>
      </c>
      <c r="L43" s="48"/>
    </row>
    <row r="44" spans="1:13" ht="11.25" customHeight="1" x14ac:dyDescent="0.25">
      <c r="A44" s="129"/>
      <c r="B44" s="51">
        <v>42</v>
      </c>
      <c r="C44" s="51" t="s">
        <v>145</v>
      </c>
      <c r="D44" s="130" t="b">
        <v>1</v>
      </c>
      <c r="E44" s="130" t="str">
        <v>U3</v>
      </c>
      <c r="F44" s="179">
        <f>_xll.qlIMMdate(E44)</f>
        <v>45189</v>
      </c>
      <c r="G44" s="130" t="str">
        <f t="shared" si="3"/>
        <v>UsdLibor3M</v>
      </c>
      <c r="H44" s="131" t="str">
        <f t="shared" si="4"/>
        <v>USDFUT3MU3_Quote</v>
      </c>
      <c r="I44" s="159" t="str">
        <f t="shared" si="2"/>
        <v>USDFUT3MU3ConvAdj_Quote</v>
      </c>
      <c r="J44" s="132" t="str">
        <f>_xll.qlFuturesRateHelper(,$H44,C44,$E44,$G44,$I44,Permanent,Trigger,ObjectOverwrite)</f>
        <v>obj_00360#0003</v>
      </c>
      <c r="K44" s="50" t="str">
        <f>_xll.ohRangeRetrieveError(J44)</f>
        <v/>
      </c>
      <c r="L44" s="48"/>
    </row>
    <row r="45" spans="1:13" ht="11.25" customHeight="1" thickBot="1" x14ac:dyDescent="0.3">
      <c r="A45" s="134"/>
      <c r="B45" s="135"/>
      <c r="C45" s="135"/>
      <c r="D45" s="135"/>
      <c r="E45" s="135"/>
      <c r="F45" s="135"/>
      <c r="G45" s="135"/>
      <c r="H45" s="135"/>
      <c r="I45" s="135"/>
      <c r="J45" s="135"/>
      <c r="K45" s="135"/>
      <c r="L45" s="45"/>
    </row>
  </sheetData>
  <dataValidations count="1">
    <dataValidation type="list" allowBlank="1" showInputMessage="1" showErrorMessage="1" sqref="C3:C44">
      <formula1>"IMM,ASX"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42"/>
  <sheetViews>
    <sheetView workbookViewId="0">
      <selection activeCell="L2" sqref="L2"/>
    </sheetView>
  </sheetViews>
  <sheetFormatPr defaultRowHeight="13.5" x14ac:dyDescent="0.25"/>
  <cols>
    <col min="1" max="1" width="1.7109375" style="44" customWidth="1"/>
    <col min="2" max="3" width="6" style="44" bestFit="1" customWidth="1"/>
    <col min="4" max="4" width="4" style="44" bestFit="1" customWidth="1"/>
    <col min="5" max="6" width="3" style="44" bestFit="1" customWidth="1"/>
    <col min="7" max="7" width="7" style="44" bestFit="1" customWidth="1"/>
    <col min="8" max="8" width="19.28515625" style="44" bestFit="1" customWidth="1"/>
    <col min="9" max="9" width="11" style="44" bestFit="1" customWidth="1"/>
    <col min="10" max="10" width="12" style="44" bestFit="1" customWidth="1"/>
    <col min="11" max="11" width="23" style="44" bestFit="1" customWidth="1"/>
    <col min="12" max="12" width="15.140625" style="152" bestFit="1" customWidth="1"/>
    <col min="13" max="13" width="35.7109375" style="44" customWidth="1"/>
    <col min="14" max="14" width="2.7109375" style="44" customWidth="1"/>
    <col min="15" max="15" width="2.5703125" style="44" customWidth="1"/>
    <col min="16" max="16" width="4" style="44" bestFit="1" customWidth="1"/>
    <col min="17" max="18" width="3" style="44" bestFit="1" customWidth="1"/>
    <col min="19" max="16384" width="9.140625" style="44"/>
  </cols>
  <sheetData>
    <row r="1" spans="1:18" x14ac:dyDescent="0.25">
      <c r="A1" s="180"/>
      <c r="B1" s="181"/>
      <c r="C1" s="181"/>
      <c r="D1" s="181"/>
      <c r="E1" s="181"/>
      <c r="F1" s="181"/>
      <c r="G1" s="181"/>
      <c r="H1" s="181"/>
      <c r="I1" s="182" t="s">
        <v>74</v>
      </c>
      <c r="J1" s="182"/>
      <c r="K1" s="183"/>
      <c r="L1" s="181"/>
      <c r="M1" s="181"/>
      <c r="N1" s="184"/>
    </row>
    <row r="2" spans="1:18" ht="22.5" x14ac:dyDescent="0.25">
      <c r="A2" s="49"/>
      <c r="B2" s="55" t="s">
        <v>146</v>
      </c>
      <c r="C2" s="55" t="s">
        <v>112</v>
      </c>
      <c r="D2" s="55"/>
      <c r="E2" s="55"/>
      <c r="F2" s="55"/>
      <c r="G2" s="55" t="s">
        <v>111</v>
      </c>
      <c r="H2" s="55" t="s">
        <v>110</v>
      </c>
      <c r="I2" s="55" t="s">
        <v>109</v>
      </c>
      <c r="J2" s="55" t="s">
        <v>108</v>
      </c>
      <c r="K2" s="55" t="s">
        <v>82</v>
      </c>
      <c r="L2" s="122" t="str">
        <f>IF(Serialize,_xll.ohObjectSave(L3:L41,SerializationPath&amp;K1,FileOverwrite,Serialize),"---")</f>
        <v>---</v>
      </c>
      <c r="M2" s="138" t="str">
        <f>_xll.ohRangeRetrieveError(L2)</f>
        <v/>
      </c>
      <c r="N2" s="139"/>
    </row>
    <row r="3" spans="1:18" ht="11.25" customHeight="1" x14ac:dyDescent="0.25">
      <c r="A3" s="60"/>
      <c r="B3" s="59"/>
      <c r="C3" s="59"/>
      <c r="D3" s="59"/>
      <c r="E3" s="59"/>
      <c r="F3" s="59"/>
      <c r="G3" s="59"/>
      <c r="H3" s="59"/>
      <c r="I3" s="59"/>
      <c r="J3" s="59"/>
      <c r="K3" s="59"/>
      <c r="L3" s="140" t="str">
        <f>IF(UPPER(FamilyName)="IBOR",_xll.qlEuribor(,$I$1,,Permanent,Trigger,ObjectOverwrite),IF(UPPER(FamilyName)="LIBOR",_xll.qlLibor(,Currency,$I$1,,Permanent,Trigger,ObjectOverwrite),"--"))</f>
        <v>obj_00303#0003</v>
      </c>
      <c r="M3" s="141" t="str">
        <f>_xll.ohRangeRetrieveError(L3)</f>
        <v/>
      </c>
      <c r="N3" s="136"/>
    </row>
    <row r="4" spans="1:18" s="56" customFormat="1" ht="11.25" customHeight="1" thickBot="1" x14ac:dyDescent="0.25">
      <c r="A4" s="60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136"/>
    </row>
    <row r="5" spans="1:18" ht="11.25" customHeight="1" x14ac:dyDescent="0.25">
      <c r="A5" s="49"/>
      <c r="B5" s="212">
        <v>2</v>
      </c>
      <c r="C5" s="212" t="s">
        <v>103</v>
      </c>
      <c r="D5" s="212" t="s">
        <v>36</v>
      </c>
      <c r="E5" s="212" t="str">
        <f t="array" ref="E5:E41">VLOOKUP(Currency,Conventions,2)</f>
        <v>AM</v>
      </c>
      <c r="F5" s="212" t="str">
        <f t="array" ref="F5:F41">VLOOKUP(Currency,Conventions,3)</f>
        <v>3L</v>
      </c>
      <c r="G5" s="201" t="str">
        <f t="shared" ref="G5:G41" si="0">IF(UPPER(LEFT($E5))="A","Annual",IF(UPPER(LEFT($E5))="S","Semiannual","--"))</f>
        <v>Annual</v>
      </c>
      <c r="H5" s="201" t="s">
        <v>102</v>
      </c>
      <c r="I5" s="201" t="str">
        <f t="shared" ref="I5:I41" si="1">IF(UPPER(RIGHT($E5))="B",BondBasisDayCounter,IF(UPPER(RIGHT($E5))="M",MoneyMarketDayCounter,"--"))</f>
        <v>Actual/360</v>
      </c>
      <c r="J5" s="213">
        <v>0</v>
      </c>
      <c r="K5" s="214" t="str">
        <f t="shared" ref="K5:K41" si="2">Currency&amp;$E5&amp;$F5&amp;$D5&amp;QuoteSuffix</f>
        <v>USDAM3L1Y_Quote</v>
      </c>
      <c r="L5" s="215" t="str">
        <f>IF(_xll.qlQuoteIsValid(K5,Trigger),_xll.qlSwapRateHelper2(,$K5,B5,$D5,Calendar,$G5,$H5,$I5,$L$3,$J5,C5,DiscountingCurve,Permanent,,ObjectOverwrite),"--")</f>
        <v>obj_0030c#0005</v>
      </c>
      <c r="M5" s="216" t="str">
        <f>_xll.ohRangeRetrieveError(L5)</f>
        <v/>
      </c>
      <c r="N5" s="139"/>
      <c r="P5" s="142" t="s">
        <v>79</v>
      </c>
      <c r="Q5" s="120"/>
      <c r="R5" s="143"/>
    </row>
    <row r="6" spans="1:18" ht="11.25" customHeight="1" x14ac:dyDescent="0.25">
      <c r="A6" s="49"/>
      <c r="B6" s="217">
        <v>2</v>
      </c>
      <c r="C6" s="217" t="s">
        <v>103</v>
      </c>
      <c r="D6" s="217" t="s">
        <v>35</v>
      </c>
      <c r="E6" s="217" t="str">
        <v>AM</v>
      </c>
      <c r="F6" s="217" t="str">
        <v>3L</v>
      </c>
      <c r="G6" s="207" t="str">
        <f t="shared" si="0"/>
        <v>Annual</v>
      </c>
      <c r="H6" s="207" t="s">
        <v>102</v>
      </c>
      <c r="I6" s="207" t="str">
        <f t="shared" si="1"/>
        <v>Actual/360</v>
      </c>
      <c r="J6" s="218">
        <v>0</v>
      </c>
      <c r="K6" s="219" t="str">
        <f t="shared" si="2"/>
        <v>USDAM3L15M_Quote</v>
      </c>
      <c r="L6" s="220" t="str">
        <f>IF(_xll.qlQuoteIsValid(K6,Trigger),_xll.qlSwapRateHelper2(,$K6,B6,$D6,Calendar,$G6,$H6,$I6,$L$3,$J6,C6,DiscountingCurve,Permanent,,ObjectOverwrite),"--")</f>
        <v>--</v>
      </c>
      <c r="M6" s="221" t="str">
        <f>_xll.ohRangeRetrieveError(L6)</f>
        <v/>
      </c>
      <c r="N6" s="139"/>
      <c r="P6" s="145" t="s">
        <v>77</v>
      </c>
      <c r="Q6" s="146" t="s">
        <v>76</v>
      </c>
      <c r="R6" s="147" t="s">
        <v>107</v>
      </c>
    </row>
    <row r="7" spans="1:18" ht="11.25" customHeight="1" x14ac:dyDescent="0.25">
      <c r="A7" s="49"/>
      <c r="B7" s="217">
        <v>2</v>
      </c>
      <c r="C7" s="217" t="s">
        <v>103</v>
      </c>
      <c r="D7" s="217" t="s">
        <v>34</v>
      </c>
      <c r="E7" s="217" t="str">
        <v>AM</v>
      </c>
      <c r="F7" s="217" t="str">
        <v>3L</v>
      </c>
      <c r="G7" s="207" t="str">
        <f t="shared" si="0"/>
        <v>Annual</v>
      </c>
      <c r="H7" s="207" t="s">
        <v>102</v>
      </c>
      <c r="I7" s="207" t="str">
        <f t="shared" si="1"/>
        <v>Actual/360</v>
      </c>
      <c r="J7" s="218">
        <v>0</v>
      </c>
      <c r="K7" s="219" t="str">
        <f t="shared" si="2"/>
        <v>USDAM3L18M_Quote</v>
      </c>
      <c r="L7" s="220" t="str">
        <f>IF(_xll.qlQuoteIsValid(K7,Trigger),_xll.qlSwapRateHelper2(,$K7,B7,$D7,Calendar,$G7,$H7,$I7,$L$3,$J7,C7,DiscountingCurve,Permanent,,ObjectOverwrite),"--")</f>
        <v>--</v>
      </c>
      <c r="M7" s="221" t="str">
        <f>_xll.ohRangeRetrieveError(L7)</f>
        <v/>
      </c>
      <c r="N7" s="139"/>
      <c r="P7" s="145" t="s">
        <v>73</v>
      </c>
      <c r="Q7" s="146" t="s">
        <v>106</v>
      </c>
      <c r="R7" s="147" t="s">
        <v>105</v>
      </c>
    </row>
    <row r="8" spans="1:18" ht="11.25" customHeight="1" x14ac:dyDescent="0.25">
      <c r="A8" s="49"/>
      <c r="B8" s="217">
        <v>2</v>
      </c>
      <c r="C8" s="217" t="s">
        <v>103</v>
      </c>
      <c r="D8" s="217" t="s">
        <v>33</v>
      </c>
      <c r="E8" s="217" t="str">
        <v>AM</v>
      </c>
      <c r="F8" s="217" t="str">
        <v>3L</v>
      </c>
      <c r="G8" s="207" t="str">
        <f t="shared" si="0"/>
        <v>Annual</v>
      </c>
      <c r="H8" s="207" t="s">
        <v>102</v>
      </c>
      <c r="I8" s="207" t="str">
        <f t="shared" si="1"/>
        <v>Actual/360</v>
      </c>
      <c r="J8" s="218">
        <v>0</v>
      </c>
      <c r="K8" s="219" t="str">
        <f t="shared" si="2"/>
        <v>USDAM3L21M_Quote</v>
      </c>
      <c r="L8" s="220" t="str">
        <f>IF(_xll.qlQuoteIsValid(K8,Trigger),_xll.qlSwapRateHelper2(,$K8,B8,$D8,Calendar,$G8,$H8,$I8,$L$3,$J8,C8,DiscountingCurve,Permanent,,ObjectOverwrite),"--")</f>
        <v>--</v>
      </c>
      <c r="M8" s="221" t="str">
        <f>_xll.ohRangeRetrieveError(L8)</f>
        <v/>
      </c>
      <c r="N8" s="139"/>
      <c r="P8" s="145" t="s">
        <v>71</v>
      </c>
      <c r="Q8" s="146"/>
      <c r="R8" s="147"/>
    </row>
    <row r="9" spans="1:18" ht="11.25" customHeight="1" thickBot="1" x14ac:dyDescent="0.3">
      <c r="A9" s="49"/>
      <c r="B9" s="217">
        <v>2</v>
      </c>
      <c r="C9" s="217" t="s">
        <v>103</v>
      </c>
      <c r="D9" s="217" t="s">
        <v>32</v>
      </c>
      <c r="E9" s="217" t="str">
        <v>AM</v>
      </c>
      <c r="F9" s="217" t="str">
        <v>3L</v>
      </c>
      <c r="G9" s="207" t="str">
        <f t="shared" si="0"/>
        <v>Annual</v>
      </c>
      <c r="H9" s="207" t="s">
        <v>102</v>
      </c>
      <c r="I9" s="207" t="str">
        <f t="shared" si="1"/>
        <v>Actual/360</v>
      </c>
      <c r="J9" s="218">
        <v>0</v>
      </c>
      <c r="K9" s="219" t="str">
        <f t="shared" si="2"/>
        <v>USDAM3L2Y_Quote</v>
      </c>
      <c r="L9" s="220" t="str">
        <f>IF(_xll.qlQuoteIsValid(K9,Trigger),_xll.qlSwapRateHelper2(,$K9,B9,$D9,Calendar,$G9,$H9,$I9,$L$3,$J9,C9,DiscountingCurve,Permanent,,ObjectOverwrite),"--")</f>
        <v>obj_00310#0004</v>
      </c>
      <c r="M9" s="221" t="str">
        <f>_xll.ohRangeRetrieveError(L9)</f>
        <v/>
      </c>
      <c r="N9" s="139"/>
      <c r="P9" s="148" t="s">
        <v>69</v>
      </c>
      <c r="Q9" s="149" t="s">
        <v>68</v>
      </c>
      <c r="R9" s="150" t="s">
        <v>104</v>
      </c>
    </row>
    <row r="10" spans="1:18" ht="11.25" customHeight="1" x14ac:dyDescent="0.25">
      <c r="A10" s="49"/>
      <c r="B10" s="217">
        <v>2</v>
      </c>
      <c r="C10" s="217" t="s">
        <v>103</v>
      </c>
      <c r="D10" s="217" t="s">
        <v>31</v>
      </c>
      <c r="E10" s="217" t="str">
        <v>AM</v>
      </c>
      <c r="F10" s="217" t="str">
        <v>3L</v>
      </c>
      <c r="G10" s="207" t="str">
        <f t="shared" si="0"/>
        <v>Annual</v>
      </c>
      <c r="H10" s="207" t="s">
        <v>102</v>
      </c>
      <c r="I10" s="207" t="str">
        <f t="shared" si="1"/>
        <v>Actual/360</v>
      </c>
      <c r="J10" s="218">
        <v>0</v>
      </c>
      <c r="K10" s="219" t="str">
        <f t="shared" si="2"/>
        <v>USDAM3L3Y_Quote</v>
      </c>
      <c r="L10" s="220" t="str">
        <f>IF(_xll.qlQuoteIsValid(K10,Trigger),_xll.qlSwapRateHelper2(,$K10,B10,$D10,Calendar,$G10,$H10,$I10,$L$3,$J10,C10,DiscountingCurve,Permanent,,ObjectOverwrite),"--")</f>
        <v>obj_00345#0004</v>
      </c>
      <c r="M10" s="221" t="str">
        <f>_xll.ohRangeRetrieveError(L10)</f>
        <v/>
      </c>
      <c r="N10" s="139"/>
    </row>
    <row r="11" spans="1:18" ht="11.25" customHeight="1" x14ac:dyDescent="0.25">
      <c r="A11" s="49"/>
      <c r="B11" s="217">
        <v>2</v>
      </c>
      <c r="C11" s="217" t="s">
        <v>103</v>
      </c>
      <c r="D11" s="217" t="s">
        <v>30</v>
      </c>
      <c r="E11" s="217" t="str">
        <v>AM</v>
      </c>
      <c r="F11" s="217" t="str">
        <v>3L</v>
      </c>
      <c r="G11" s="207" t="str">
        <f t="shared" si="0"/>
        <v>Annual</v>
      </c>
      <c r="H11" s="207" t="s">
        <v>102</v>
      </c>
      <c r="I11" s="207" t="str">
        <f t="shared" si="1"/>
        <v>Actual/360</v>
      </c>
      <c r="J11" s="218">
        <v>0</v>
      </c>
      <c r="K11" s="219" t="str">
        <f t="shared" si="2"/>
        <v>USDAM3L4Y_Quote</v>
      </c>
      <c r="L11" s="220" t="str">
        <f>IF(_xll.qlQuoteIsValid(K11,Trigger),_xll.qlSwapRateHelper2(,$K11,B11,$D11,Calendar,$G11,$H11,$I11,$L$3,$J11,C11,DiscountingCurve,Permanent,,ObjectOverwrite),"--")</f>
        <v>obj_00332#0004</v>
      </c>
      <c r="M11" s="221" t="str">
        <f>_xll.ohRangeRetrieveError(L11)</f>
        <v/>
      </c>
      <c r="N11" s="139"/>
    </row>
    <row r="12" spans="1:18" ht="11.25" customHeight="1" x14ac:dyDescent="0.25">
      <c r="A12" s="49"/>
      <c r="B12" s="217">
        <v>2</v>
      </c>
      <c r="C12" s="217" t="s">
        <v>103</v>
      </c>
      <c r="D12" s="217" t="s">
        <v>29</v>
      </c>
      <c r="E12" s="217" t="str">
        <v>AM</v>
      </c>
      <c r="F12" s="217" t="str">
        <v>3L</v>
      </c>
      <c r="G12" s="207" t="str">
        <f t="shared" si="0"/>
        <v>Annual</v>
      </c>
      <c r="H12" s="207" t="s">
        <v>102</v>
      </c>
      <c r="I12" s="207" t="str">
        <f t="shared" si="1"/>
        <v>Actual/360</v>
      </c>
      <c r="J12" s="218">
        <v>0</v>
      </c>
      <c r="K12" s="219" t="str">
        <f t="shared" si="2"/>
        <v>USDAM3L5Y_Quote</v>
      </c>
      <c r="L12" s="220" t="str">
        <f>IF(_xll.qlQuoteIsValid(K12,Trigger),_xll.qlSwapRateHelper2(,$K12,B12,$D12,Calendar,$G12,$H12,$I12,$L$3,$J12,C12,DiscountingCurve,Permanent,,ObjectOverwrite),"--")</f>
        <v>obj_0032c#0004</v>
      </c>
      <c r="M12" s="221" t="str">
        <f>_xll.ohRangeRetrieveError(L12)</f>
        <v/>
      </c>
      <c r="N12" s="139"/>
    </row>
    <row r="13" spans="1:18" ht="11.25" customHeight="1" x14ac:dyDescent="0.25">
      <c r="A13" s="49"/>
      <c r="B13" s="217">
        <v>2</v>
      </c>
      <c r="C13" s="217" t="s">
        <v>103</v>
      </c>
      <c r="D13" s="217" t="s">
        <v>28</v>
      </c>
      <c r="E13" s="217" t="str">
        <v>AM</v>
      </c>
      <c r="F13" s="217" t="str">
        <v>3L</v>
      </c>
      <c r="G13" s="207" t="str">
        <f t="shared" si="0"/>
        <v>Annual</v>
      </c>
      <c r="H13" s="207" t="s">
        <v>102</v>
      </c>
      <c r="I13" s="207" t="str">
        <f t="shared" si="1"/>
        <v>Actual/360</v>
      </c>
      <c r="J13" s="218">
        <v>0</v>
      </c>
      <c r="K13" s="219" t="str">
        <f t="shared" si="2"/>
        <v>USDAM3L6Y_Quote</v>
      </c>
      <c r="L13" s="220" t="str">
        <f>IF(_xll.qlQuoteIsValid(K13,Trigger),_xll.qlSwapRateHelper2(,$K13,B13,$D13,Calendar,$G13,$H13,$I13,$L$3,$J13,C13,DiscountingCurve,Permanent,,ObjectOverwrite),"--")</f>
        <v>obj_0032d#0004</v>
      </c>
      <c r="M13" s="221" t="str">
        <f>_xll.ohRangeRetrieveError(L13)</f>
        <v/>
      </c>
      <c r="N13" s="139"/>
    </row>
    <row r="14" spans="1:18" ht="11.25" customHeight="1" x14ac:dyDescent="0.25">
      <c r="A14" s="49"/>
      <c r="B14" s="217">
        <v>2</v>
      </c>
      <c r="C14" s="217" t="s">
        <v>103</v>
      </c>
      <c r="D14" s="217" t="s">
        <v>27</v>
      </c>
      <c r="E14" s="217" t="str">
        <v>AM</v>
      </c>
      <c r="F14" s="217" t="str">
        <v>3L</v>
      </c>
      <c r="G14" s="207" t="str">
        <f t="shared" si="0"/>
        <v>Annual</v>
      </c>
      <c r="H14" s="207" t="s">
        <v>102</v>
      </c>
      <c r="I14" s="207" t="str">
        <f t="shared" si="1"/>
        <v>Actual/360</v>
      </c>
      <c r="J14" s="218">
        <v>0</v>
      </c>
      <c r="K14" s="219" t="str">
        <f t="shared" si="2"/>
        <v>USDAM3L7Y_Quote</v>
      </c>
      <c r="L14" s="220" t="str">
        <f>IF(_xll.qlQuoteIsValid(K14,Trigger),_xll.qlSwapRateHelper2(,$K14,B14,$D14,Calendar,$G14,$H14,$I14,$L$3,$J14,C14,DiscountingCurve,Permanent,,ObjectOverwrite),"--")</f>
        <v>obj_00338#0004</v>
      </c>
      <c r="M14" s="221" t="str">
        <f>_xll.ohRangeRetrieveError(L14)</f>
        <v/>
      </c>
      <c r="N14" s="139"/>
    </row>
    <row r="15" spans="1:18" ht="11.25" customHeight="1" x14ac:dyDescent="0.25">
      <c r="A15" s="49"/>
      <c r="B15" s="217">
        <v>2</v>
      </c>
      <c r="C15" s="217" t="s">
        <v>103</v>
      </c>
      <c r="D15" s="217" t="s">
        <v>26</v>
      </c>
      <c r="E15" s="217" t="str">
        <v>AM</v>
      </c>
      <c r="F15" s="217" t="str">
        <v>3L</v>
      </c>
      <c r="G15" s="207" t="str">
        <f t="shared" si="0"/>
        <v>Annual</v>
      </c>
      <c r="H15" s="207" t="s">
        <v>102</v>
      </c>
      <c r="I15" s="207" t="str">
        <f t="shared" si="1"/>
        <v>Actual/360</v>
      </c>
      <c r="J15" s="218">
        <v>0</v>
      </c>
      <c r="K15" s="219" t="str">
        <f t="shared" si="2"/>
        <v>USDAM3L8Y_Quote</v>
      </c>
      <c r="L15" s="220" t="str">
        <f>IF(_xll.qlQuoteIsValid(K15,Trigger),_xll.qlSwapRateHelper2(,$K15,B15,$D15,Calendar,$G15,$H15,$I15,$L$3,$J15,C15,DiscountingCurve,Permanent,,ObjectOverwrite),"--")</f>
        <v>obj_00333#0004</v>
      </c>
      <c r="M15" s="221" t="str">
        <f>_xll.ohRangeRetrieveError(L15)</f>
        <v/>
      </c>
      <c r="N15" s="139"/>
    </row>
    <row r="16" spans="1:18" ht="11.25" customHeight="1" x14ac:dyDescent="0.25">
      <c r="A16" s="49"/>
      <c r="B16" s="217">
        <v>2</v>
      </c>
      <c r="C16" s="217" t="s">
        <v>103</v>
      </c>
      <c r="D16" s="217" t="s">
        <v>25</v>
      </c>
      <c r="E16" s="217" t="str">
        <v>AM</v>
      </c>
      <c r="F16" s="217" t="str">
        <v>3L</v>
      </c>
      <c r="G16" s="207" t="str">
        <f t="shared" si="0"/>
        <v>Annual</v>
      </c>
      <c r="H16" s="207" t="s">
        <v>102</v>
      </c>
      <c r="I16" s="207" t="str">
        <f t="shared" si="1"/>
        <v>Actual/360</v>
      </c>
      <c r="J16" s="218">
        <v>0</v>
      </c>
      <c r="K16" s="219" t="str">
        <f t="shared" si="2"/>
        <v>USDAM3L9Y_Quote</v>
      </c>
      <c r="L16" s="220" t="str">
        <f>IF(_xll.qlQuoteIsValid(K16,Trigger),_xll.qlSwapRateHelper2(,$K16,B16,$D16,Calendar,$G16,$H16,$I16,$L$3,$J16,C16,DiscountingCurve,Permanent,,ObjectOverwrite),"--")</f>
        <v>obj_00335#0004</v>
      </c>
      <c r="M16" s="221" t="str">
        <f>_xll.ohRangeRetrieveError(L16)</f>
        <v/>
      </c>
      <c r="N16" s="139"/>
    </row>
    <row r="17" spans="1:14" ht="11.25" customHeight="1" x14ac:dyDescent="0.25">
      <c r="A17" s="49"/>
      <c r="B17" s="217">
        <v>2</v>
      </c>
      <c r="C17" s="217" t="s">
        <v>103</v>
      </c>
      <c r="D17" s="217" t="s">
        <v>24</v>
      </c>
      <c r="E17" s="217" t="str">
        <v>AM</v>
      </c>
      <c r="F17" s="217" t="str">
        <v>3L</v>
      </c>
      <c r="G17" s="207" t="str">
        <f t="shared" si="0"/>
        <v>Annual</v>
      </c>
      <c r="H17" s="207" t="s">
        <v>102</v>
      </c>
      <c r="I17" s="207" t="str">
        <f t="shared" si="1"/>
        <v>Actual/360</v>
      </c>
      <c r="J17" s="218">
        <v>0</v>
      </c>
      <c r="K17" s="219" t="str">
        <f t="shared" si="2"/>
        <v>USDAM3L10Y_Quote</v>
      </c>
      <c r="L17" s="220" t="str">
        <f>IF(_xll.qlQuoteIsValid(K17,Trigger),_xll.qlSwapRateHelper2(,$K17,B17,$D17,Calendar,$G17,$H17,$I17,$L$3,$J17,C17,DiscountingCurve,Permanent,,ObjectOverwrite),"--")</f>
        <v>obj_00342#0004</v>
      </c>
      <c r="M17" s="221" t="str">
        <f>_xll.ohRangeRetrieveError(L17)</f>
        <v/>
      </c>
      <c r="N17" s="139"/>
    </row>
    <row r="18" spans="1:14" ht="11.25" customHeight="1" x14ac:dyDescent="0.25">
      <c r="A18" s="49"/>
      <c r="B18" s="217">
        <v>2</v>
      </c>
      <c r="C18" s="217" t="s">
        <v>103</v>
      </c>
      <c r="D18" s="217" t="s">
        <v>23</v>
      </c>
      <c r="E18" s="217" t="str">
        <v>AM</v>
      </c>
      <c r="F18" s="217" t="str">
        <v>3L</v>
      </c>
      <c r="G18" s="207" t="str">
        <f t="shared" si="0"/>
        <v>Annual</v>
      </c>
      <c r="H18" s="207" t="s">
        <v>102</v>
      </c>
      <c r="I18" s="207" t="str">
        <f t="shared" si="1"/>
        <v>Actual/360</v>
      </c>
      <c r="J18" s="218">
        <v>0</v>
      </c>
      <c r="K18" s="219" t="str">
        <f t="shared" si="2"/>
        <v>USDAM3L11Y_Quote</v>
      </c>
      <c r="L18" s="220" t="str">
        <f>IF(_xll.qlQuoteIsValid(K18,Trigger),_xll.qlSwapRateHelper2(,$K18,B18,$D18,Calendar,$G18,$H18,$I18,$L$3,$J18,C18,DiscountingCurve,Permanent,,ObjectOverwrite),"--")</f>
        <v>--</v>
      </c>
      <c r="M18" s="221" t="str">
        <f>_xll.ohRangeRetrieveError(L18)</f>
        <v/>
      </c>
      <c r="N18" s="139"/>
    </row>
    <row r="19" spans="1:14" ht="11.25" customHeight="1" x14ac:dyDescent="0.25">
      <c r="A19" s="49"/>
      <c r="B19" s="217">
        <v>2</v>
      </c>
      <c r="C19" s="217" t="s">
        <v>103</v>
      </c>
      <c r="D19" s="217" t="s">
        <v>22</v>
      </c>
      <c r="E19" s="217" t="str">
        <v>AM</v>
      </c>
      <c r="F19" s="217" t="str">
        <v>3L</v>
      </c>
      <c r="G19" s="207" t="str">
        <f t="shared" si="0"/>
        <v>Annual</v>
      </c>
      <c r="H19" s="207" t="s">
        <v>102</v>
      </c>
      <c r="I19" s="207" t="str">
        <f t="shared" si="1"/>
        <v>Actual/360</v>
      </c>
      <c r="J19" s="218">
        <v>0</v>
      </c>
      <c r="K19" s="219" t="str">
        <f t="shared" si="2"/>
        <v>USDAM3L12Y_Quote</v>
      </c>
      <c r="L19" s="220" t="str">
        <f>IF(_xll.qlQuoteIsValid(K19,Trigger),_xll.qlSwapRateHelper2(,$K19,B19,$D19,Calendar,$G19,$H19,$I19,$L$3,$J19,C19,DiscountingCurve,Permanent,,ObjectOverwrite),"--")</f>
        <v>obj_00339#0004</v>
      </c>
      <c r="M19" s="221" t="str">
        <f>_xll.ohRangeRetrieveError(L19)</f>
        <v/>
      </c>
      <c r="N19" s="139"/>
    </row>
    <row r="20" spans="1:14" ht="11.25" customHeight="1" x14ac:dyDescent="0.25">
      <c r="A20" s="49"/>
      <c r="B20" s="217">
        <v>2</v>
      </c>
      <c r="C20" s="217" t="s">
        <v>103</v>
      </c>
      <c r="D20" s="217" t="s">
        <v>21</v>
      </c>
      <c r="E20" s="217" t="str">
        <v>AM</v>
      </c>
      <c r="F20" s="217" t="str">
        <v>3L</v>
      </c>
      <c r="G20" s="207" t="str">
        <f t="shared" si="0"/>
        <v>Annual</v>
      </c>
      <c r="H20" s="207" t="s">
        <v>102</v>
      </c>
      <c r="I20" s="207" t="str">
        <f t="shared" si="1"/>
        <v>Actual/360</v>
      </c>
      <c r="J20" s="218">
        <v>0</v>
      </c>
      <c r="K20" s="219" t="str">
        <f t="shared" si="2"/>
        <v>USDAM3L13Y_Quote</v>
      </c>
      <c r="L20" s="220" t="str">
        <f>IF(_xll.qlQuoteIsValid(K20,Trigger),_xll.qlSwapRateHelper2(,$K20,B20,$D20,Calendar,$G20,$H20,$I20,$L$3,$J20,C20,DiscountingCurve,Permanent,,ObjectOverwrite),"--")</f>
        <v>--</v>
      </c>
      <c r="M20" s="221" t="str">
        <f>_xll.ohRangeRetrieveError(L20)</f>
        <v/>
      </c>
      <c r="N20" s="139"/>
    </row>
    <row r="21" spans="1:14" ht="11.25" customHeight="1" x14ac:dyDescent="0.25">
      <c r="A21" s="49"/>
      <c r="B21" s="217">
        <v>2</v>
      </c>
      <c r="C21" s="217" t="s">
        <v>103</v>
      </c>
      <c r="D21" s="217" t="s">
        <v>20</v>
      </c>
      <c r="E21" s="217" t="str">
        <v>AM</v>
      </c>
      <c r="F21" s="217" t="str">
        <v>3L</v>
      </c>
      <c r="G21" s="207" t="str">
        <f t="shared" si="0"/>
        <v>Annual</v>
      </c>
      <c r="H21" s="207" t="s">
        <v>102</v>
      </c>
      <c r="I21" s="207" t="str">
        <f t="shared" si="1"/>
        <v>Actual/360</v>
      </c>
      <c r="J21" s="218">
        <v>0</v>
      </c>
      <c r="K21" s="219" t="str">
        <f t="shared" si="2"/>
        <v>USDAM3L14Y_Quote</v>
      </c>
      <c r="L21" s="220" t="str">
        <f>IF(_xll.qlQuoteIsValid(K21,Trigger),_xll.qlSwapRateHelper2(,$K21,B21,$D21,Calendar,$G21,$H21,$I21,$L$3,$J21,C21,DiscountingCurve,Permanent,,ObjectOverwrite),"--")</f>
        <v>--</v>
      </c>
      <c r="M21" s="221" t="str">
        <f>_xll.ohRangeRetrieveError(L21)</f>
        <v/>
      </c>
      <c r="N21" s="139"/>
    </row>
    <row r="22" spans="1:14" ht="11.25" customHeight="1" x14ac:dyDescent="0.25">
      <c r="A22" s="49"/>
      <c r="B22" s="217">
        <v>2</v>
      </c>
      <c r="C22" s="217" t="s">
        <v>103</v>
      </c>
      <c r="D22" s="217" t="s">
        <v>19</v>
      </c>
      <c r="E22" s="217" t="str">
        <v>AM</v>
      </c>
      <c r="F22" s="217" t="str">
        <v>3L</v>
      </c>
      <c r="G22" s="207" t="str">
        <f t="shared" si="0"/>
        <v>Annual</v>
      </c>
      <c r="H22" s="207" t="s">
        <v>102</v>
      </c>
      <c r="I22" s="207" t="str">
        <f t="shared" si="1"/>
        <v>Actual/360</v>
      </c>
      <c r="J22" s="218">
        <v>0</v>
      </c>
      <c r="K22" s="219" t="str">
        <f t="shared" si="2"/>
        <v>USDAM3L15Y_Quote</v>
      </c>
      <c r="L22" s="220" t="str">
        <f>IF(_xll.qlQuoteIsValid(K22,Trigger),_xll.qlSwapRateHelper2(,$K22,B22,$D22,Calendar,$G22,$H22,$I22,$L$3,$J22,C22,DiscountingCurve,Permanent,,ObjectOverwrite),"--")</f>
        <v>obj_0032f#0004</v>
      </c>
      <c r="M22" s="221" t="str">
        <f>_xll.ohRangeRetrieveError(L22)</f>
        <v/>
      </c>
      <c r="N22" s="139"/>
    </row>
    <row r="23" spans="1:14" ht="11.25" customHeight="1" x14ac:dyDescent="0.25">
      <c r="A23" s="49"/>
      <c r="B23" s="217">
        <v>2</v>
      </c>
      <c r="C23" s="217" t="s">
        <v>103</v>
      </c>
      <c r="D23" s="217" t="s">
        <v>18</v>
      </c>
      <c r="E23" s="217" t="str">
        <v>AM</v>
      </c>
      <c r="F23" s="217" t="str">
        <v>3L</v>
      </c>
      <c r="G23" s="207" t="str">
        <f t="shared" si="0"/>
        <v>Annual</v>
      </c>
      <c r="H23" s="207" t="s">
        <v>102</v>
      </c>
      <c r="I23" s="207" t="str">
        <f t="shared" si="1"/>
        <v>Actual/360</v>
      </c>
      <c r="J23" s="218">
        <v>0</v>
      </c>
      <c r="K23" s="219" t="str">
        <f t="shared" si="2"/>
        <v>USDAM3L16Y_Quote</v>
      </c>
      <c r="L23" s="220" t="str">
        <f>IF(_xll.qlQuoteIsValid(K23,Trigger),_xll.qlSwapRateHelper2(,$K23,B23,$D23,Calendar,$G23,$H23,$I23,$L$3,$J23,C23,DiscountingCurve,Permanent,,ObjectOverwrite),"--")</f>
        <v>--</v>
      </c>
      <c r="M23" s="221" t="str">
        <f>_xll.ohRangeRetrieveError(L23)</f>
        <v/>
      </c>
      <c r="N23" s="139"/>
    </row>
    <row r="24" spans="1:14" ht="11.25" customHeight="1" x14ac:dyDescent="0.25">
      <c r="A24" s="49"/>
      <c r="B24" s="217">
        <v>2</v>
      </c>
      <c r="C24" s="217" t="s">
        <v>103</v>
      </c>
      <c r="D24" s="217" t="s">
        <v>17</v>
      </c>
      <c r="E24" s="217" t="str">
        <v>AM</v>
      </c>
      <c r="F24" s="217" t="str">
        <v>3L</v>
      </c>
      <c r="G24" s="207" t="str">
        <f t="shared" si="0"/>
        <v>Annual</v>
      </c>
      <c r="H24" s="207" t="s">
        <v>102</v>
      </c>
      <c r="I24" s="207" t="str">
        <f t="shared" si="1"/>
        <v>Actual/360</v>
      </c>
      <c r="J24" s="218">
        <v>0</v>
      </c>
      <c r="K24" s="219" t="str">
        <f t="shared" si="2"/>
        <v>USDAM3L17Y_Quote</v>
      </c>
      <c r="L24" s="220" t="str">
        <f>IF(_xll.qlQuoteIsValid(K24,Trigger),_xll.qlSwapRateHelper2(,$K24,B24,$D24,Calendar,$G24,$H24,$I24,$L$3,$J24,C24,DiscountingCurve,Permanent,,ObjectOverwrite),"--")</f>
        <v>--</v>
      </c>
      <c r="M24" s="221" t="str">
        <f>_xll.ohRangeRetrieveError(L24)</f>
        <v/>
      </c>
      <c r="N24" s="139"/>
    </row>
    <row r="25" spans="1:14" ht="11.25" customHeight="1" x14ac:dyDescent="0.25">
      <c r="A25" s="49"/>
      <c r="B25" s="217">
        <v>2</v>
      </c>
      <c r="C25" s="217" t="s">
        <v>103</v>
      </c>
      <c r="D25" s="217" t="s">
        <v>16</v>
      </c>
      <c r="E25" s="217" t="str">
        <v>AM</v>
      </c>
      <c r="F25" s="217" t="str">
        <v>3L</v>
      </c>
      <c r="G25" s="207" t="str">
        <f t="shared" si="0"/>
        <v>Annual</v>
      </c>
      <c r="H25" s="207" t="s">
        <v>102</v>
      </c>
      <c r="I25" s="207" t="str">
        <f t="shared" si="1"/>
        <v>Actual/360</v>
      </c>
      <c r="J25" s="218">
        <v>0</v>
      </c>
      <c r="K25" s="219" t="str">
        <f t="shared" si="2"/>
        <v>USDAM3L18Y_Quote</v>
      </c>
      <c r="L25" s="220" t="str">
        <f>IF(_xll.qlQuoteIsValid(K25,Trigger),_xll.qlSwapRateHelper2(,$K25,B25,$D25,Calendar,$G25,$H25,$I25,$L$3,$J25,C25,DiscountingCurve,Permanent,,ObjectOverwrite),"--")</f>
        <v>--</v>
      </c>
      <c r="M25" s="221" t="str">
        <f>_xll.ohRangeRetrieveError(L25)</f>
        <v/>
      </c>
      <c r="N25" s="139"/>
    </row>
    <row r="26" spans="1:14" ht="11.25" customHeight="1" x14ac:dyDescent="0.25">
      <c r="A26" s="49"/>
      <c r="B26" s="217">
        <v>2</v>
      </c>
      <c r="C26" s="217" t="s">
        <v>103</v>
      </c>
      <c r="D26" s="217" t="s">
        <v>15</v>
      </c>
      <c r="E26" s="217" t="str">
        <v>AM</v>
      </c>
      <c r="F26" s="217" t="str">
        <v>3L</v>
      </c>
      <c r="G26" s="207" t="str">
        <f t="shared" si="0"/>
        <v>Annual</v>
      </c>
      <c r="H26" s="207" t="s">
        <v>102</v>
      </c>
      <c r="I26" s="207" t="str">
        <f t="shared" si="1"/>
        <v>Actual/360</v>
      </c>
      <c r="J26" s="218">
        <v>0</v>
      </c>
      <c r="K26" s="219" t="str">
        <f t="shared" si="2"/>
        <v>USDAM3L19Y_Quote</v>
      </c>
      <c r="L26" s="220" t="str">
        <f>IF(_xll.qlQuoteIsValid(K26,Trigger),_xll.qlSwapRateHelper2(,$K26,B26,$D26,Calendar,$G26,$H26,$I26,$L$3,$J26,C26,DiscountingCurve,Permanent,,ObjectOverwrite),"--")</f>
        <v>--</v>
      </c>
      <c r="M26" s="221" t="str">
        <f>_xll.ohRangeRetrieveError(L26)</f>
        <v/>
      </c>
      <c r="N26" s="139"/>
    </row>
    <row r="27" spans="1:14" ht="11.25" customHeight="1" x14ac:dyDescent="0.25">
      <c r="A27" s="49"/>
      <c r="B27" s="217">
        <v>2</v>
      </c>
      <c r="C27" s="217" t="s">
        <v>103</v>
      </c>
      <c r="D27" s="217" t="s">
        <v>14</v>
      </c>
      <c r="E27" s="217" t="str">
        <v>AM</v>
      </c>
      <c r="F27" s="217" t="str">
        <v>3L</v>
      </c>
      <c r="G27" s="207" t="str">
        <f t="shared" si="0"/>
        <v>Annual</v>
      </c>
      <c r="H27" s="207" t="s">
        <v>102</v>
      </c>
      <c r="I27" s="207" t="str">
        <f t="shared" si="1"/>
        <v>Actual/360</v>
      </c>
      <c r="J27" s="218">
        <v>0</v>
      </c>
      <c r="K27" s="219" t="str">
        <f t="shared" si="2"/>
        <v>USDAM3L20Y_Quote</v>
      </c>
      <c r="L27" s="220" t="str">
        <f>IF(_xll.qlQuoteIsValid(K27,Trigger),_xll.qlSwapRateHelper2(,$K27,B27,$D27,Calendar,$G27,$H27,$I27,$L$3,$J27,C27,DiscountingCurve,Permanent,,ObjectOverwrite),"--")</f>
        <v>obj_00336#0004</v>
      </c>
      <c r="M27" s="221" t="str">
        <f>_xll.ohRangeRetrieveError(L27)</f>
        <v/>
      </c>
      <c r="N27" s="139"/>
    </row>
    <row r="28" spans="1:14" ht="11.25" customHeight="1" x14ac:dyDescent="0.25">
      <c r="A28" s="49"/>
      <c r="B28" s="217">
        <v>2</v>
      </c>
      <c r="C28" s="217" t="s">
        <v>103</v>
      </c>
      <c r="D28" s="217" t="s">
        <v>13</v>
      </c>
      <c r="E28" s="217" t="str">
        <v>AM</v>
      </c>
      <c r="F28" s="217" t="str">
        <v>3L</v>
      </c>
      <c r="G28" s="207" t="str">
        <f t="shared" si="0"/>
        <v>Annual</v>
      </c>
      <c r="H28" s="207" t="s">
        <v>102</v>
      </c>
      <c r="I28" s="207" t="str">
        <f t="shared" si="1"/>
        <v>Actual/360</v>
      </c>
      <c r="J28" s="218">
        <v>0</v>
      </c>
      <c r="K28" s="219" t="str">
        <f t="shared" si="2"/>
        <v>USDAM3L21Y_Quote</v>
      </c>
      <c r="L28" s="220" t="str">
        <f>IF(_xll.qlQuoteIsValid(K28,Trigger),_xll.qlSwapRateHelper2(,$K28,B28,$D28,Calendar,$G28,$H28,$I28,$L$3,$J28,C28,DiscountingCurve,Permanent,,ObjectOverwrite),"--")</f>
        <v>--</v>
      </c>
      <c r="M28" s="221" t="str">
        <f>_xll.ohRangeRetrieveError(L28)</f>
        <v/>
      </c>
      <c r="N28" s="139"/>
    </row>
    <row r="29" spans="1:14" ht="11.25" customHeight="1" x14ac:dyDescent="0.25">
      <c r="A29" s="49"/>
      <c r="B29" s="217">
        <v>2</v>
      </c>
      <c r="C29" s="217" t="s">
        <v>103</v>
      </c>
      <c r="D29" s="217" t="s">
        <v>12</v>
      </c>
      <c r="E29" s="217" t="str">
        <v>AM</v>
      </c>
      <c r="F29" s="217" t="str">
        <v>3L</v>
      </c>
      <c r="G29" s="207" t="str">
        <f t="shared" si="0"/>
        <v>Annual</v>
      </c>
      <c r="H29" s="207" t="s">
        <v>102</v>
      </c>
      <c r="I29" s="207" t="str">
        <f t="shared" si="1"/>
        <v>Actual/360</v>
      </c>
      <c r="J29" s="218">
        <v>0</v>
      </c>
      <c r="K29" s="219" t="str">
        <f t="shared" si="2"/>
        <v>USDAM3L22Y_Quote</v>
      </c>
      <c r="L29" s="220" t="str">
        <f>IF(_xll.qlQuoteIsValid(K29,Trigger),_xll.qlSwapRateHelper2(,$K29,B29,$D29,Calendar,$G29,$H29,$I29,$L$3,$J29,C29,DiscountingCurve,Permanent,,ObjectOverwrite),"--")</f>
        <v>--</v>
      </c>
      <c r="M29" s="221" t="str">
        <f>_xll.ohRangeRetrieveError(L29)</f>
        <v/>
      </c>
      <c r="N29" s="139"/>
    </row>
    <row r="30" spans="1:14" ht="11.25" customHeight="1" x14ac:dyDescent="0.25">
      <c r="A30" s="49"/>
      <c r="B30" s="217">
        <v>2</v>
      </c>
      <c r="C30" s="217" t="s">
        <v>103</v>
      </c>
      <c r="D30" s="217" t="s">
        <v>11</v>
      </c>
      <c r="E30" s="217" t="str">
        <v>AM</v>
      </c>
      <c r="F30" s="217" t="str">
        <v>3L</v>
      </c>
      <c r="G30" s="207" t="str">
        <f t="shared" si="0"/>
        <v>Annual</v>
      </c>
      <c r="H30" s="207" t="s">
        <v>102</v>
      </c>
      <c r="I30" s="207" t="str">
        <f t="shared" si="1"/>
        <v>Actual/360</v>
      </c>
      <c r="J30" s="218">
        <v>0</v>
      </c>
      <c r="K30" s="219" t="str">
        <f t="shared" si="2"/>
        <v>USDAM3L23Y_Quote</v>
      </c>
      <c r="L30" s="220" t="str">
        <f>IF(_xll.qlQuoteIsValid(K30,Trigger),_xll.qlSwapRateHelper2(,$K30,B30,$D30,Calendar,$G30,$H30,$I30,$L$3,$J30,C30,DiscountingCurve,Permanent,,ObjectOverwrite),"--")</f>
        <v>--</v>
      </c>
      <c r="M30" s="221" t="str">
        <f>_xll.ohRangeRetrieveError(L30)</f>
        <v/>
      </c>
      <c r="N30" s="139"/>
    </row>
    <row r="31" spans="1:14" ht="11.25" customHeight="1" x14ac:dyDescent="0.25">
      <c r="A31" s="49"/>
      <c r="B31" s="217">
        <v>2</v>
      </c>
      <c r="C31" s="217" t="s">
        <v>103</v>
      </c>
      <c r="D31" s="217" t="s">
        <v>10</v>
      </c>
      <c r="E31" s="217" t="str">
        <v>AM</v>
      </c>
      <c r="F31" s="217" t="str">
        <v>3L</v>
      </c>
      <c r="G31" s="207" t="str">
        <f t="shared" si="0"/>
        <v>Annual</v>
      </c>
      <c r="H31" s="207" t="s">
        <v>102</v>
      </c>
      <c r="I31" s="207" t="str">
        <f t="shared" si="1"/>
        <v>Actual/360</v>
      </c>
      <c r="J31" s="218">
        <v>0</v>
      </c>
      <c r="K31" s="219" t="str">
        <f t="shared" si="2"/>
        <v>USDAM3L24Y_Quote</v>
      </c>
      <c r="L31" s="220" t="str">
        <f>IF(_xll.qlQuoteIsValid(K31,Trigger),_xll.qlSwapRateHelper2(,$K31,B31,$D31,Calendar,$G31,$H31,$I31,$L$3,$J31,C31,DiscountingCurve,Permanent,,ObjectOverwrite),"--")</f>
        <v>--</v>
      </c>
      <c r="M31" s="221" t="str">
        <f>_xll.ohRangeRetrieveError(L31)</f>
        <v/>
      </c>
      <c r="N31" s="139"/>
    </row>
    <row r="32" spans="1:14" ht="11.25" customHeight="1" x14ac:dyDescent="0.25">
      <c r="A32" s="49"/>
      <c r="B32" s="217">
        <v>2</v>
      </c>
      <c r="C32" s="217" t="s">
        <v>103</v>
      </c>
      <c r="D32" s="217" t="s">
        <v>9</v>
      </c>
      <c r="E32" s="217" t="str">
        <v>AM</v>
      </c>
      <c r="F32" s="217" t="str">
        <v>3L</v>
      </c>
      <c r="G32" s="207" t="str">
        <f t="shared" si="0"/>
        <v>Annual</v>
      </c>
      <c r="H32" s="207" t="s">
        <v>102</v>
      </c>
      <c r="I32" s="207" t="str">
        <f t="shared" si="1"/>
        <v>Actual/360</v>
      </c>
      <c r="J32" s="218">
        <v>0</v>
      </c>
      <c r="K32" s="219" t="str">
        <f t="shared" si="2"/>
        <v>USDAM3L25Y_Quote</v>
      </c>
      <c r="L32" s="220" t="str">
        <f>IF(_xll.qlQuoteIsValid(K32,Trigger),_xll.qlSwapRateHelper2(,$K32,B32,$D32,Calendar,$G32,$H32,$I32,$L$3,$J32,C32,DiscountingCurve,Permanent,,ObjectOverwrite),"--")</f>
        <v>obj_00327#0004</v>
      </c>
      <c r="M32" s="221" t="str">
        <f>_xll.ohRangeRetrieveError(L32)</f>
        <v/>
      </c>
      <c r="N32" s="139"/>
    </row>
    <row r="33" spans="1:14" ht="11.25" customHeight="1" x14ac:dyDescent="0.25">
      <c r="A33" s="49"/>
      <c r="B33" s="217">
        <v>2</v>
      </c>
      <c r="C33" s="217" t="s">
        <v>103</v>
      </c>
      <c r="D33" s="217" t="s">
        <v>8</v>
      </c>
      <c r="E33" s="217" t="str">
        <v>AM</v>
      </c>
      <c r="F33" s="217" t="str">
        <v>3L</v>
      </c>
      <c r="G33" s="207" t="str">
        <f t="shared" si="0"/>
        <v>Annual</v>
      </c>
      <c r="H33" s="207" t="s">
        <v>102</v>
      </c>
      <c r="I33" s="207" t="str">
        <f t="shared" si="1"/>
        <v>Actual/360</v>
      </c>
      <c r="J33" s="218">
        <v>0</v>
      </c>
      <c r="K33" s="219" t="str">
        <f t="shared" si="2"/>
        <v>USDAM3L26Y_Quote</v>
      </c>
      <c r="L33" s="220" t="str">
        <f>IF(_xll.qlQuoteIsValid(K33,Trigger),_xll.qlSwapRateHelper2(,$K33,B33,$D33,Calendar,$G33,$H33,$I33,$L$3,$J33,C33,DiscountingCurve,Permanent,,ObjectOverwrite),"--")</f>
        <v>--</v>
      </c>
      <c r="M33" s="221" t="str">
        <f>_xll.ohRangeRetrieveError(L33)</f>
        <v/>
      </c>
      <c r="N33" s="139"/>
    </row>
    <row r="34" spans="1:14" ht="11.25" customHeight="1" x14ac:dyDescent="0.25">
      <c r="A34" s="49"/>
      <c r="B34" s="217">
        <v>2</v>
      </c>
      <c r="C34" s="217" t="s">
        <v>103</v>
      </c>
      <c r="D34" s="217" t="s">
        <v>7</v>
      </c>
      <c r="E34" s="217" t="str">
        <v>AM</v>
      </c>
      <c r="F34" s="217" t="str">
        <v>3L</v>
      </c>
      <c r="G34" s="207" t="str">
        <f t="shared" si="0"/>
        <v>Annual</v>
      </c>
      <c r="H34" s="207" t="s">
        <v>102</v>
      </c>
      <c r="I34" s="207" t="str">
        <f t="shared" si="1"/>
        <v>Actual/360</v>
      </c>
      <c r="J34" s="218">
        <v>0</v>
      </c>
      <c r="K34" s="219" t="str">
        <f t="shared" si="2"/>
        <v>USDAM3L27Y_Quote</v>
      </c>
      <c r="L34" s="220" t="str">
        <f>IF(_xll.qlQuoteIsValid(K34,Trigger),_xll.qlSwapRateHelper2(,$K34,B34,$D34,Calendar,$G34,$H34,$I34,$L$3,$J34,C34,DiscountingCurve,Permanent,,ObjectOverwrite),"--")</f>
        <v>--</v>
      </c>
      <c r="M34" s="221" t="str">
        <f>_xll.ohRangeRetrieveError(L34)</f>
        <v/>
      </c>
      <c r="N34" s="139"/>
    </row>
    <row r="35" spans="1:14" ht="11.25" customHeight="1" x14ac:dyDescent="0.25">
      <c r="A35" s="49"/>
      <c r="B35" s="217">
        <v>2</v>
      </c>
      <c r="C35" s="217" t="s">
        <v>103</v>
      </c>
      <c r="D35" s="217" t="s">
        <v>6</v>
      </c>
      <c r="E35" s="217" t="str">
        <v>AM</v>
      </c>
      <c r="F35" s="217" t="str">
        <v>3L</v>
      </c>
      <c r="G35" s="207" t="str">
        <f t="shared" si="0"/>
        <v>Annual</v>
      </c>
      <c r="H35" s="207" t="s">
        <v>102</v>
      </c>
      <c r="I35" s="207" t="str">
        <f t="shared" si="1"/>
        <v>Actual/360</v>
      </c>
      <c r="J35" s="218">
        <v>0</v>
      </c>
      <c r="K35" s="219" t="str">
        <f t="shared" si="2"/>
        <v>USDAM3L28Y_Quote</v>
      </c>
      <c r="L35" s="220" t="str">
        <f>IF(_xll.qlQuoteIsValid(K35,Trigger),_xll.qlSwapRateHelper2(,$K35,B35,$D35,Calendar,$G35,$H35,$I35,$L$3,$J35,C35,DiscountingCurve,Permanent,,ObjectOverwrite),"--")</f>
        <v>--</v>
      </c>
      <c r="M35" s="221" t="str">
        <f>_xll.ohRangeRetrieveError(L35)</f>
        <v/>
      </c>
      <c r="N35" s="139"/>
    </row>
    <row r="36" spans="1:14" ht="11.25" customHeight="1" x14ac:dyDescent="0.25">
      <c r="A36" s="49"/>
      <c r="B36" s="217">
        <v>2</v>
      </c>
      <c r="C36" s="217" t="s">
        <v>103</v>
      </c>
      <c r="D36" s="217" t="s">
        <v>5</v>
      </c>
      <c r="E36" s="217" t="str">
        <v>AM</v>
      </c>
      <c r="F36" s="217" t="str">
        <v>3L</v>
      </c>
      <c r="G36" s="207" t="str">
        <f t="shared" si="0"/>
        <v>Annual</v>
      </c>
      <c r="H36" s="207" t="s">
        <v>102</v>
      </c>
      <c r="I36" s="207" t="str">
        <f t="shared" si="1"/>
        <v>Actual/360</v>
      </c>
      <c r="J36" s="218">
        <v>0</v>
      </c>
      <c r="K36" s="219" t="str">
        <f t="shared" si="2"/>
        <v>USDAM3L29Y_Quote</v>
      </c>
      <c r="L36" s="220" t="str">
        <f>IF(_xll.qlQuoteIsValid(K36,Trigger),_xll.qlSwapRateHelper2(,$K36,B36,$D36,Calendar,$G36,$H36,$I36,$L$3,$J36,C36,DiscountingCurve,Permanent,,ObjectOverwrite),"--")</f>
        <v>--</v>
      </c>
      <c r="M36" s="221" t="str">
        <f>_xll.ohRangeRetrieveError(L36)</f>
        <v/>
      </c>
      <c r="N36" s="139"/>
    </row>
    <row r="37" spans="1:14" ht="11.25" customHeight="1" x14ac:dyDescent="0.25">
      <c r="A37" s="49"/>
      <c r="B37" s="217">
        <v>2</v>
      </c>
      <c r="C37" s="217" t="s">
        <v>103</v>
      </c>
      <c r="D37" s="217" t="s">
        <v>4</v>
      </c>
      <c r="E37" s="217" t="str">
        <v>AM</v>
      </c>
      <c r="F37" s="217" t="str">
        <v>3L</v>
      </c>
      <c r="G37" s="207" t="str">
        <f t="shared" si="0"/>
        <v>Annual</v>
      </c>
      <c r="H37" s="207" t="s">
        <v>102</v>
      </c>
      <c r="I37" s="207" t="str">
        <f t="shared" si="1"/>
        <v>Actual/360</v>
      </c>
      <c r="J37" s="218">
        <v>0</v>
      </c>
      <c r="K37" s="219" t="str">
        <f t="shared" si="2"/>
        <v>USDAM3L30Y_Quote</v>
      </c>
      <c r="L37" s="220" t="str">
        <f>IF(_xll.qlQuoteIsValid(K37,Trigger),_xll.qlSwapRateHelper2(,$K37,B37,$D37,Calendar,$G37,$H37,$I37,$L$3,$J37,C37,DiscountingCurve,Permanent,,ObjectOverwrite),"--")</f>
        <v>obj_00344#0004</v>
      </c>
      <c r="M37" s="221" t="str">
        <f>_xll.ohRangeRetrieveError(L37)</f>
        <v/>
      </c>
      <c r="N37" s="139"/>
    </row>
    <row r="38" spans="1:14" ht="11.25" customHeight="1" x14ac:dyDescent="0.25">
      <c r="A38" s="49"/>
      <c r="B38" s="217">
        <v>2</v>
      </c>
      <c r="C38" s="217" t="s">
        <v>103</v>
      </c>
      <c r="D38" s="217" t="s">
        <v>3</v>
      </c>
      <c r="E38" s="217" t="str">
        <v>AM</v>
      </c>
      <c r="F38" s="217" t="str">
        <v>3L</v>
      </c>
      <c r="G38" s="207" t="str">
        <f t="shared" si="0"/>
        <v>Annual</v>
      </c>
      <c r="H38" s="207" t="s">
        <v>102</v>
      </c>
      <c r="I38" s="207" t="str">
        <f t="shared" si="1"/>
        <v>Actual/360</v>
      </c>
      <c r="J38" s="218">
        <v>0</v>
      </c>
      <c r="K38" s="219" t="str">
        <f t="shared" si="2"/>
        <v>USDAM3L35Y_Quote</v>
      </c>
      <c r="L38" s="220" t="str">
        <f>IF(_xll.qlQuoteIsValid(K38,Trigger),_xll.qlSwapRateHelper2(,$K38,B38,$D38,Calendar,$G38,$H38,$I38,$L$3,$J38,C38,DiscountingCurve,Permanent,,ObjectOverwrite),"--")</f>
        <v>--</v>
      </c>
      <c r="M38" s="221" t="str">
        <f>_xll.ohRangeRetrieveError(L38)</f>
        <v/>
      </c>
      <c r="N38" s="139"/>
    </row>
    <row r="39" spans="1:14" ht="11.25" customHeight="1" x14ac:dyDescent="0.25">
      <c r="A39" s="49"/>
      <c r="B39" s="217">
        <v>2</v>
      </c>
      <c r="C39" s="217" t="s">
        <v>103</v>
      </c>
      <c r="D39" s="217" t="s">
        <v>2</v>
      </c>
      <c r="E39" s="217" t="str">
        <v>AM</v>
      </c>
      <c r="F39" s="217" t="str">
        <v>3L</v>
      </c>
      <c r="G39" s="207" t="str">
        <f t="shared" si="0"/>
        <v>Annual</v>
      </c>
      <c r="H39" s="207" t="s">
        <v>102</v>
      </c>
      <c r="I39" s="207" t="str">
        <f t="shared" si="1"/>
        <v>Actual/360</v>
      </c>
      <c r="J39" s="218">
        <v>0</v>
      </c>
      <c r="K39" s="219" t="str">
        <f t="shared" si="2"/>
        <v>USDAM3L40Y_Quote</v>
      </c>
      <c r="L39" s="220" t="str">
        <f>IF(_xll.qlQuoteIsValid(K39,Trigger),_xll.qlSwapRateHelper2(,$K39,B39,$D39,Calendar,$G39,$H39,$I39,$L$3,$J39,C39,DiscountingCurve,Permanent,,ObjectOverwrite),"--")</f>
        <v>obj_0033b#0004</v>
      </c>
      <c r="M39" s="221" t="str">
        <f>_xll.ohRangeRetrieveError(L39)</f>
        <v/>
      </c>
      <c r="N39" s="139"/>
    </row>
    <row r="40" spans="1:14" ht="11.25" customHeight="1" x14ac:dyDescent="0.25">
      <c r="A40" s="49"/>
      <c r="B40" s="217">
        <v>2</v>
      </c>
      <c r="C40" s="217" t="s">
        <v>103</v>
      </c>
      <c r="D40" s="217" t="s">
        <v>1</v>
      </c>
      <c r="E40" s="217" t="str">
        <v>AM</v>
      </c>
      <c r="F40" s="217" t="str">
        <v>3L</v>
      </c>
      <c r="G40" s="207" t="str">
        <f t="shared" si="0"/>
        <v>Annual</v>
      </c>
      <c r="H40" s="207" t="s">
        <v>102</v>
      </c>
      <c r="I40" s="207" t="str">
        <f t="shared" si="1"/>
        <v>Actual/360</v>
      </c>
      <c r="J40" s="218">
        <v>0</v>
      </c>
      <c r="K40" s="219" t="str">
        <f t="shared" si="2"/>
        <v>USDAM3L50Y_Quote</v>
      </c>
      <c r="L40" s="220" t="str">
        <f>IF(_xll.qlQuoteIsValid(K40,Trigger),_xll.qlSwapRateHelper2(,$K40,B40,$D40,Calendar,$G40,$H40,$I40,$L$3,$J40,C40,DiscountingCurve,Permanent,,ObjectOverwrite),"--")</f>
        <v>obj_0032b#0004</v>
      </c>
      <c r="M40" s="221" t="str">
        <f>_xll.ohRangeRetrieveError(L40)</f>
        <v/>
      </c>
      <c r="N40" s="139"/>
    </row>
    <row r="41" spans="1:14" ht="11.25" customHeight="1" x14ac:dyDescent="0.25">
      <c r="A41" s="49"/>
      <c r="B41" s="222">
        <v>2</v>
      </c>
      <c r="C41" s="222" t="s">
        <v>103</v>
      </c>
      <c r="D41" s="222" t="s">
        <v>0</v>
      </c>
      <c r="E41" s="222" t="str">
        <v>AM</v>
      </c>
      <c r="F41" s="222" t="str">
        <v>3L</v>
      </c>
      <c r="G41" s="130" t="str">
        <f t="shared" si="0"/>
        <v>Annual</v>
      </c>
      <c r="H41" s="130" t="s">
        <v>102</v>
      </c>
      <c r="I41" s="130" t="str">
        <f t="shared" si="1"/>
        <v>Actual/360</v>
      </c>
      <c r="J41" s="223">
        <v>0</v>
      </c>
      <c r="K41" s="144" t="str">
        <f t="shared" si="2"/>
        <v>USDAM3L60Y_Quote</v>
      </c>
      <c r="L41" s="224" t="str">
        <f>IF(_xll.qlQuoteIsValid(K41,Trigger),_xll.qlSwapRateHelper2(,$K41,B41,$D41,Calendar,$G41,$H41,$I41,$L$3,$J41,C41,DiscountingCurve,Permanent,,ObjectOverwrite),"--")</f>
        <v>--</v>
      </c>
      <c r="M41" s="225" t="str">
        <f>_xll.ohRangeRetrieveError(L41)</f>
        <v/>
      </c>
      <c r="N41" s="139"/>
    </row>
    <row r="42" spans="1:14" ht="11.25" customHeight="1" thickBot="1" x14ac:dyDescent="0.3">
      <c r="A42" s="18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123"/>
      <c r="M42" s="123"/>
      <c r="N42" s="186"/>
    </row>
  </sheetData>
  <dataValidations count="1">
    <dataValidation type="list" allowBlank="1" showInputMessage="1" showErrorMessage="1" sqref="H5:H41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>
      <selection activeCell="M2" sqref="M2"/>
    </sheetView>
  </sheetViews>
  <sheetFormatPr defaultRowHeight="15" outlineLevelCol="1" x14ac:dyDescent="0.25"/>
  <cols>
    <col min="1" max="1" width="2.7109375" customWidth="1"/>
    <col min="2" max="3" width="6" bestFit="1" customWidth="1"/>
    <col min="4" max="4" width="5.85546875" customWidth="1"/>
    <col min="5" max="5" width="5" bestFit="1" customWidth="1"/>
    <col min="6" max="6" width="19.28515625" bestFit="1" customWidth="1"/>
    <col min="7" max="7" width="11" bestFit="1" customWidth="1"/>
    <col min="8" max="8" width="8" bestFit="1" customWidth="1"/>
    <col min="9" max="9" width="15.140625" hidden="1" customWidth="1" outlineLevel="1"/>
    <col min="10" max="10" width="8" hidden="1" customWidth="1" outlineLevel="1"/>
    <col min="11" max="11" width="23" customWidth="1" collapsed="1"/>
    <col min="12" max="12" width="23" hidden="1" customWidth="1" outlineLevel="1"/>
    <col min="13" max="13" width="15.140625" bestFit="1" customWidth="1" collapsed="1"/>
    <col min="14" max="14" width="15" customWidth="1"/>
    <col min="15" max="15" width="2.7109375" customWidth="1"/>
    <col min="17" max="17" width="21.140625" bestFit="1" customWidth="1"/>
    <col min="18" max="18" width="22.5703125" bestFit="1" customWidth="1"/>
    <col min="22" max="22" width="14.7109375" bestFit="1" customWidth="1"/>
  </cols>
  <sheetData>
    <row r="1" spans="1:22" ht="11.25" customHeight="1" x14ac:dyDescent="0.25">
      <c r="A1" s="49"/>
      <c r="B1" s="59"/>
      <c r="C1" s="59"/>
      <c r="D1" s="59"/>
      <c r="E1" s="59"/>
      <c r="F1" s="59"/>
      <c r="G1" s="58" t="s">
        <v>74</v>
      </c>
      <c r="H1" s="58"/>
      <c r="I1" s="58"/>
      <c r="J1" s="137"/>
      <c r="K1" s="162"/>
      <c r="L1" s="59" t="s">
        <v>135</v>
      </c>
      <c r="M1" s="59" t="s">
        <v>131</v>
      </c>
      <c r="N1" s="59"/>
      <c r="O1" s="136"/>
    </row>
    <row r="2" spans="1:22" ht="23.25" customHeight="1" x14ac:dyDescent="0.25">
      <c r="A2" s="49"/>
      <c r="B2" s="55" t="s">
        <v>146</v>
      </c>
      <c r="C2" s="55" t="s">
        <v>112</v>
      </c>
      <c r="D2" s="55" t="s">
        <v>132</v>
      </c>
      <c r="E2" s="55" t="s">
        <v>111</v>
      </c>
      <c r="F2" s="55" t="s">
        <v>110</v>
      </c>
      <c r="G2" s="55" t="s">
        <v>109</v>
      </c>
      <c r="H2" s="55" t="s">
        <v>108</v>
      </c>
      <c r="I2" s="55"/>
      <c r="J2" s="55" t="s">
        <v>133</v>
      </c>
      <c r="K2" s="55" t="s">
        <v>134</v>
      </c>
      <c r="L2" s="55"/>
      <c r="M2" s="55" t="s">
        <v>83</v>
      </c>
      <c r="N2" s="55" t="s">
        <v>47</v>
      </c>
      <c r="O2" s="139"/>
    </row>
    <row r="3" spans="1:22" ht="11.25" customHeight="1" x14ac:dyDescent="0.25">
      <c r="A3" s="60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140" t="str">
        <f>_xll.qlLibor(,Currency,$G$1,L1,,Trigger)</f>
        <v>obj_002d6#0003</v>
      </c>
      <c r="N3" s="141" t="str">
        <f>_xll.ohRangeRetrieveError(M3)</f>
        <v/>
      </c>
      <c r="O3" s="136"/>
    </row>
    <row r="4" spans="1:22" ht="11.25" customHeight="1" x14ac:dyDescent="0.25">
      <c r="A4" s="60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136"/>
    </row>
    <row r="5" spans="1:22" ht="11.25" customHeight="1" x14ac:dyDescent="0.25">
      <c r="A5" s="49"/>
      <c r="B5" s="212"/>
      <c r="C5" s="212" t="s">
        <v>103</v>
      </c>
      <c r="D5" s="212" t="s">
        <v>36</v>
      </c>
      <c r="E5" s="201" t="s">
        <v>36</v>
      </c>
      <c r="F5" s="201" t="s">
        <v>102</v>
      </c>
      <c r="G5" s="201" t="s">
        <v>113</v>
      </c>
      <c r="H5" s="213">
        <v>0</v>
      </c>
      <c r="I5" s="213" t="str">
        <f>_xll.qlSwapIndex(,"NOFIX",D5,2,Currency,Calendar,E5,F5,G5,$M$3,DiscountingCurve,,Trigger)</f>
        <v>obj_002e0#0003</v>
      </c>
      <c r="J5" s="213">
        <f>_xll.qlIndexFixing(I5,_xll.qlSettingsEvaluationDate(Trigger),TRUE,I5)</f>
        <v>4.4950295011810032E-3</v>
      </c>
      <c r="K5" s="214" t="str">
        <f>_xll.qlSimpleQuote(Currency&amp;"3L"&amp;D5&amp;QuoteSuffix,,,Permanent,Trigger,ObjectOverwrite)</f>
        <v>USD3L1Y_Quote#0003</v>
      </c>
      <c r="L5" s="214" t="e">
        <f>_xll.qlSimpleQuoteSetValue(K5,J5,J5)</f>
        <v>#N/A</v>
      </c>
      <c r="M5" s="226" t="str">
        <f>_xll.qlSwapRateHelper2(,K5,,$D5,Calendar,"Annual",$F5,$G5,$M$3,$H5,C5,,Permanent,Trigger,ObjectOverwrite)</f>
        <v>obj_00309#0003</v>
      </c>
      <c r="N5" s="216" t="str">
        <f>_xll.ohRangeRetrieveError(M5)</f>
        <v/>
      </c>
      <c r="O5" s="139"/>
      <c r="R5" s="175"/>
      <c r="S5" s="173"/>
    </row>
    <row r="6" spans="1:22" ht="11.25" customHeight="1" x14ac:dyDescent="0.25">
      <c r="A6" s="49"/>
      <c r="B6" s="217"/>
      <c r="C6" s="217" t="s">
        <v>103</v>
      </c>
      <c r="D6" s="217" t="s">
        <v>35</v>
      </c>
      <c r="E6" s="207" t="s">
        <v>36</v>
      </c>
      <c r="F6" s="207" t="s">
        <v>102</v>
      </c>
      <c r="G6" s="207" t="s">
        <v>113</v>
      </c>
      <c r="H6" s="218">
        <v>0</v>
      </c>
      <c r="I6" s="218" t="str">
        <f>_xll.qlSwapIndex(,"NOFIX",D6,2,Currency,Calendar,E6,F6,G6,$M$3,DiscountingCurve,,Trigger)</f>
        <v>obj_00326#0003</v>
      </c>
      <c r="J6" s="218">
        <f>_xll.qlIndexFixing(I6,_xll.qlSettingsEvaluationDate(Trigger),TRUE,I6)</f>
        <v>5.3688823077145433E-3</v>
      </c>
      <c r="K6" s="219" t="str">
        <f>_xll.qlSimpleQuote(Currency&amp;"3L"&amp;D6&amp;QuoteSuffix,,,Permanent,Trigger,ObjectOverwrite)</f>
        <v>USD3L15M_Quote#0003</v>
      </c>
      <c r="L6" s="219" t="e">
        <f>_xll.qlSimpleQuoteSetValue(K6,J6,J6)</f>
        <v>#N/A</v>
      </c>
      <c r="M6" s="227" t="str">
        <f>_xll.qlSwapRateHelper2(,K6,,$D6,Calendar,"Annual",$F6,$G6,$M$3,$H6,C6,,Permanent,Trigger,ObjectOverwrite)</f>
        <v>obj_00302#0003</v>
      </c>
      <c r="N6" s="221" t="str">
        <f>_xll.ohRangeRetrieveError(M6)</f>
        <v/>
      </c>
      <c r="O6" s="139"/>
      <c r="R6" s="175"/>
      <c r="S6" s="173"/>
    </row>
    <row r="7" spans="1:22" ht="11.25" customHeight="1" x14ac:dyDescent="0.25">
      <c r="A7" s="49"/>
      <c r="B7" s="217"/>
      <c r="C7" s="217" t="s">
        <v>103</v>
      </c>
      <c r="D7" s="217" t="s">
        <v>34</v>
      </c>
      <c r="E7" s="207" t="s">
        <v>36</v>
      </c>
      <c r="F7" s="207" t="s">
        <v>102</v>
      </c>
      <c r="G7" s="207" t="s">
        <v>113</v>
      </c>
      <c r="H7" s="218">
        <v>0</v>
      </c>
      <c r="I7" s="218" t="str">
        <f>_xll.qlSwapIndex(,"NOFIX",D7,2,Currency,Calendar,E7,F7,G7,$M$3,DiscountingCurve,,Trigger)</f>
        <v>obj_002db#0003</v>
      </c>
      <c r="J7" s="218">
        <f>_xll.qlIndexFixing(I7,_xll.qlSettingsEvaluationDate(Trigger),TRUE,I7)</f>
        <v>6.3091955634331709E-3</v>
      </c>
      <c r="K7" s="219" t="str">
        <f>_xll.qlSimpleQuote(Currency&amp;"3L"&amp;D7&amp;QuoteSuffix,,,Permanent,Trigger,ObjectOverwrite)</f>
        <v>USD3L18M_Quote#0003</v>
      </c>
      <c r="L7" s="219" t="e">
        <f>_xll.qlSimpleQuoteSetValue(K7,J7,J7)</f>
        <v>#N/A</v>
      </c>
      <c r="M7" s="227" t="str">
        <f>_xll.qlSwapRateHelper2(,K7,,$D7,Calendar,"Annual",$F7,$G7,$M$3,$H7,C7,,Permanent,Trigger,ObjectOverwrite)</f>
        <v>obj_002da#0003</v>
      </c>
      <c r="N7" s="221" t="str">
        <f>_xll.ohRangeRetrieveError(M7)</f>
        <v/>
      </c>
      <c r="O7" s="139"/>
      <c r="R7" s="175"/>
      <c r="S7" s="173"/>
    </row>
    <row r="8" spans="1:22" ht="11.25" customHeight="1" x14ac:dyDescent="0.25">
      <c r="A8" s="49"/>
      <c r="B8" s="217"/>
      <c r="C8" s="217" t="s">
        <v>103</v>
      </c>
      <c r="D8" s="217" t="s">
        <v>33</v>
      </c>
      <c r="E8" s="207" t="s">
        <v>36</v>
      </c>
      <c r="F8" s="207" t="s">
        <v>102</v>
      </c>
      <c r="G8" s="207" t="s">
        <v>113</v>
      </c>
      <c r="H8" s="218">
        <v>0</v>
      </c>
      <c r="I8" s="218" t="str">
        <f>_xll.qlSwapIndex(,"NOFIX",D8,2,Currency,Calendar,E8,F8,G8,$M$3,DiscountingCurve,,Trigger)</f>
        <v>obj_0031d#0003</v>
      </c>
      <c r="J8" s="218">
        <f>_xll.qlIndexFixing(I8,_xll.qlSettingsEvaluationDate(Trigger),TRUE,I8)</f>
        <v>7.3056214242842293E-3</v>
      </c>
      <c r="K8" s="219" t="str">
        <f>_xll.qlSimpleQuote(Currency&amp;"3L"&amp;D8&amp;QuoteSuffix,,,Permanent,Trigger,ObjectOverwrite)</f>
        <v>USD3L21M_Quote#0003</v>
      </c>
      <c r="L8" s="219" t="e">
        <f>_xll.qlSimpleQuoteSetValue(K8,J8,J8)</f>
        <v>#N/A</v>
      </c>
      <c r="M8" s="227" t="str">
        <f>_xll.qlSwapRateHelper2(,K8,,$D8,Calendar,"Annual",$F8,$G8,$M$3,$H8,C8,,Permanent,Trigger,ObjectOverwrite)</f>
        <v>obj_002df#0003</v>
      </c>
      <c r="N8" s="221" t="str">
        <f>_xll.ohRangeRetrieveError(M8)</f>
        <v/>
      </c>
      <c r="O8" s="139"/>
      <c r="R8" s="175"/>
      <c r="S8" s="173"/>
    </row>
    <row r="9" spans="1:22" ht="11.25" customHeight="1" x14ac:dyDescent="0.25">
      <c r="A9" s="49"/>
      <c r="B9" s="217"/>
      <c r="C9" s="217" t="s">
        <v>103</v>
      </c>
      <c r="D9" s="217" t="s">
        <v>32</v>
      </c>
      <c r="E9" s="207" t="s">
        <v>36</v>
      </c>
      <c r="F9" s="207" t="s">
        <v>102</v>
      </c>
      <c r="G9" s="207" t="s">
        <v>113</v>
      </c>
      <c r="H9" s="218">
        <v>0</v>
      </c>
      <c r="I9" s="218" t="str">
        <f>_xll.qlSwapIndex(,"NOFIX",D9,2,Currency,Calendar,E9,F9,G9,$M$3,DiscountingCurve,,Trigger)</f>
        <v>obj_002fd#0003</v>
      </c>
      <c r="J9" s="218">
        <f>_xll.qlIndexFixing(I9,_xll.qlSettingsEvaluationDate(Trigger),TRUE,I9)</f>
        <v>8.2577804568018977E-3</v>
      </c>
      <c r="K9" s="219" t="str">
        <f>_xll.qlSimpleQuote(Currency&amp;"3L"&amp;D9&amp;QuoteSuffix,,,Permanent,Trigger,ObjectOverwrite)</f>
        <v>USD3L2Y_Quote#0003</v>
      </c>
      <c r="L9" s="219" t="e">
        <f>_xll.qlSimpleQuoteSetValue(K9,J9,J9)</f>
        <v>#N/A</v>
      </c>
      <c r="M9" s="227" t="str">
        <f>_xll.qlSwapRateHelper2(,K9,,$D9,Calendar,"Annual",$F9,$G9,$M$3,$H9,C9,,Permanent,Trigger,ObjectOverwrite)</f>
        <v>obj_0031e#0003</v>
      </c>
      <c r="N9" s="221" t="str">
        <f>_xll.ohRangeRetrieveError(M9)</f>
        <v/>
      </c>
      <c r="O9" s="139"/>
      <c r="R9" s="175"/>
      <c r="S9" s="173"/>
    </row>
    <row r="10" spans="1:22" ht="11.25" customHeight="1" x14ac:dyDescent="0.25">
      <c r="A10" s="49"/>
      <c r="B10" s="217"/>
      <c r="C10" s="217" t="s">
        <v>103</v>
      </c>
      <c r="D10" s="217" t="s">
        <v>31</v>
      </c>
      <c r="E10" s="207" t="s">
        <v>36</v>
      </c>
      <c r="F10" s="207" t="s">
        <v>102</v>
      </c>
      <c r="G10" s="207" t="s">
        <v>113</v>
      </c>
      <c r="H10" s="218">
        <v>0</v>
      </c>
      <c r="I10" s="218" t="str">
        <f>_xll.qlSwapIndex(,"NOFIX",D10,2,Currency,Calendar,E10,F10,G10,$M$3,DiscountingCurve,,Trigger)</f>
        <v>obj_00313#0003</v>
      </c>
      <c r="J10" s="218">
        <f>_xll.qlIndexFixing(I10,_xll.qlSettingsEvaluationDate(Trigger),TRUE,I10)</f>
        <v>1.1709999999958141E-2</v>
      </c>
      <c r="K10" s="219" t="str">
        <f>_xll.qlSimpleQuote(Currency&amp;"3L"&amp;D10&amp;QuoteSuffix,,,Permanent,Trigger,ObjectOverwrite)</f>
        <v>USD3L3Y_Quote#0003</v>
      </c>
      <c r="L10" s="219" t="e">
        <f>_xll.qlSimpleQuoteSetValue(K10,J10,J10)</f>
        <v>#N/A</v>
      </c>
      <c r="M10" s="227" t="str">
        <f>_xll.qlSwapRateHelper2(,K10,,$D10,Calendar,"Annual",$F10,$G10,$M$3,$H10,C10,,Permanent,Trigger,ObjectOverwrite)</f>
        <v>obj_0031c#0003</v>
      </c>
      <c r="N10" s="221" t="str">
        <f>_xll.ohRangeRetrieveError(M10)</f>
        <v/>
      </c>
      <c r="O10" s="139"/>
      <c r="R10" s="175"/>
      <c r="S10" s="173"/>
      <c r="V10" s="175"/>
    </row>
    <row r="11" spans="1:22" ht="11.25" customHeight="1" x14ac:dyDescent="0.25">
      <c r="A11" s="49"/>
      <c r="B11" s="217"/>
      <c r="C11" s="217" t="s">
        <v>103</v>
      </c>
      <c r="D11" s="217" t="s">
        <v>30</v>
      </c>
      <c r="E11" s="207" t="s">
        <v>36</v>
      </c>
      <c r="F11" s="207" t="s">
        <v>102</v>
      </c>
      <c r="G11" s="207" t="s">
        <v>113</v>
      </c>
      <c r="H11" s="218">
        <v>0</v>
      </c>
      <c r="I11" s="218" t="str">
        <f>_xll.qlSwapIndex(,"NOFIX",D11,2,Currency,Calendar,E11,F11,G11,$M$3,DiscountingCurve,,Trigger)</f>
        <v>obj_002fe#0003</v>
      </c>
      <c r="J11" s="218">
        <f>_xll.qlIndexFixing(I11,_xll.qlSettingsEvaluationDate(Trigger),TRUE,I11)</f>
        <v>1.4490000000131273E-2</v>
      </c>
      <c r="K11" s="219" t="str">
        <f>_xll.qlSimpleQuote(Currency&amp;"3L"&amp;D11&amp;QuoteSuffix,,,Permanent,Trigger,ObjectOverwrite)</f>
        <v>USD3L4Y_Quote#0003</v>
      </c>
      <c r="L11" s="219" t="e">
        <f>_xll.qlSimpleQuoteSetValue(K11,J11,J11)</f>
        <v>#N/A</v>
      </c>
      <c r="M11" s="227" t="str">
        <f>_xll.qlSwapRateHelper2(,K11,,$D11,Calendar,"Annual",$F11,$G11,$M$3,$H11,C11,,Permanent,Trigger,ObjectOverwrite)</f>
        <v>obj_002e8#0003</v>
      </c>
      <c r="N11" s="221" t="str">
        <f>_xll.ohRangeRetrieveError(M11)</f>
        <v/>
      </c>
      <c r="O11" s="139"/>
      <c r="R11" s="175"/>
      <c r="S11" s="173"/>
      <c r="V11" s="175"/>
    </row>
    <row r="12" spans="1:22" ht="11.25" customHeight="1" x14ac:dyDescent="0.25">
      <c r="A12" s="49"/>
      <c r="B12" s="217"/>
      <c r="C12" s="217" t="s">
        <v>103</v>
      </c>
      <c r="D12" s="217" t="s">
        <v>29</v>
      </c>
      <c r="E12" s="207" t="s">
        <v>36</v>
      </c>
      <c r="F12" s="207" t="s">
        <v>102</v>
      </c>
      <c r="G12" s="207" t="s">
        <v>113</v>
      </c>
      <c r="H12" s="218">
        <v>0</v>
      </c>
      <c r="I12" s="218" t="str">
        <f>_xll.qlSwapIndex(,"NOFIX",D12,2,Currency,Calendar,E12,F12,G12,$M$3,DiscountingCurve,,Trigger)</f>
        <v>obj_002d8#0003</v>
      </c>
      <c r="J12" s="218">
        <f>_xll.qlIndexFixing(I12,_xll.qlSettingsEvaluationDate(Trigger),TRUE,I12)</f>
        <v>1.6689999999953346E-2</v>
      </c>
      <c r="K12" s="219" t="str">
        <f>_xll.qlSimpleQuote(Currency&amp;"3L"&amp;D12&amp;QuoteSuffix,,,Permanent,Trigger,ObjectOverwrite)</f>
        <v>USD3L5Y_Quote#0003</v>
      </c>
      <c r="L12" s="219" t="e">
        <f>_xll.qlSimpleQuoteSetValue(K12,J12,J12)</f>
        <v>#N/A</v>
      </c>
      <c r="M12" s="227" t="str">
        <f>_xll.qlSwapRateHelper2(,K12,,$D12,Calendar,"Annual",$F12,$G12,$M$3,$H12,C12,,Permanent,Trigger,ObjectOverwrite)</f>
        <v>obj_002e9#0003</v>
      </c>
      <c r="N12" s="221" t="str">
        <f>_xll.ohRangeRetrieveError(M12)</f>
        <v/>
      </c>
      <c r="O12" s="139"/>
      <c r="R12" s="175"/>
      <c r="S12" s="173"/>
      <c r="V12" s="175"/>
    </row>
    <row r="13" spans="1:22" ht="11.25" customHeight="1" x14ac:dyDescent="0.25">
      <c r="A13" s="49"/>
      <c r="B13" s="217"/>
      <c r="C13" s="217" t="s">
        <v>103</v>
      </c>
      <c r="D13" s="217" t="s">
        <v>28</v>
      </c>
      <c r="E13" s="207" t="s">
        <v>36</v>
      </c>
      <c r="F13" s="207" t="s">
        <v>102</v>
      </c>
      <c r="G13" s="207" t="s">
        <v>113</v>
      </c>
      <c r="H13" s="218">
        <v>0</v>
      </c>
      <c r="I13" s="218" t="str">
        <f>_xll.qlSwapIndex(,"NOFIX",D13,2,Currency,Calendar,E13,F13,G13,$M$3,DiscountingCurve,,Trigger)</f>
        <v>obj_00321#0003</v>
      </c>
      <c r="J13" s="218">
        <f>_xll.qlIndexFixing(I13,_xll.qlSettingsEvaluationDate(Trigger),TRUE,I13)</f>
        <v>1.8530000000117001E-2</v>
      </c>
      <c r="K13" s="219" t="str">
        <f>_xll.qlSimpleQuote(Currency&amp;"3L"&amp;D13&amp;QuoteSuffix,,,Permanent,Trigger,ObjectOverwrite)</f>
        <v>USD3L6Y_Quote#0003</v>
      </c>
      <c r="L13" s="219" t="e">
        <f>_xll.qlSimpleQuoteSetValue(K13,J13,J13)</f>
        <v>#N/A</v>
      </c>
      <c r="M13" s="227" t="str">
        <f>_xll.qlSwapRateHelper2(,K13,,$D13,Calendar,"Annual",$F13,$G13,$M$3,$H13,C13,,Permanent,Trigger,ObjectOverwrite)</f>
        <v>obj_002fc#0003</v>
      </c>
      <c r="N13" s="221" t="str">
        <f>_xll.ohRangeRetrieveError(M13)</f>
        <v/>
      </c>
      <c r="O13" s="139"/>
      <c r="R13" s="175"/>
      <c r="S13" s="173"/>
      <c r="V13" s="175"/>
    </row>
    <row r="14" spans="1:22" ht="11.25" customHeight="1" x14ac:dyDescent="0.25">
      <c r="A14" s="49"/>
      <c r="B14" s="217"/>
      <c r="C14" s="217" t="s">
        <v>103</v>
      </c>
      <c r="D14" s="217" t="s">
        <v>27</v>
      </c>
      <c r="E14" s="207" t="s">
        <v>36</v>
      </c>
      <c r="F14" s="207" t="s">
        <v>102</v>
      </c>
      <c r="G14" s="207" t="s">
        <v>113</v>
      </c>
      <c r="H14" s="218">
        <v>0</v>
      </c>
      <c r="I14" s="218" t="str">
        <f>_xll.qlSwapIndex(,"NOFIX",D14,2,Currency,Calendar,E14,F14,G14,$M$3,DiscountingCurve,,Trigger)</f>
        <v>obj_00325#0003</v>
      </c>
      <c r="J14" s="218">
        <f>_xll.qlIndexFixing(I14,_xll.qlSettingsEvaluationDate(Trigger),TRUE,I14)</f>
        <v>2.0010000000012195E-2</v>
      </c>
      <c r="K14" s="219" t="str">
        <f>_xll.qlSimpleQuote(Currency&amp;"3L"&amp;D14&amp;QuoteSuffix,,,Permanent,Trigger,ObjectOverwrite)</f>
        <v>USD3L7Y_Quote#0003</v>
      </c>
      <c r="L14" s="219" t="e">
        <f>_xll.qlSimpleQuoteSetValue(K14,J14,J14)</f>
        <v>#N/A</v>
      </c>
      <c r="M14" s="227" t="str">
        <f>_xll.qlSwapRateHelper2(,K14,,$D14,Calendar,"Annual",$F14,$G14,$M$3,$H14,C14,,Permanent,Trigger,ObjectOverwrite)</f>
        <v>obj_00300#0003</v>
      </c>
      <c r="N14" s="221" t="str">
        <f>_xll.ohRangeRetrieveError(M14)</f>
        <v/>
      </c>
      <c r="O14" s="139"/>
      <c r="R14" s="175"/>
      <c r="S14" s="173"/>
      <c r="V14" s="175"/>
    </row>
    <row r="15" spans="1:22" ht="11.25" customHeight="1" x14ac:dyDescent="0.25">
      <c r="A15" s="49"/>
      <c r="B15" s="217"/>
      <c r="C15" s="217" t="s">
        <v>103</v>
      </c>
      <c r="D15" s="217" t="s">
        <v>26</v>
      </c>
      <c r="E15" s="207" t="s">
        <v>36</v>
      </c>
      <c r="F15" s="207" t="s">
        <v>102</v>
      </c>
      <c r="G15" s="207" t="s">
        <v>113</v>
      </c>
      <c r="H15" s="218">
        <v>0</v>
      </c>
      <c r="I15" s="218" t="str">
        <f>_xll.qlSwapIndex(,"NOFIX",D15,2,Currency,Calendar,E15,F15,G15,$M$3,DiscountingCurve,,Trigger)</f>
        <v>obj_002f8#0003</v>
      </c>
      <c r="J15" s="218">
        <f>_xll.qlIndexFixing(I15,_xll.qlSettingsEvaluationDate(Trigger),TRUE,I15)</f>
        <v>2.1200000000030219E-2</v>
      </c>
      <c r="K15" s="219" t="str">
        <f>_xll.qlSimpleQuote(Currency&amp;"3L"&amp;D15&amp;QuoteSuffix,,,Permanent,Trigger,ObjectOverwrite)</f>
        <v>USD3L8Y_Quote#0003</v>
      </c>
      <c r="L15" s="219" t="e">
        <f>_xll.qlSimpleQuoteSetValue(K15,J15,J15)</f>
        <v>#N/A</v>
      </c>
      <c r="M15" s="227" t="str">
        <f>_xll.qlSwapRateHelper2(,K15,,$D15,Calendar,"Annual",$F15,$G15,$M$3,$H15,C15,,Permanent,Trigger,ObjectOverwrite)</f>
        <v>obj_00311#0003</v>
      </c>
      <c r="N15" s="221" t="str">
        <f>_xll.ohRangeRetrieveError(M15)</f>
        <v/>
      </c>
      <c r="O15" s="139"/>
      <c r="R15" s="175"/>
      <c r="S15" s="173"/>
      <c r="V15" s="175"/>
    </row>
    <row r="16" spans="1:22" ht="11.25" customHeight="1" x14ac:dyDescent="0.25">
      <c r="A16" s="49"/>
      <c r="B16" s="217"/>
      <c r="C16" s="217" t="s">
        <v>103</v>
      </c>
      <c r="D16" s="217" t="s">
        <v>25</v>
      </c>
      <c r="E16" s="207" t="s">
        <v>36</v>
      </c>
      <c r="F16" s="207" t="s">
        <v>102</v>
      </c>
      <c r="G16" s="207" t="s">
        <v>113</v>
      </c>
      <c r="H16" s="218">
        <v>0</v>
      </c>
      <c r="I16" s="218" t="str">
        <f>_xll.qlSwapIndex(,"NOFIX",D16,2,Currency,Calendar,E16,F16,G16,$M$3,DiscountingCurve,,Trigger)</f>
        <v>obj_002e7#0003</v>
      </c>
      <c r="J16" s="218">
        <f>_xll.qlIndexFixing(I16,_xll.qlSettingsEvaluationDate(Trigger),TRUE,I16)</f>
        <v>2.2169999999980414E-2</v>
      </c>
      <c r="K16" s="219" t="str">
        <f>_xll.qlSimpleQuote(Currency&amp;"3L"&amp;D16&amp;QuoteSuffix,,,Permanent,Trigger,ObjectOverwrite)</f>
        <v>USD3L9Y_Quote#0003</v>
      </c>
      <c r="L16" s="219" t="e">
        <f>_xll.qlSimpleQuoteSetValue(K16,J16,J16)</f>
        <v>#N/A</v>
      </c>
      <c r="M16" s="227" t="str">
        <f>_xll.qlSwapRateHelper2(,K16,,$D16,Calendar,"Annual",$F16,$G16,$M$3,$H16,C16,,Permanent,Trigger,ObjectOverwrite)</f>
        <v>obj_0031b#0003</v>
      </c>
      <c r="N16" s="221" t="str">
        <f>_xll.ohRangeRetrieveError(M16)</f>
        <v/>
      </c>
      <c r="O16" s="139"/>
      <c r="R16" s="175"/>
      <c r="S16" s="173"/>
      <c r="V16" s="175"/>
    </row>
    <row r="17" spans="1:22" ht="11.25" customHeight="1" x14ac:dyDescent="0.25">
      <c r="A17" s="49"/>
      <c r="B17" s="217"/>
      <c r="C17" s="217" t="s">
        <v>103</v>
      </c>
      <c r="D17" s="217" t="s">
        <v>24</v>
      </c>
      <c r="E17" s="207" t="s">
        <v>36</v>
      </c>
      <c r="F17" s="207" t="s">
        <v>102</v>
      </c>
      <c r="G17" s="207" t="s">
        <v>113</v>
      </c>
      <c r="H17" s="218">
        <v>0</v>
      </c>
      <c r="I17" s="218" t="str">
        <f>_xll.qlSwapIndex(,"NOFIX",D17,2,Currency,Calendar,E17,F17,G17,$M$3,DiscountingCurve,,Trigger)</f>
        <v>obj_002f2#0003</v>
      </c>
      <c r="J17" s="218">
        <f>_xll.qlIndexFixing(I17,_xll.qlSettingsEvaluationDate(Trigger),TRUE,I17)</f>
        <v>2.2980000000048243E-2</v>
      </c>
      <c r="K17" s="219" t="str">
        <f>_xll.qlSimpleQuote(Currency&amp;"3L"&amp;D17&amp;QuoteSuffix,,,Permanent,Trigger,ObjectOverwrite)</f>
        <v>USD3L10Y_Quote#0003</v>
      </c>
      <c r="L17" s="219" t="e">
        <f>_xll.qlSimpleQuoteSetValue(K17,J17,J17)</f>
        <v>#N/A</v>
      </c>
      <c r="M17" s="227" t="str">
        <f>_xll.qlSwapRateHelper2(,K17,,$D17,Calendar,"Annual",$F17,$G17,$M$3,$H17,C17,,Permanent,Trigger,ObjectOverwrite)</f>
        <v>obj_002fa#0003</v>
      </c>
      <c r="N17" s="221" t="str">
        <f>_xll.ohRangeRetrieveError(M17)</f>
        <v/>
      </c>
      <c r="O17" s="139"/>
      <c r="R17" s="175"/>
      <c r="S17" s="173"/>
      <c r="V17" s="175"/>
    </row>
    <row r="18" spans="1:22" ht="11.25" customHeight="1" x14ac:dyDescent="0.25">
      <c r="A18" s="49"/>
      <c r="B18" s="217"/>
      <c r="C18" s="217" t="s">
        <v>103</v>
      </c>
      <c r="D18" s="217" t="s">
        <v>23</v>
      </c>
      <c r="E18" s="207" t="s">
        <v>36</v>
      </c>
      <c r="F18" s="207" t="s">
        <v>102</v>
      </c>
      <c r="G18" s="207" t="s">
        <v>113</v>
      </c>
      <c r="H18" s="218">
        <v>0</v>
      </c>
      <c r="I18" s="218" t="str">
        <f>_xll.qlSwapIndex(,"NOFIX",D18,2,Currency,Calendar,E18,F18,G18,$M$3,DiscountingCurve,,Trigger)</f>
        <v>obj_00320#0003</v>
      </c>
      <c r="J18" s="218">
        <f>_xll.qlIndexFixing(I18,_xll.qlSettingsEvaluationDate(Trigger),TRUE,I18)</f>
        <v>2.3689389996125802E-2</v>
      </c>
      <c r="K18" s="219" t="str">
        <f>_xll.qlSimpleQuote(Currency&amp;"3L"&amp;D18&amp;QuoteSuffix,,,Permanent,Trigger,ObjectOverwrite)</f>
        <v>USD3L11Y_Quote#0003</v>
      </c>
      <c r="L18" s="219" t="e">
        <f>_xll.qlSimpleQuoteSetValue(K18,J18,J18)</f>
        <v>#N/A</v>
      </c>
      <c r="M18" s="227" t="str">
        <f>_xll.qlSwapRateHelper2(,K18,,$D18,Calendar,"Annual",$F18,$G18,$M$3,$H18,C18,,Permanent,Trigger,ObjectOverwrite)</f>
        <v>obj_002ef#0003</v>
      </c>
      <c r="N18" s="221" t="str">
        <f>_xll.ohRangeRetrieveError(M18)</f>
        <v/>
      </c>
      <c r="O18" s="139"/>
      <c r="R18" s="175"/>
      <c r="S18" s="173"/>
      <c r="V18" s="175"/>
    </row>
    <row r="19" spans="1:22" ht="11.25" customHeight="1" x14ac:dyDescent="0.25">
      <c r="A19" s="49"/>
      <c r="B19" s="217"/>
      <c r="C19" s="217" t="s">
        <v>103</v>
      </c>
      <c r="D19" s="217" t="s">
        <v>22</v>
      </c>
      <c r="E19" s="207" t="s">
        <v>36</v>
      </c>
      <c r="F19" s="207" t="s">
        <v>102</v>
      </c>
      <c r="G19" s="207" t="s">
        <v>113</v>
      </c>
      <c r="H19" s="218">
        <v>0</v>
      </c>
      <c r="I19" s="218" t="str">
        <f>_xll.qlSwapIndex(,"NOFIX",D19,2,Currency,Calendar,E19,F19,G19,$M$3,DiscountingCurve,,Trigger)</f>
        <v>obj_002fb#0003</v>
      </c>
      <c r="J19" s="218">
        <f>_xll.qlIndexFixing(I19,_xll.qlSettingsEvaluationDate(Trigger),TRUE,I19)</f>
        <v>2.4299999999914276E-2</v>
      </c>
      <c r="K19" s="219" t="str">
        <f>_xll.qlSimpleQuote(Currency&amp;"3L"&amp;D19&amp;QuoteSuffix,,,Permanent,Trigger,ObjectOverwrite)</f>
        <v>USD3L12Y_Quote#0003</v>
      </c>
      <c r="L19" s="219" t="e">
        <f>_xll.qlSimpleQuoteSetValue(K19,J19,J19)</f>
        <v>#N/A</v>
      </c>
      <c r="M19" s="227" t="str">
        <f>_xll.qlSwapRateHelper2(,K19,,$D19,Calendar,"Annual",$F19,$G19,$M$3,$H19,C19,,Permanent,Trigger,ObjectOverwrite)</f>
        <v>obj_00323#0003</v>
      </c>
      <c r="N19" s="221" t="str">
        <f>_xll.ohRangeRetrieveError(M19)</f>
        <v/>
      </c>
      <c r="O19" s="139"/>
      <c r="R19" s="175"/>
      <c r="S19" s="173"/>
      <c r="V19" s="175"/>
    </row>
    <row r="20" spans="1:22" ht="11.25" customHeight="1" x14ac:dyDescent="0.25">
      <c r="A20" s="49"/>
      <c r="B20" s="217"/>
      <c r="C20" s="217" t="s">
        <v>103</v>
      </c>
      <c r="D20" s="217" t="s">
        <v>21</v>
      </c>
      <c r="E20" s="207" t="s">
        <v>36</v>
      </c>
      <c r="F20" s="207" t="s">
        <v>102</v>
      </c>
      <c r="G20" s="207" t="s">
        <v>113</v>
      </c>
      <c r="H20" s="218">
        <v>0</v>
      </c>
      <c r="I20" s="218" t="str">
        <f>_xll.qlSwapIndex(,"NOFIX",D20,2,Currency,Calendar,E20,F20,G20,$M$3,DiscountingCurve,,Trigger)</f>
        <v>obj_00308#0003</v>
      </c>
      <c r="J20" s="218">
        <f>_xll.qlIndexFixing(I20,_xll.qlSettingsEvaluationDate(Trigger),TRUE,I20)</f>
        <v>2.4810880697936476E-2</v>
      </c>
      <c r="K20" s="219" t="str">
        <f>_xll.qlSimpleQuote(Currency&amp;"3L"&amp;D20&amp;QuoteSuffix,,,Permanent,Trigger,ObjectOverwrite)</f>
        <v>USD3L13Y_Quote#0003</v>
      </c>
      <c r="L20" s="219" t="e">
        <f>_xll.qlSimpleQuoteSetValue(K20,J20,J20)</f>
        <v>#N/A</v>
      </c>
      <c r="M20" s="227" t="str">
        <f>_xll.qlSwapRateHelper2(,K20,,$D20,Calendar,"Annual",$F20,$G20,$M$3,$H20,C20,,Permanent,Trigger,ObjectOverwrite)</f>
        <v>obj_00315#0003</v>
      </c>
      <c r="N20" s="221" t="str">
        <f>_xll.ohRangeRetrieveError(M20)</f>
        <v/>
      </c>
      <c r="O20" s="139"/>
      <c r="R20" s="175"/>
      <c r="S20" s="173"/>
      <c r="V20" s="175"/>
    </row>
    <row r="21" spans="1:22" ht="11.25" customHeight="1" x14ac:dyDescent="0.25">
      <c r="A21" s="49"/>
      <c r="B21" s="217"/>
      <c r="C21" s="217" t="s">
        <v>103</v>
      </c>
      <c r="D21" s="217" t="s">
        <v>20</v>
      </c>
      <c r="E21" s="207" t="s">
        <v>36</v>
      </c>
      <c r="F21" s="207" t="s">
        <v>102</v>
      </c>
      <c r="G21" s="207" t="s">
        <v>113</v>
      </c>
      <c r="H21" s="218">
        <v>0</v>
      </c>
      <c r="I21" s="218" t="str">
        <f>_xll.qlSwapIndex(,"NOFIX",D21,2,Currency,Calendar,E21,F21,G21,$M$3,DiscountingCurve,,Trigger)</f>
        <v>obj_002ee#0003</v>
      </c>
      <c r="J21" s="218">
        <f>_xll.qlIndexFixing(I21,_xll.qlSettingsEvaluationDate(Trigger),TRUE,I21)</f>
        <v>2.5239786701860126E-2</v>
      </c>
      <c r="K21" s="219" t="str">
        <f>_xll.qlSimpleQuote(Currency&amp;"3L"&amp;D21&amp;QuoteSuffix,,,Permanent,Trigger,ObjectOverwrite)</f>
        <v>USD3L14Y_Quote#0003</v>
      </c>
      <c r="L21" s="219" t="e">
        <f>_xll.qlSimpleQuoteSetValue(K21,J21,J21)</f>
        <v>#N/A</v>
      </c>
      <c r="M21" s="227" t="str">
        <f>_xll.qlSwapRateHelper2(,K21,,$D21,Calendar,"Annual",$F21,$G21,$M$3,$H21,C21,,Permanent,Trigger,ObjectOverwrite)</f>
        <v>obj_002f6#0003</v>
      </c>
      <c r="N21" s="221" t="str">
        <f>_xll.ohRangeRetrieveError(M21)</f>
        <v/>
      </c>
      <c r="O21" s="139"/>
      <c r="R21" s="175"/>
      <c r="S21" s="173"/>
      <c r="V21" s="175"/>
    </row>
    <row r="22" spans="1:22" ht="11.25" customHeight="1" x14ac:dyDescent="0.25">
      <c r="A22" s="49"/>
      <c r="B22" s="217"/>
      <c r="C22" s="217" t="s">
        <v>103</v>
      </c>
      <c r="D22" s="217" t="s">
        <v>19</v>
      </c>
      <c r="E22" s="207" t="s">
        <v>36</v>
      </c>
      <c r="F22" s="207" t="s">
        <v>102</v>
      </c>
      <c r="G22" s="207" t="s">
        <v>113</v>
      </c>
      <c r="H22" s="218">
        <v>0</v>
      </c>
      <c r="I22" s="218" t="str">
        <f>_xll.qlSwapIndex(,"NOFIX",D22,2,Currency,Calendar,E22,F22,G22,$M$3,DiscountingCurve,,Trigger)</f>
        <v>obj_002e2#0003</v>
      </c>
      <c r="J22" s="218">
        <f>_xll.qlIndexFixing(I22,_xll.qlSettingsEvaluationDate(Trigger),TRUE,I22)</f>
        <v>2.5610000000019516E-2</v>
      </c>
      <c r="K22" s="219" t="str">
        <f>_xll.qlSimpleQuote(Currency&amp;"3L"&amp;D22&amp;QuoteSuffix,,,Permanent,Trigger,ObjectOverwrite)</f>
        <v>USD3L15Y_Quote#0003</v>
      </c>
      <c r="L22" s="219" t="e">
        <f>_xll.qlSimpleQuoteSetValue(K22,J22,J22)</f>
        <v>#N/A</v>
      </c>
      <c r="M22" s="227" t="str">
        <f>_xll.qlSwapRateHelper2(,K22,,$D22,Calendar,"Annual",$F22,$G22,$M$3,$H22,C22,,Permanent,Trigger,ObjectOverwrite)</f>
        <v>obj_002ed#0003</v>
      </c>
      <c r="N22" s="221" t="str">
        <f>_xll.ohRangeRetrieveError(M22)</f>
        <v/>
      </c>
      <c r="O22" s="139"/>
      <c r="R22" s="175"/>
      <c r="S22" s="173"/>
      <c r="V22" s="175"/>
    </row>
    <row r="23" spans="1:22" ht="11.25" customHeight="1" x14ac:dyDescent="0.25">
      <c r="A23" s="49"/>
      <c r="B23" s="217"/>
      <c r="C23" s="217" t="s">
        <v>103</v>
      </c>
      <c r="D23" s="217" t="s">
        <v>18</v>
      </c>
      <c r="E23" s="207" t="s">
        <v>36</v>
      </c>
      <c r="F23" s="207" t="s">
        <v>102</v>
      </c>
      <c r="G23" s="207" t="s">
        <v>113</v>
      </c>
      <c r="H23" s="218">
        <v>0</v>
      </c>
      <c r="I23" s="218" t="str">
        <f>_xll.qlSwapIndex(,"NOFIX",D23,2,Currency,Calendar,E23,F23,G23,$M$3,DiscountingCurve,,Trigger)</f>
        <v>obj_00304#0003</v>
      </c>
      <c r="J23" s="218">
        <f>_xll.qlIndexFixing(I23,_xll.qlSettingsEvaluationDate(Trigger),TRUE,I23)</f>
        <v>2.5930046578530978E-2</v>
      </c>
      <c r="K23" s="219" t="str">
        <f>_xll.qlSimpleQuote(Currency&amp;"3L"&amp;D23&amp;QuoteSuffix,,,Permanent,Trigger,ObjectOverwrite)</f>
        <v>USD3L16Y_Quote#0003</v>
      </c>
      <c r="L23" s="219" t="e">
        <f>_xll.qlSimpleQuoteSetValue(K23,J23,J23)</f>
        <v>#N/A</v>
      </c>
      <c r="M23" s="227" t="str">
        <f>_xll.qlSwapRateHelper2(,K23,,$D23,Calendar,"Annual",$F23,$G23,$M$3,$H23,C23,,Permanent,Trigger,ObjectOverwrite)</f>
        <v>obj_00324#0003</v>
      </c>
      <c r="N23" s="221" t="str">
        <f>_xll.ohRangeRetrieveError(M23)</f>
        <v/>
      </c>
      <c r="O23" s="139"/>
      <c r="R23" s="175"/>
      <c r="S23" s="173"/>
      <c r="V23" s="175"/>
    </row>
    <row r="24" spans="1:22" ht="11.25" customHeight="1" x14ac:dyDescent="0.25">
      <c r="A24" s="49"/>
      <c r="B24" s="217"/>
      <c r="C24" s="217" t="s">
        <v>103</v>
      </c>
      <c r="D24" s="217" t="s">
        <v>17</v>
      </c>
      <c r="E24" s="207" t="s">
        <v>36</v>
      </c>
      <c r="F24" s="207" t="s">
        <v>102</v>
      </c>
      <c r="G24" s="207" t="s">
        <v>113</v>
      </c>
      <c r="H24" s="218">
        <v>0</v>
      </c>
      <c r="I24" s="218" t="str">
        <f>_xll.qlSwapIndex(,"NOFIX",D24,2,Currency,Calendar,E24,F24,G24,$M$3,DiscountingCurve,,Trigger)</f>
        <v>obj_00318#0003</v>
      </c>
      <c r="J24" s="218">
        <f>_xll.qlIndexFixing(I24,_xll.qlSettingsEvaluationDate(Trigger),TRUE,I24)</f>
        <v>2.6210703305038902E-2</v>
      </c>
      <c r="K24" s="219" t="str">
        <f>_xll.qlSimpleQuote(Currency&amp;"3L"&amp;D24&amp;QuoteSuffix,,,Permanent,Trigger,ObjectOverwrite)</f>
        <v>USD3L17Y_Quote#0003</v>
      </c>
      <c r="L24" s="219" t="e">
        <f>_xll.qlSimpleQuoteSetValue(K24,J24,J24)</f>
        <v>#N/A</v>
      </c>
      <c r="M24" s="227" t="str">
        <f>_xll.qlSwapRateHelper2(,K24,,$D24,Calendar,"Annual",$F24,$G24,$M$3,$H24,C24,,Permanent,Trigger,ObjectOverwrite)</f>
        <v>obj_0031a#0003</v>
      </c>
      <c r="N24" s="221" t="str">
        <f>_xll.ohRangeRetrieveError(M24)</f>
        <v/>
      </c>
      <c r="O24" s="139"/>
      <c r="R24" s="175"/>
      <c r="S24" s="173"/>
      <c r="V24" s="175"/>
    </row>
    <row r="25" spans="1:22" ht="11.25" customHeight="1" x14ac:dyDescent="0.25">
      <c r="A25" s="49"/>
      <c r="B25" s="217"/>
      <c r="C25" s="217" t="s">
        <v>103</v>
      </c>
      <c r="D25" s="217" t="s">
        <v>16</v>
      </c>
      <c r="E25" s="207" t="s">
        <v>36</v>
      </c>
      <c r="F25" s="207" t="s">
        <v>102</v>
      </c>
      <c r="G25" s="207" t="s">
        <v>113</v>
      </c>
      <c r="H25" s="218">
        <v>0</v>
      </c>
      <c r="I25" s="218" t="str">
        <f>_xll.qlSwapIndex(,"NOFIX",D25,2,Currency,Calendar,E25,F25,G25,$M$3,DiscountingCurve,,Trigger)</f>
        <v>obj_002e4#0003</v>
      </c>
      <c r="J25" s="218">
        <f>_xll.qlIndexFixing(I25,_xll.qlSettingsEvaluationDate(Trigger),TRUE,I25)</f>
        <v>2.6455333602186402E-2</v>
      </c>
      <c r="K25" s="219" t="str">
        <f>_xll.qlSimpleQuote(Currency&amp;"3L"&amp;D25&amp;QuoteSuffix,,,Permanent,Trigger,ObjectOverwrite)</f>
        <v>USD3L18Y_Quote#0003</v>
      </c>
      <c r="L25" s="219" t="e">
        <f>_xll.qlSimpleQuoteSetValue(K25,J25,J25)</f>
        <v>#N/A</v>
      </c>
      <c r="M25" s="227" t="str">
        <f>_xll.qlSwapRateHelper2(,K25,,$D25,Calendar,"Annual",$F25,$G25,$M$3,$H25,C25,,Permanent,Trigger,ObjectOverwrite)</f>
        <v>obj_0030b#0003</v>
      </c>
      <c r="N25" s="221" t="str">
        <f>_xll.ohRangeRetrieveError(M25)</f>
        <v/>
      </c>
      <c r="O25" s="139"/>
      <c r="R25" s="175"/>
      <c r="S25" s="173"/>
      <c r="V25" s="175"/>
    </row>
    <row r="26" spans="1:22" ht="11.25" customHeight="1" x14ac:dyDescent="0.25">
      <c r="A26" s="49"/>
      <c r="B26" s="217"/>
      <c r="C26" s="217" t="s">
        <v>103</v>
      </c>
      <c r="D26" s="217" t="s">
        <v>15</v>
      </c>
      <c r="E26" s="207" t="s">
        <v>36</v>
      </c>
      <c r="F26" s="207" t="s">
        <v>102</v>
      </c>
      <c r="G26" s="207" t="s">
        <v>113</v>
      </c>
      <c r="H26" s="218">
        <v>0</v>
      </c>
      <c r="I26" s="218" t="str">
        <f>_xll.qlSwapIndex(,"NOFIX",D26,2,Currency,Calendar,E26,F26,G26,$M$3,DiscountingCurve,,Trigger)</f>
        <v>obj_00314#0003</v>
      </c>
      <c r="J26" s="218">
        <f>_xll.qlIndexFixing(I26,_xll.qlSettingsEvaluationDate(Trigger),TRUE,I26)</f>
        <v>2.666746600704438E-2</v>
      </c>
      <c r="K26" s="219" t="str">
        <f>_xll.qlSimpleQuote(Currency&amp;"3L"&amp;D26&amp;QuoteSuffix,,,Permanent,Trigger,ObjectOverwrite)</f>
        <v>USD3L19Y_Quote#0003</v>
      </c>
      <c r="L26" s="219" t="e">
        <f>_xll.qlSimpleQuoteSetValue(K26,J26,J26)</f>
        <v>#N/A</v>
      </c>
      <c r="M26" s="227" t="str">
        <f>_xll.qlSwapRateHelper2(,K26,,$D26,Calendar,"Annual",$F26,$G26,$M$3,$H26,C26,,Permanent,Trigger,ObjectOverwrite)</f>
        <v>obj_002f5#0003</v>
      </c>
      <c r="N26" s="221" t="str">
        <f>_xll.ohRangeRetrieveError(M26)</f>
        <v/>
      </c>
      <c r="O26" s="139"/>
      <c r="R26" s="175"/>
      <c r="S26" s="173"/>
      <c r="V26" s="175"/>
    </row>
    <row r="27" spans="1:22" ht="11.25" customHeight="1" x14ac:dyDescent="0.25">
      <c r="A27" s="49"/>
      <c r="B27" s="217"/>
      <c r="C27" s="217" t="s">
        <v>103</v>
      </c>
      <c r="D27" s="217" t="s">
        <v>14</v>
      </c>
      <c r="E27" s="207" t="s">
        <v>36</v>
      </c>
      <c r="F27" s="207" t="s">
        <v>102</v>
      </c>
      <c r="G27" s="207" t="s">
        <v>113</v>
      </c>
      <c r="H27" s="218">
        <v>0</v>
      </c>
      <c r="I27" s="218" t="str">
        <f>_xll.qlSwapIndex(,"NOFIX",D27,2,Currency,Calendar,E27,F27,G27,$M$3,DiscountingCurve,,Trigger)</f>
        <v>obj_00317#0003</v>
      </c>
      <c r="J27" s="218">
        <f>_xll.qlIndexFixing(I27,_xll.qlSettingsEvaluationDate(Trigger),TRUE,I27)</f>
        <v>2.6850000000009856E-2</v>
      </c>
      <c r="K27" s="219" t="str">
        <f>_xll.qlSimpleQuote(Currency&amp;"3L"&amp;D27&amp;QuoteSuffix,,,Permanent,Trigger,ObjectOverwrite)</f>
        <v>USD3L20Y_Quote#0003</v>
      </c>
      <c r="L27" s="219" t="e">
        <f>_xll.qlSimpleQuoteSetValue(K27,J27,J27)</f>
        <v>#N/A</v>
      </c>
      <c r="M27" s="227" t="str">
        <f>_xll.qlSwapRateHelper2(,K27,,$D27,Calendar,"Annual",$F27,$G27,$M$3,$H27,C27,,Permanent,Trigger,ObjectOverwrite)</f>
        <v>obj_002f7#0003</v>
      </c>
      <c r="N27" s="221" t="str">
        <f>_xll.ohRangeRetrieveError(M27)</f>
        <v/>
      </c>
      <c r="O27" s="139"/>
      <c r="R27" s="175"/>
      <c r="S27" s="173"/>
      <c r="V27" s="175"/>
    </row>
    <row r="28" spans="1:22" ht="11.25" customHeight="1" x14ac:dyDescent="0.25">
      <c r="A28" s="49"/>
      <c r="B28" s="217"/>
      <c r="C28" s="217" t="s">
        <v>103</v>
      </c>
      <c r="D28" s="217" t="s">
        <v>13</v>
      </c>
      <c r="E28" s="207" t="s">
        <v>36</v>
      </c>
      <c r="F28" s="207" t="s">
        <v>102</v>
      </c>
      <c r="G28" s="207" t="s">
        <v>113</v>
      </c>
      <c r="H28" s="218">
        <v>0</v>
      </c>
      <c r="I28" s="218" t="str">
        <f>_xll.qlSwapIndex(,"NOFIX",D28,2,Currency,Calendar,E28,F28,G28,$M$3,DiscountingCurve,,Trigger)</f>
        <v>obj_002f0#0003</v>
      </c>
      <c r="J28" s="218">
        <f>_xll.qlIndexFixing(I28,_xll.qlSettingsEvaluationDate(Trigger),TRUE,I28)</f>
        <v>2.7006799160588412E-2</v>
      </c>
      <c r="K28" s="219" t="str">
        <f>_xll.qlSimpleQuote(Currency&amp;"3L"&amp;D28&amp;QuoteSuffix,,,Permanent,Trigger,ObjectOverwrite)</f>
        <v>USD3L21Y_Quote#0003</v>
      </c>
      <c r="L28" s="219" t="e">
        <f>_xll.qlSimpleQuoteSetValue(K28,J28,J28)</f>
        <v>#N/A</v>
      </c>
      <c r="M28" s="227" t="str">
        <f>_xll.qlSwapRateHelper2(,K28,,$D28,Calendar,"Annual",$F28,$G28,$M$3,$H28,C28,,Permanent,Trigger,ObjectOverwrite)</f>
        <v>obj_00305#0003</v>
      </c>
      <c r="N28" s="221" t="str">
        <f>_xll.ohRangeRetrieveError(M28)</f>
        <v/>
      </c>
      <c r="O28" s="139"/>
      <c r="R28" s="175"/>
      <c r="S28" s="173"/>
      <c r="V28" s="175"/>
    </row>
    <row r="29" spans="1:22" ht="11.25" customHeight="1" x14ac:dyDescent="0.25">
      <c r="A29" s="49"/>
      <c r="B29" s="217"/>
      <c r="C29" s="217" t="s">
        <v>103</v>
      </c>
      <c r="D29" s="217" t="s">
        <v>12</v>
      </c>
      <c r="E29" s="207" t="s">
        <v>36</v>
      </c>
      <c r="F29" s="207" t="s">
        <v>102</v>
      </c>
      <c r="G29" s="207" t="s">
        <v>113</v>
      </c>
      <c r="H29" s="218">
        <v>0</v>
      </c>
      <c r="I29" s="218" t="str">
        <f>_xll.qlSwapIndex(,"NOFIX",D29,2,Currency,Calendar,E29,F29,G29,$M$3,DiscountingCurve,,Trigger)</f>
        <v>obj_00319#0003</v>
      </c>
      <c r="J29" s="218">
        <f>_xll.qlIndexFixing(I29,_xll.qlSettingsEvaluationDate(Trigger),TRUE,I29)</f>
        <v>2.7140295741453737E-2</v>
      </c>
      <c r="K29" s="219" t="str">
        <f>_xll.qlSimpleQuote(Currency&amp;"3L"&amp;D29&amp;QuoteSuffix,,,Permanent,Trigger,ObjectOverwrite)</f>
        <v>USD3L22Y_Quote#0003</v>
      </c>
      <c r="L29" s="219" t="e">
        <f>_xll.qlSimpleQuoteSetValue(K29,J29,J29)</f>
        <v>#N/A</v>
      </c>
      <c r="M29" s="227" t="str">
        <f>_xll.qlSwapRateHelper2(,K29,,$D29,Calendar,"Annual",$F29,$G29,$M$3,$H29,C29,,Permanent,Trigger,ObjectOverwrite)</f>
        <v>obj_00306#0003</v>
      </c>
      <c r="N29" s="221" t="str">
        <f>_xll.ohRangeRetrieveError(M29)</f>
        <v/>
      </c>
      <c r="O29" s="139"/>
      <c r="R29" s="175"/>
      <c r="S29" s="173"/>
      <c r="V29" s="175"/>
    </row>
    <row r="30" spans="1:22" ht="11.25" customHeight="1" x14ac:dyDescent="0.25">
      <c r="A30" s="49"/>
      <c r="B30" s="217"/>
      <c r="C30" s="217" t="s">
        <v>103</v>
      </c>
      <c r="D30" s="217" t="s">
        <v>11</v>
      </c>
      <c r="E30" s="207" t="s">
        <v>36</v>
      </c>
      <c r="F30" s="207" t="s">
        <v>102</v>
      </c>
      <c r="G30" s="207" t="s">
        <v>113</v>
      </c>
      <c r="H30" s="218">
        <v>0</v>
      </c>
      <c r="I30" s="218" t="str">
        <f>_xll.qlSwapIndex(,"NOFIX",D30,2,Currency,Calendar,E30,F30,G30,$M$3,DiscountingCurve,,Trigger)</f>
        <v>obj_00322#0003</v>
      </c>
      <c r="J30" s="218">
        <f>_xll.qlIndexFixing(I30,_xll.qlSettingsEvaluationDate(Trigger),TRUE,I30)</f>
        <v>2.7256587507848207E-2</v>
      </c>
      <c r="K30" s="219" t="str">
        <f>_xll.qlSimpleQuote(Currency&amp;"3L"&amp;D30&amp;QuoteSuffix,,,Permanent,Trigger,ObjectOverwrite)</f>
        <v>USD3L23Y_Quote#0003</v>
      </c>
      <c r="L30" s="219" t="e">
        <f>_xll.qlSimpleQuoteSetValue(K30,J30,J30)</f>
        <v>#N/A</v>
      </c>
      <c r="M30" s="227" t="str">
        <f>_xll.qlSwapRateHelper2(,K30,,$D30,Calendar,"Annual",$F30,$G30,$M$3,$H30,C30,,Permanent,Trigger,ObjectOverwrite)</f>
        <v>obj_002e6#0003</v>
      </c>
      <c r="N30" s="221" t="str">
        <f>_xll.ohRangeRetrieveError(M30)</f>
        <v/>
      </c>
      <c r="O30" s="139"/>
      <c r="R30" s="175"/>
      <c r="S30" s="173"/>
      <c r="V30" s="175"/>
    </row>
    <row r="31" spans="1:22" ht="11.25" customHeight="1" x14ac:dyDescent="0.25">
      <c r="A31" s="49"/>
      <c r="B31" s="217"/>
      <c r="C31" s="217" t="s">
        <v>103</v>
      </c>
      <c r="D31" s="217" t="s">
        <v>10</v>
      </c>
      <c r="E31" s="207" t="s">
        <v>36</v>
      </c>
      <c r="F31" s="207" t="s">
        <v>102</v>
      </c>
      <c r="G31" s="207" t="s">
        <v>113</v>
      </c>
      <c r="H31" s="218">
        <v>0</v>
      </c>
      <c r="I31" s="218" t="str">
        <f>_xll.qlSwapIndex(,"NOFIX",D31,2,Currency,Calendar,E31,F31,G31,$M$3,DiscountingCurve,,Trigger)</f>
        <v>obj_002e3#0003</v>
      </c>
      <c r="J31" s="218">
        <f>_xll.qlIndexFixing(I31,_xll.qlSettingsEvaluationDate(Trigger),TRUE,I31)</f>
        <v>2.735876443888274E-2</v>
      </c>
      <c r="K31" s="219" t="str">
        <f>_xll.qlSimpleQuote(Currency&amp;"3L"&amp;D31&amp;QuoteSuffix,,,Permanent,Trigger,ObjectOverwrite)</f>
        <v>USD3L24Y_Quote#0003</v>
      </c>
      <c r="L31" s="219" t="e">
        <f>_xll.qlSimpleQuoteSetValue(K31,J31,J31)</f>
        <v>#N/A</v>
      </c>
      <c r="M31" s="227" t="str">
        <f>_xll.qlSwapRateHelper2(,K31,,$D31,Calendar,"Annual",$F31,$G31,$M$3,$H31,C31,,Permanent,Trigger,ObjectOverwrite)</f>
        <v>obj_002ea#0003</v>
      </c>
      <c r="N31" s="221" t="str">
        <f>_xll.ohRangeRetrieveError(M31)</f>
        <v/>
      </c>
      <c r="O31" s="139"/>
      <c r="R31" s="175"/>
      <c r="S31" s="173"/>
      <c r="V31" s="175"/>
    </row>
    <row r="32" spans="1:22" ht="11.25" customHeight="1" x14ac:dyDescent="0.25">
      <c r="A32" s="49"/>
      <c r="B32" s="217"/>
      <c r="C32" s="217" t="s">
        <v>103</v>
      </c>
      <c r="D32" s="217" t="s">
        <v>9</v>
      </c>
      <c r="E32" s="207" t="s">
        <v>36</v>
      </c>
      <c r="F32" s="207" t="s">
        <v>102</v>
      </c>
      <c r="G32" s="207" t="s">
        <v>113</v>
      </c>
      <c r="H32" s="218">
        <v>0</v>
      </c>
      <c r="I32" s="218" t="str">
        <f>_xll.qlSwapIndex(,"NOFIX",D32,2,Currency,Calendar,E32,F32,G32,$M$3,DiscountingCurve,,Trigger)</f>
        <v>obj_002d9#0003</v>
      </c>
      <c r="J32" s="218">
        <f>_xll.qlIndexFixing(I32,_xll.qlSettingsEvaluationDate(Trigger),TRUE,I32)</f>
        <v>2.7450000000089955E-2</v>
      </c>
      <c r="K32" s="219" t="str">
        <f>_xll.qlSimpleQuote(Currency&amp;"3L"&amp;D32&amp;QuoteSuffix,,,Permanent,Trigger,ObjectOverwrite)</f>
        <v>USD3L25Y_Quote#0003</v>
      </c>
      <c r="L32" s="219" t="e">
        <f>_xll.qlSimpleQuoteSetValue(K32,J32,J32)</f>
        <v>#N/A</v>
      </c>
      <c r="M32" s="227" t="str">
        <f>_xll.qlSwapRateHelper2(,K32,,$D32,Calendar,"Annual",$F32,$G32,$M$3,$H32,C32,,Permanent,Trigger,ObjectOverwrite)</f>
        <v>obj_00316#0003</v>
      </c>
      <c r="N32" s="221" t="str">
        <f>_xll.ohRangeRetrieveError(M32)</f>
        <v/>
      </c>
      <c r="O32" s="139"/>
      <c r="R32" s="175"/>
      <c r="S32" s="173"/>
      <c r="V32" s="175"/>
    </row>
    <row r="33" spans="1:22" ht="11.25" customHeight="1" x14ac:dyDescent="0.25">
      <c r="A33" s="49"/>
      <c r="B33" s="217"/>
      <c r="C33" s="217" t="s">
        <v>103</v>
      </c>
      <c r="D33" s="217" t="s">
        <v>8</v>
      </c>
      <c r="E33" s="207" t="s">
        <v>36</v>
      </c>
      <c r="F33" s="207" t="s">
        <v>102</v>
      </c>
      <c r="G33" s="207" t="s">
        <v>113</v>
      </c>
      <c r="H33" s="218">
        <v>0</v>
      </c>
      <c r="I33" s="218" t="str">
        <f>_xll.qlSwapIndex(,"NOFIX",D33,2,Currency,Calendar,E33,F33,G33,$M$3,DiscountingCurve,,Trigger)</f>
        <v>obj_002dc#0003</v>
      </c>
      <c r="J33" s="218">
        <f>_xll.qlIndexFixing(I33,_xll.qlSettingsEvaluationDate(Trigger),TRUE,I33)</f>
        <v>2.7532352518462987E-2</v>
      </c>
      <c r="K33" s="219" t="str">
        <f>_xll.qlSimpleQuote(Currency&amp;"3L"&amp;D33&amp;QuoteSuffix,,,Permanent,Trigger,ObjectOverwrite)</f>
        <v>USD3L26Y_Quote#0003</v>
      </c>
      <c r="L33" s="219" t="e">
        <f>_xll.qlSimpleQuoteSetValue(K33,J33,J33)</f>
        <v>#N/A</v>
      </c>
      <c r="M33" s="227" t="str">
        <f>_xll.qlSwapRateHelper2(,K33,,$D33,Calendar,"Annual",$F33,$G33,$M$3,$H33,C33,,Permanent,Trigger,ObjectOverwrite)</f>
        <v>obj_0031f#0003</v>
      </c>
      <c r="N33" s="221" t="str">
        <f>_xll.ohRangeRetrieveError(M33)</f>
        <v/>
      </c>
      <c r="O33" s="139"/>
      <c r="R33" s="175"/>
      <c r="S33" s="173"/>
      <c r="V33" s="175"/>
    </row>
    <row r="34" spans="1:22" ht="11.25" customHeight="1" x14ac:dyDescent="0.25">
      <c r="A34" s="49"/>
      <c r="B34" s="217"/>
      <c r="C34" s="217" t="s">
        <v>103</v>
      </c>
      <c r="D34" s="217" t="s">
        <v>7</v>
      </c>
      <c r="E34" s="207" t="s">
        <v>36</v>
      </c>
      <c r="F34" s="207" t="s">
        <v>102</v>
      </c>
      <c r="G34" s="207" t="s">
        <v>113</v>
      </c>
      <c r="H34" s="218">
        <v>0</v>
      </c>
      <c r="I34" s="218" t="str">
        <f>_xll.qlSwapIndex(,"NOFIX",D34,2,Currency,Calendar,E34,F34,G34,$M$3,DiscountingCurve,,Trigger)</f>
        <v>obj_0030a#0003</v>
      </c>
      <c r="J34" s="218">
        <f>_xll.qlIndexFixing(I34,_xll.qlSettingsEvaluationDate(Trigger),TRUE,I34)</f>
        <v>2.7605619371899287E-2</v>
      </c>
      <c r="K34" s="219" t="str">
        <f>_xll.qlSimpleQuote(Currency&amp;"3L"&amp;D34&amp;QuoteSuffix,,,Permanent,Trigger,ObjectOverwrite)</f>
        <v>USD3L27Y_Quote#0003</v>
      </c>
      <c r="L34" s="219" t="e">
        <f>_xll.qlSimpleQuoteSetValue(K34,J34,J34)</f>
        <v>#N/A</v>
      </c>
      <c r="M34" s="227" t="str">
        <f>_xll.qlSwapRateHelper2(,K34,,$D34,Calendar,"Annual",$F34,$G34,$M$3,$H34,C34,,Permanent,Trigger,ObjectOverwrite)</f>
        <v>obj_002d7#0003</v>
      </c>
      <c r="N34" s="221" t="str">
        <f>_xll.ohRangeRetrieveError(M34)</f>
        <v/>
      </c>
      <c r="O34" s="139"/>
      <c r="R34" s="175"/>
      <c r="S34" s="173"/>
      <c r="V34" s="175"/>
    </row>
    <row r="35" spans="1:22" ht="11.25" customHeight="1" x14ac:dyDescent="0.25">
      <c r="A35" s="49"/>
      <c r="B35" s="217"/>
      <c r="C35" s="217" t="s">
        <v>103</v>
      </c>
      <c r="D35" s="217" t="s">
        <v>6</v>
      </c>
      <c r="E35" s="207" t="s">
        <v>36</v>
      </c>
      <c r="F35" s="207" t="s">
        <v>102</v>
      </c>
      <c r="G35" s="207" t="s">
        <v>113</v>
      </c>
      <c r="H35" s="218">
        <v>0</v>
      </c>
      <c r="I35" s="218" t="str">
        <f>_xll.qlSwapIndex(,"NOFIX",D35,2,Currency,Calendar,E35,F35,G35,$M$3,DiscountingCurve,,Trigger)</f>
        <v>obj_00307#0003</v>
      </c>
      <c r="J35" s="218">
        <f>_xll.qlIndexFixing(I35,_xll.qlSettingsEvaluationDate(Trigger),TRUE,I35)</f>
        <v>2.767099783382404E-2</v>
      </c>
      <c r="K35" s="219" t="str">
        <f>_xll.qlSimpleQuote(Currency&amp;"3L"&amp;D35&amp;QuoteSuffix,,,Permanent,Trigger,ObjectOverwrite)</f>
        <v>USD3L28Y_Quote#0003</v>
      </c>
      <c r="L35" s="219" t="e">
        <f>_xll.qlSimpleQuoteSetValue(K35,J35,J35)</f>
        <v>#N/A</v>
      </c>
      <c r="M35" s="227" t="str">
        <f>_xll.qlSwapRateHelper2(,K35,,$D35,Calendar,"Annual",$F35,$G35,$M$3,$H35,C35,,Permanent,Trigger,ObjectOverwrite)</f>
        <v>obj_002ec#0003</v>
      </c>
      <c r="N35" s="221" t="str">
        <f>_xll.ohRangeRetrieveError(M35)</f>
        <v/>
      </c>
      <c r="O35" s="139"/>
      <c r="R35" s="175"/>
      <c r="S35" s="173"/>
      <c r="V35" s="175"/>
    </row>
    <row r="36" spans="1:22" ht="11.25" customHeight="1" x14ac:dyDescent="0.25">
      <c r="A36" s="49"/>
      <c r="B36" s="217"/>
      <c r="C36" s="217" t="s">
        <v>103</v>
      </c>
      <c r="D36" s="217" t="s">
        <v>5</v>
      </c>
      <c r="E36" s="207" t="s">
        <v>36</v>
      </c>
      <c r="F36" s="207" t="s">
        <v>102</v>
      </c>
      <c r="G36" s="207" t="s">
        <v>113</v>
      </c>
      <c r="H36" s="218">
        <v>0</v>
      </c>
      <c r="I36" s="218" t="str">
        <f>_xll.qlSwapIndex(,"NOFIX",D36,2,Currency,Calendar,E36,F36,G36,$M$3,DiscountingCurve,,Trigger)</f>
        <v>obj_002eb#0003</v>
      </c>
      <c r="J36" s="218">
        <f>_xll.qlIndexFixing(I36,_xll.qlSettingsEvaluationDate(Trigger),TRUE,I36)</f>
        <v>2.7729204689054297E-2</v>
      </c>
      <c r="K36" s="219" t="str">
        <f>_xll.qlSimpleQuote(Currency&amp;"3L"&amp;D36&amp;QuoteSuffix,,,Permanent,Trigger,ObjectOverwrite)</f>
        <v>USD3L29Y_Quote#0003</v>
      </c>
      <c r="L36" s="219" t="e">
        <f>_xll.qlSimpleQuoteSetValue(K36,J36,J36)</f>
        <v>#N/A</v>
      </c>
      <c r="M36" s="227" t="str">
        <f>_xll.qlSwapRateHelper2(,K36,,$D36,Calendar,"Annual",$F36,$G36,$M$3,$H36,C36,,Permanent,Trigger,ObjectOverwrite)</f>
        <v>obj_002e5#0003</v>
      </c>
      <c r="N36" s="221" t="str">
        <f>_xll.ohRangeRetrieveError(M36)</f>
        <v/>
      </c>
      <c r="O36" s="139"/>
      <c r="R36" s="175"/>
      <c r="S36" s="173"/>
      <c r="V36" s="175"/>
    </row>
    <row r="37" spans="1:22" ht="11.25" customHeight="1" x14ac:dyDescent="0.25">
      <c r="A37" s="49"/>
      <c r="B37" s="217"/>
      <c r="C37" s="217" t="s">
        <v>103</v>
      </c>
      <c r="D37" s="217" t="s">
        <v>4</v>
      </c>
      <c r="E37" s="207" t="s">
        <v>36</v>
      </c>
      <c r="F37" s="207" t="s">
        <v>102</v>
      </c>
      <c r="G37" s="207" t="s">
        <v>113</v>
      </c>
      <c r="H37" s="218">
        <v>0</v>
      </c>
      <c r="I37" s="218" t="str">
        <f>_xll.qlSwapIndex(,"NOFIX",D37,2,Currency,Calendar,E37,F37,G37,$M$3,DiscountingCurve,,Trigger)</f>
        <v>obj_002f1#0003</v>
      </c>
      <c r="J37" s="218">
        <f>_xll.qlIndexFixing(I37,_xll.qlSettingsEvaluationDate(Trigger),TRUE,I37)</f>
        <v>2.7780000000003004E-2</v>
      </c>
      <c r="K37" s="219" t="str">
        <f>_xll.qlSimpleQuote(Currency&amp;"3L"&amp;D37&amp;QuoteSuffix,,,Permanent,Trigger,ObjectOverwrite)</f>
        <v>USD3L30Y_Quote#0003</v>
      </c>
      <c r="L37" s="219" t="e">
        <f>_xll.qlSimpleQuoteSetValue(K37,J37,J37)</f>
        <v>#N/A</v>
      </c>
      <c r="M37" s="227" t="str">
        <f>_xll.qlSwapRateHelper2(,K37,,$D37,Calendar,"Annual",$F37,$G37,$M$3,$H37,C37,,Permanent,Trigger,ObjectOverwrite)</f>
        <v>obj_00312#0003</v>
      </c>
      <c r="N37" s="221" t="str">
        <f>_xll.ohRangeRetrieveError(M37)</f>
        <v/>
      </c>
      <c r="O37" s="139"/>
      <c r="R37" s="175"/>
      <c r="S37" s="173"/>
      <c r="V37" s="175"/>
    </row>
    <row r="38" spans="1:22" ht="11.25" customHeight="1" x14ac:dyDescent="0.25">
      <c r="A38" s="49"/>
      <c r="B38" s="217"/>
      <c r="C38" s="217" t="s">
        <v>103</v>
      </c>
      <c r="D38" s="217" t="s">
        <v>3</v>
      </c>
      <c r="E38" s="207" t="s">
        <v>36</v>
      </c>
      <c r="F38" s="207" t="s">
        <v>102</v>
      </c>
      <c r="G38" s="207" t="s">
        <v>113</v>
      </c>
      <c r="H38" s="218">
        <v>0</v>
      </c>
      <c r="I38" s="218" t="str">
        <f>_xll.qlSwapIndex(,"NOFIX",D38,2,Currency,Calendar,E38,F38,G38,$M$3,DiscountingCurve,,Trigger)</f>
        <v>obj_002f3#0003</v>
      </c>
      <c r="J38" s="218">
        <f>_xll.qlIndexFixing(I38,_xll.qlSettingsEvaluationDate(Trigger),TRUE,I38)</f>
        <v>2.7937649068573687E-2</v>
      </c>
      <c r="K38" s="219" t="str">
        <f>_xll.qlSimpleQuote(Currency&amp;"3L"&amp;D38&amp;QuoteSuffix,,,Permanent,Trigger,ObjectOverwrite)</f>
        <v>USD3L35Y_Quote#0003</v>
      </c>
      <c r="L38" s="219" t="e">
        <f>_xll.qlSimpleQuoteSetValue(K38,J38,J38)</f>
        <v>#N/A</v>
      </c>
      <c r="M38" s="227" t="str">
        <f>_xll.qlSwapRateHelper2(,K38,,$D38,Calendar,"Annual",$F38,$G38,$M$3,$H38,C38,,Permanent,Trigger,ObjectOverwrite)</f>
        <v>obj_002de#0003</v>
      </c>
      <c r="N38" s="221" t="str">
        <f>_xll.ohRangeRetrieveError(M38)</f>
        <v/>
      </c>
      <c r="O38" s="139"/>
      <c r="R38" s="175"/>
      <c r="S38" s="173"/>
      <c r="V38" s="175"/>
    </row>
    <row r="39" spans="1:22" ht="11.25" customHeight="1" x14ac:dyDescent="0.25">
      <c r="A39" s="49"/>
      <c r="B39" s="217"/>
      <c r="C39" s="217" t="s">
        <v>103</v>
      </c>
      <c r="D39" s="217" t="s">
        <v>2</v>
      </c>
      <c r="E39" s="207" t="s">
        <v>36</v>
      </c>
      <c r="F39" s="207" t="s">
        <v>102</v>
      </c>
      <c r="G39" s="207" t="s">
        <v>113</v>
      </c>
      <c r="H39" s="218">
        <v>0</v>
      </c>
      <c r="I39" s="218" t="str">
        <f>_xll.qlSwapIndex(,"NOFIX",D39,2,Currency,Calendar,E39,F39,G39,$M$3,DiscountingCurve,,Trigger)</f>
        <v>obj_002f9#0003</v>
      </c>
      <c r="J39" s="218">
        <f>_xll.qlIndexFixing(I39,_xll.qlSettingsEvaluationDate(Trigger),TRUE,I39)</f>
        <v>2.7959999999996675E-2</v>
      </c>
      <c r="K39" s="219" t="str">
        <f>_xll.qlSimpleQuote(Currency&amp;"3L"&amp;D39&amp;QuoteSuffix,,,Permanent,Trigger,ObjectOverwrite)</f>
        <v>USD3L40Y_Quote#0003</v>
      </c>
      <c r="L39" s="219" t="e">
        <f>_xll.qlSimpleQuoteSetValue(K39,J39,J39)</f>
        <v>#N/A</v>
      </c>
      <c r="M39" s="227" t="str">
        <f>_xll.qlSwapRateHelper2(,K39,,$D39,Calendar,"Annual",$F39,$G39,$M$3,$H39,C39,,Permanent,Trigger,ObjectOverwrite)</f>
        <v>obj_002ff#0003</v>
      </c>
      <c r="N39" s="221" t="str">
        <f>_xll.ohRangeRetrieveError(M39)</f>
        <v/>
      </c>
      <c r="O39" s="139"/>
      <c r="R39" s="175"/>
      <c r="S39" s="173"/>
      <c r="V39" s="175"/>
    </row>
    <row r="40" spans="1:22" ht="11.25" customHeight="1" x14ac:dyDescent="0.25">
      <c r="A40" s="49"/>
      <c r="B40" s="217"/>
      <c r="C40" s="217" t="s">
        <v>103</v>
      </c>
      <c r="D40" s="217" t="s">
        <v>1</v>
      </c>
      <c r="E40" s="207" t="s">
        <v>36</v>
      </c>
      <c r="F40" s="207" t="s">
        <v>102</v>
      </c>
      <c r="G40" s="207" t="s">
        <v>113</v>
      </c>
      <c r="H40" s="218">
        <v>0</v>
      </c>
      <c r="I40" s="218" t="str">
        <f>_xll.qlSwapIndex(,"NOFIX",D40,2,Currency,Calendar,E40,F40,G40,$M$3,DiscountingCurve,,Trigger)</f>
        <v>obj_002f4#0003</v>
      </c>
      <c r="J40" s="218">
        <f>_xll.qlIndexFixing(I40,_xll.qlSettingsEvaluationDate(Trigger),TRUE,I40)</f>
        <v>2.7779999999999996E-2</v>
      </c>
      <c r="K40" s="219" t="str">
        <f>_xll.qlSimpleQuote(Currency&amp;"3L"&amp;D40&amp;QuoteSuffix,,,Permanent,Trigger,ObjectOverwrite)</f>
        <v>USD3L50Y_Quote#0003</v>
      </c>
      <c r="L40" s="219" t="e">
        <f>_xll.qlSimpleQuoteSetValue(K40,J40,J40)</f>
        <v>#N/A</v>
      </c>
      <c r="M40" s="227" t="str">
        <f>_xll.qlSwapRateHelper2(,K40,,$D40,Calendar,"Annual",$F40,$G40,$M$3,$H40,C40,,Permanent,Trigger,ObjectOverwrite)</f>
        <v>obj_002dd#0003</v>
      </c>
      <c r="N40" s="221" t="str">
        <f>_xll.ohRangeRetrieveError(M40)</f>
        <v/>
      </c>
      <c r="O40" s="139"/>
      <c r="R40" s="175"/>
      <c r="S40" s="173"/>
      <c r="V40" s="175"/>
    </row>
    <row r="41" spans="1:22" ht="11.25" customHeight="1" x14ac:dyDescent="0.25">
      <c r="A41" s="49"/>
      <c r="B41" s="222"/>
      <c r="C41" s="222" t="s">
        <v>103</v>
      </c>
      <c r="D41" s="222" t="s">
        <v>0</v>
      </c>
      <c r="E41" s="130" t="s">
        <v>36</v>
      </c>
      <c r="F41" s="130" t="s">
        <v>102</v>
      </c>
      <c r="G41" s="130" t="s">
        <v>113</v>
      </c>
      <c r="H41" s="223">
        <v>0</v>
      </c>
      <c r="I41" s="223" t="str">
        <f>_xll.qlSwapIndex(,"NOFIX",D41,2,Currency,Calendar,E41,F41,G41,$M$3,DiscountingCurve,,Trigger)</f>
        <v>obj_002e1#0003</v>
      </c>
      <c r="J41" s="223">
        <f>_xll.qlIndexFixing(I41,_xll.qlSettingsEvaluationDate(Trigger),TRUE,I41)</f>
        <v>2.761471495910868E-2</v>
      </c>
      <c r="K41" s="144" t="str">
        <f>_xll.qlSimpleQuote(Currency&amp;"3L"&amp;D41&amp;QuoteSuffix,,,Permanent,Trigger,ObjectOverwrite)</f>
        <v>USD3L60Y_Quote#0003</v>
      </c>
      <c r="L41" s="144" t="e">
        <f>_xll.qlSimpleQuoteSetValue(K41,J41,J41)</f>
        <v>#N/A</v>
      </c>
      <c r="M41" s="228" t="str">
        <f>_xll.qlSwapRateHelper2(,K41,,$D41,Calendar,"Annual",$F41,$G41,$M$3,$H41,C41,,Permanent,Trigger,ObjectOverwrite)</f>
        <v>obj_00301#0003</v>
      </c>
      <c r="N41" s="225" t="str">
        <f>_xll.ohRangeRetrieveError(M41)</f>
        <v/>
      </c>
      <c r="O41" s="139"/>
    </row>
    <row r="42" spans="1:22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123"/>
      <c r="N42" s="123"/>
      <c r="O42" s="151"/>
    </row>
  </sheetData>
  <dataValidations count="2">
    <dataValidation type="list" allowBlank="1" showInputMessage="1" showErrorMessage="1" sqref="F5:F41">
      <formula1>"Following,Modified Following,Preceding,Modified Preceding,Month End Reference,Unadjusted Month End,Unadjusted"</formula1>
    </dataValidation>
    <dataValidation type="list" allowBlank="1" showInputMessage="1" showErrorMessage="1" sqref="G5:G4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39</vt:i4>
      </vt:variant>
    </vt:vector>
  </HeadingPairs>
  <TitlesOfParts>
    <vt:vector size="46" baseType="lpstr">
      <vt:lpstr>General Settings</vt:lpstr>
      <vt:lpstr>RateHelpers</vt:lpstr>
      <vt:lpstr>Selected</vt:lpstr>
      <vt:lpstr>Deposits</vt:lpstr>
      <vt:lpstr>Futures</vt:lpstr>
      <vt:lpstr>Swaps</vt:lpstr>
      <vt:lpstr>SwapsCalculated</vt:lpstr>
      <vt:lpstr>Accuracy</vt:lpstr>
      <vt:lpstr>BondBasisDayCounter</vt:lpstr>
      <vt:lpstr>Calendar</vt:lpstr>
      <vt:lpstr>Swaps!Conventions</vt:lpstr>
      <vt:lpstr>SwapsCalculated!Conventions</vt:lpstr>
      <vt:lpstr>Currency</vt:lpstr>
      <vt:lpstr>DepoInclusionCriteria</vt:lpstr>
      <vt:lpstr>Swaps!DiscountingCurve</vt:lpstr>
      <vt:lpstr>SwapsCalculated!DiscountingCurve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JoinCalendar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2014-01-14T15:13:02Z</dcterms:created>
  <dcterms:modified xsi:type="dcterms:W3CDTF">2015-05-14T09:54:55Z</dcterms:modified>
</cp:coreProperties>
</file>