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5" i="2" l="1"/>
  <c r="K5" i="2" l="1"/>
  <c r="P5" i="2"/>
  <c r="Q5" i="2"/>
  <c r="K16" i="2" l="1"/>
  <c r="K13" i="2"/>
  <c r="K12" i="2"/>
  <c r="L16" i="2"/>
  <c r="M16" i="2"/>
  <c r="L12" i="2"/>
  <c r="M12" i="2" s="1"/>
  <c r="K10" i="2" l="1"/>
  <c r="Q12" i="2"/>
  <c r="Q16" i="2"/>
  <c r="K7" i="2" l="1"/>
  <c r="C14" i="2" a="1"/>
  <c r="P7" i="2"/>
  <c r="Q7" i="2"/>
  <c r="C14" i="2" l="1"/>
  <c r="C16" i="2"/>
  <c r="C15" i="2"/>
  <c r="C17" i="2"/>
  <c r="M7" i="2" l="1"/>
  <c r="L10" i="2"/>
  <c r="M10" i="2"/>
  <c r="K15" i="2" l="1"/>
  <c r="K14" i="2"/>
  <c r="K11" i="2"/>
  <c r="L13" i="2"/>
  <c r="D14" i="2" a="1"/>
  <c r="Q10" i="2"/>
  <c r="U6" i="2"/>
  <c r="L15" i="2"/>
  <c r="L11" i="2"/>
  <c r="L14" i="2"/>
  <c r="U5" i="2"/>
  <c r="D14" i="2" l="1"/>
  <c r="K6" i="2" s="1"/>
  <c r="D15" i="2"/>
  <c r="D16" i="2"/>
  <c r="D17" i="2"/>
  <c r="Q6" i="2"/>
  <c r="M14" i="2"/>
  <c r="Q14" i="2" s="1"/>
  <c r="M15" i="2"/>
  <c r="Q15" i="2" s="1"/>
  <c r="M11" i="2"/>
  <c r="Q11" i="2" s="1"/>
  <c r="M13" i="2"/>
  <c r="Q13" i="2" s="1"/>
</calcChain>
</file>

<file path=xl/sharedStrings.xml><?xml version="1.0" encoding="utf-8"?>
<sst xmlns="http://schemas.openxmlformats.org/spreadsheetml/2006/main" count="100" uniqueCount="57">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</sst>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8">
    <xf numFmtId="0" fontId="0" fillId="0" borderId="0" xfId="0"/>
    <xf numFmtId="0" fontId="6" fillId="3" borderId="0" xfId="0" applyFont="1" applyFill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5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169" fontId="6" fillId="0" borderId="13" xfId="0" applyNumberFormat="1" applyFont="1" applyFill="1" applyBorder="1" applyAlignment="1">
      <alignment horizontal="right"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18:21:40</v>
        <stp/>
        <stp>{976F2F6D-CBEF-43BE-8C5F-3860F28AC090}</stp>
        <tr r="Q6" s="2"/>
      </tp>
      <tp t="s">
        <v>Updated at 18:21:40</v>
        <stp/>
        <stp>{D53FE24F-54E3-4C78-B8E9-31B1E51004CF}</stp>
        <tr r="Q5" s="2"/>
      </tp>
      <tp t="s">
        <v>Updated at 18:21:40</v>
        <stp/>
        <stp>{3A9DCDDA-65F1-4A4A-910A-9EBF732539C9}</stp>
        <tr r="Q7" s="2"/>
      </tp>
      <tp t="s">
        <v>Updated at 18:22:15</v>
        <stp/>
        <stp>{64338417-AE04-425B-AB36-AA71E6493250}</stp>
        <tr r="P5" s="2"/>
      </tp>
      <tp t="s">
        <v>Updated at 18:22:08</v>
        <stp/>
        <stp>{5F4D57AA-23C7-4D18-851C-4227C81850FB}</stp>
        <tr r="P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U17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4.140625" style="2" bestFit="1" customWidth="1"/>
    <col min="14" max="15" width="9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21" ht="12" thickBot="1" x14ac:dyDescent="0.25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J2" s="3"/>
      <c r="K2" s="4"/>
      <c r="L2" s="4"/>
      <c r="M2" s="4"/>
      <c r="N2" s="4"/>
      <c r="O2" s="4"/>
      <c r="P2" s="4"/>
      <c r="Q2" s="4"/>
      <c r="R2" s="5" t="s">
        <v>13</v>
      </c>
      <c r="S2" s="1"/>
      <c r="T2" s="18" t="s">
        <v>1</v>
      </c>
      <c r="U2" s="17"/>
    </row>
    <row r="3" spans="1:21" ht="17.25" thickBot="1" x14ac:dyDescent="0.25">
      <c r="J3" s="6"/>
      <c r="K3" s="12" t="s">
        <v>9</v>
      </c>
      <c r="L3" s="13"/>
      <c r="M3" s="13"/>
      <c r="N3" s="13"/>
      <c r="O3" s="13"/>
      <c r="P3" s="13"/>
      <c r="Q3" s="14"/>
      <c r="R3" s="7" t="s">
        <v>13</v>
      </c>
      <c r="S3" s="1"/>
      <c r="T3" s="1"/>
      <c r="U3" s="1"/>
    </row>
    <row r="4" spans="1:21" x14ac:dyDescent="0.2">
      <c r="A4" s="46" t="s">
        <v>5</v>
      </c>
      <c r="B4" s="47" t="s">
        <v>39</v>
      </c>
      <c r="C4" s="47" t="s">
        <v>3</v>
      </c>
      <c r="D4" s="47" t="s">
        <v>25</v>
      </c>
      <c r="E4" s="47" t="s">
        <v>29</v>
      </c>
      <c r="F4" s="47" t="s">
        <v>31</v>
      </c>
      <c r="G4" s="47" t="s">
        <v>49</v>
      </c>
      <c r="H4" s="48" t="s">
        <v>35</v>
      </c>
      <c r="J4" s="6"/>
      <c r="K4" s="15" t="s">
        <v>6</v>
      </c>
      <c r="L4" s="11" t="s">
        <v>48</v>
      </c>
      <c r="M4" s="11" t="s">
        <v>14</v>
      </c>
      <c r="N4" s="11"/>
      <c r="O4" s="11"/>
      <c r="P4" s="11"/>
      <c r="Q4" s="16" t="s">
        <v>12</v>
      </c>
      <c r="R4" s="7" t="s">
        <v>13</v>
      </c>
      <c r="S4" s="1"/>
      <c r="T4" s="18" t="s">
        <v>8</v>
      </c>
      <c r="U4" s="10" t="s">
        <v>18</v>
      </c>
    </row>
    <row r="5" spans="1:21" x14ac:dyDescent="0.2">
      <c r="A5" s="49" t="s">
        <v>17</v>
      </c>
      <c r="B5" s="50" t="s">
        <v>40</v>
      </c>
      <c r="C5" s="50" t="s">
        <v>16</v>
      </c>
      <c r="D5" s="50" t="s">
        <v>26</v>
      </c>
      <c r="E5" s="50" t="s">
        <v>34</v>
      </c>
      <c r="F5" s="50" t="s">
        <v>33</v>
      </c>
      <c r="G5" s="50" t="s">
        <v>49</v>
      </c>
      <c r="H5" s="51" t="s">
        <v>36</v>
      </c>
      <c r="J5" s="6"/>
      <c r="K5" s="25" t="str">
        <f>VLOOKUP(Currency,FuturesTable,3,0)</f>
        <v>FLGc1</v>
      </c>
      <c r="L5" s="26">
        <v>42275</v>
      </c>
      <c r="M5" s="57" t="str">
        <f>N5&amp;"/"&amp;O5</f>
        <v>119.68/119.7</v>
      </c>
      <c r="N5" s="27">
        <v>119.68</v>
      </c>
      <c r="O5" s="27">
        <v>119.7</v>
      </c>
      <c r="P5" s="27" t="str">
        <f>_xll.RData(K5,{"BID","ASK"},,"FRQ:1S",,N5)</f>
        <v>Updated at 18:22:15</v>
      </c>
      <c r="Q5" s="28" t="str">
        <f>_xll.RData(K5,"EXPIR_DATE",,"FRQ:1S",,L5)</f>
        <v>Updated at 18:21:40</v>
      </c>
      <c r="R5" s="7" t="s">
        <v>13</v>
      </c>
      <c r="S5" s="1"/>
      <c r="T5" s="18" t="s">
        <v>4</v>
      </c>
      <c r="U5" s="10" t="str">
        <f>_xll.ohBoostVersion(Trigger)&amp;" / "&amp;_xll.ohVersion(Trigger)&amp;" / "&amp;_xll.qlVersion(Trigger)</f>
        <v>1_58 / 1.7.0 / 1.7</v>
      </c>
    </row>
    <row r="6" spans="1:21" x14ac:dyDescent="0.2">
      <c r="A6" s="49" t="s">
        <v>18</v>
      </c>
      <c r="B6" s="50" t="s">
        <v>39</v>
      </c>
      <c r="C6" s="50" t="s">
        <v>15</v>
      </c>
      <c r="D6" s="50" t="s">
        <v>27</v>
      </c>
      <c r="E6" s="50" t="s">
        <v>32</v>
      </c>
      <c r="F6" s="50" t="s">
        <v>30</v>
      </c>
      <c r="G6" s="50" t="s">
        <v>49</v>
      </c>
      <c r="H6" s="51" t="s">
        <v>36</v>
      </c>
      <c r="J6" s="19"/>
      <c r="K6" s="22" t="str">
        <f>D14</f>
        <v>FSSZ5</v>
      </c>
      <c r="L6" s="23">
        <v>42354</v>
      </c>
      <c r="M6" s="29">
        <v>99.39</v>
      </c>
      <c r="N6" s="29"/>
      <c r="O6" s="29"/>
      <c r="P6" s="29"/>
      <c r="Q6" s="30" t="str">
        <f>_xll.RData(K6,{"EXPIR_DATE","LAST"},,"FRQ:1S",,L6)</f>
        <v>Updated at 18:21:40</v>
      </c>
      <c r="R6" s="7" t="s">
        <v>13</v>
      </c>
      <c r="S6" s="1"/>
      <c r="T6" s="18" t="s">
        <v>2</v>
      </c>
      <c r="U6" s="10">
        <f>_xll.ohRepositoryObjectCount(Trigger)</f>
        <v>1148</v>
      </c>
    </row>
    <row r="7" spans="1:21" x14ac:dyDescent="0.2">
      <c r="A7" s="49" t="s">
        <v>19</v>
      </c>
      <c r="B7" s="50" t="s">
        <v>40</v>
      </c>
      <c r="C7" s="50" t="s">
        <v>16</v>
      </c>
      <c r="D7" s="50" t="s">
        <v>41</v>
      </c>
      <c r="E7" s="50" t="s">
        <v>42</v>
      </c>
      <c r="F7" s="50" t="s">
        <v>43</v>
      </c>
      <c r="G7" s="50" t="s">
        <v>51</v>
      </c>
      <c r="H7" s="51" t="s">
        <v>37</v>
      </c>
      <c r="J7" s="19"/>
      <c r="K7" s="22" t="str">
        <f>Currency&amp;VLOOKUP(Currency,FuturesTable,5,0)&amp;VLOOKUP(Currency,FuturesTable,6,0)&amp;"10Y"</f>
        <v>GBPSB6L10Y</v>
      </c>
      <c r="L7" s="23">
        <v>42270</v>
      </c>
      <c r="M7" s="32" t="str">
        <f>N7&amp;"/"&amp;O7</f>
        <v>1.836/1.886</v>
      </c>
      <c r="N7" s="29">
        <v>1.8359999999999999</v>
      </c>
      <c r="O7" s="29">
        <v>1.8859999999999999</v>
      </c>
      <c r="P7" s="29" t="str">
        <f>_xll.RData(K7&amp;"="&amp;VLOOKUP(Currency,FuturesTable,7,0),{"BID","ASK"},,"FRQ:1S",,N7)</f>
        <v>Updated at 18:22:08</v>
      </c>
      <c r="Q7" s="30" t="str">
        <f>_xll.RData(K7&amp;"="&amp;VLOOKUP(Currency,FuturesTable,7,0),"VALUE_DT1",,"FRQ:1S",,L7)</f>
        <v>Updated at 18:21:40</v>
      </c>
      <c r="R7" s="7" t="s">
        <v>13</v>
      </c>
      <c r="S7" s="1"/>
      <c r="T7" s="1"/>
      <c r="U7" s="1"/>
    </row>
    <row r="8" spans="1:21" ht="16.5" x14ac:dyDescent="0.2">
      <c r="A8" s="49" t="s">
        <v>20</v>
      </c>
      <c r="B8" s="50" t="s">
        <v>39</v>
      </c>
      <c r="C8" s="50" t="s">
        <v>52</v>
      </c>
      <c r="D8" s="50" t="s">
        <v>44</v>
      </c>
      <c r="E8" s="50" t="s">
        <v>32</v>
      </c>
      <c r="F8" s="50" t="s">
        <v>30</v>
      </c>
      <c r="G8" s="50" t="s">
        <v>49</v>
      </c>
      <c r="H8" s="51" t="s">
        <v>36</v>
      </c>
      <c r="J8" s="6"/>
      <c r="K8" s="12" t="s">
        <v>7</v>
      </c>
      <c r="L8" s="13"/>
      <c r="M8" s="13"/>
      <c r="N8" s="13"/>
      <c r="O8" s="13"/>
      <c r="P8" s="13"/>
      <c r="Q8" s="14"/>
      <c r="R8" s="7" t="s">
        <v>13</v>
      </c>
      <c r="S8" s="1"/>
      <c r="T8" s="1"/>
      <c r="U8" s="1"/>
    </row>
    <row r="9" spans="1:21" x14ac:dyDescent="0.2">
      <c r="A9" s="49" t="s">
        <v>21</v>
      </c>
      <c r="B9" s="50" t="s">
        <v>39</v>
      </c>
      <c r="C9" s="50" t="s">
        <v>16</v>
      </c>
      <c r="D9" s="50" t="s">
        <v>45</v>
      </c>
      <c r="E9" s="50" t="s">
        <v>46</v>
      </c>
      <c r="F9" s="50" t="s">
        <v>47</v>
      </c>
      <c r="G9" s="50" t="s">
        <v>50</v>
      </c>
      <c r="H9" s="51" t="s">
        <v>38</v>
      </c>
      <c r="J9" s="6"/>
      <c r="K9" s="15" t="s">
        <v>0</v>
      </c>
      <c r="L9" s="11" t="s">
        <v>10</v>
      </c>
      <c r="M9" s="11" t="s">
        <v>11</v>
      </c>
      <c r="N9" s="11"/>
      <c r="O9" s="11"/>
      <c r="P9" s="11"/>
      <c r="Q9" s="16" t="s">
        <v>12</v>
      </c>
      <c r="R9" s="7" t="s">
        <v>13</v>
      </c>
      <c r="S9" s="1"/>
      <c r="T9" s="1"/>
      <c r="U9" s="1"/>
    </row>
    <row r="10" spans="1:21" x14ac:dyDescent="0.2">
      <c r="A10" s="49" t="s">
        <v>22</v>
      </c>
      <c r="B10" s="50" t="s">
        <v>40</v>
      </c>
      <c r="C10" s="50" t="s">
        <v>16</v>
      </c>
      <c r="D10" s="50" t="s">
        <v>53</v>
      </c>
      <c r="E10" s="50" t="s">
        <v>42</v>
      </c>
      <c r="F10" s="50" t="s">
        <v>54</v>
      </c>
      <c r="G10" s="50" t="s">
        <v>55</v>
      </c>
      <c r="H10" s="51" t="s">
        <v>56</v>
      </c>
      <c r="J10" s="6"/>
      <c r="K10" s="20" t="str">
        <f>PROPER(Currency)&amp;VLOOKUP(Currency,FuturesTable,8,0)&amp;VLOOKUP(Currency,FuturesTable,2,0)</f>
        <v>GbpLibor6M</v>
      </c>
      <c r="L10" s="21">
        <f>_xll.qlLastFixingQuoteReferenceDate(FirstIndex&amp;"LastFixing_Quote",Trigger)</f>
        <v>42270</v>
      </c>
      <c r="M10" s="31">
        <f>_xll.qlQuoteValue(FirstIndex&amp;"LastFixing_Quote",Trigger)</f>
        <v>7.4375000000000005E-3</v>
      </c>
      <c r="N10" s="31"/>
      <c r="O10" s="31"/>
      <c r="P10" s="31"/>
      <c r="Q10" s="33" t="str">
        <f>IF(AND(ISERROR(L10),ISERROR(M10)),_xll.ohRangeRetrieveError(L10)&amp;" "&amp;_xll.ohRangeRetrieveError(M10),IF(ISERROR(L10),_xll.ohRangeRetrieveError(L10),_xll.ohRangeRetrieveError(M10)))</f>
        <v/>
      </c>
      <c r="R10" s="7" t="s">
        <v>13</v>
      </c>
      <c r="S10" s="1"/>
      <c r="T10" s="1"/>
      <c r="U10" s="1"/>
    </row>
    <row r="11" spans="1:21" x14ac:dyDescent="0.2">
      <c r="A11" s="49" t="s">
        <v>23</v>
      </c>
      <c r="B11" s="50" t="s">
        <v>40</v>
      </c>
      <c r="C11" s="50" t="s">
        <v>16</v>
      </c>
      <c r="D11" s="50" t="s">
        <v>53</v>
      </c>
      <c r="E11" s="50" t="s">
        <v>42</v>
      </c>
      <c r="F11" s="50" t="s">
        <v>43</v>
      </c>
      <c r="G11" s="50" t="s">
        <v>55</v>
      </c>
      <c r="H11" s="51" t="s">
        <v>37</v>
      </c>
      <c r="J11" s="6"/>
      <c r="K11" s="22" t="str">
        <f>UPPER(Currency)&amp;"STD"</f>
        <v>GBPSTD</v>
      </c>
      <c r="L11" s="23">
        <f>_xll.qlTermStructureReferenceDate(K11,Trigger)</f>
        <v>42270</v>
      </c>
      <c r="M11" s="24">
        <f>_xll.qlYieldTSDiscount(K11,L11)</f>
        <v>1</v>
      </c>
      <c r="N11" s="24"/>
      <c r="O11" s="24"/>
      <c r="P11" s="24"/>
      <c r="Q11" s="34" t="str">
        <f>IF(ISERROR(L11),_xll.ohRangeRetrieveError(L11),_xll.ohRangeRetrieveError(M11))</f>
        <v/>
      </c>
      <c r="R11" s="7" t="s">
        <v>13</v>
      </c>
      <c r="S11" s="1"/>
      <c r="T11" s="1"/>
      <c r="U11" s="1"/>
    </row>
    <row r="12" spans="1:21" ht="12" thickBot="1" x14ac:dyDescent="0.25">
      <c r="A12" s="52" t="s">
        <v>24</v>
      </c>
      <c r="B12" s="53"/>
      <c r="C12" s="54"/>
      <c r="D12" s="55" t="s">
        <v>28</v>
      </c>
      <c r="E12" s="55" t="s">
        <v>29</v>
      </c>
      <c r="F12" s="55" t="s">
        <v>30</v>
      </c>
      <c r="G12" s="55"/>
      <c r="H12" s="56" t="s">
        <v>36</v>
      </c>
      <c r="J12" s="6"/>
      <c r="K12" s="22" t="str">
        <f>UPPER(Currency)&amp;"ON"</f>
        <v>GBPON</v>
      </c>
      <c r="L12" s="23">
        <f>_xll.qlTermStructureReferenceDate(K12,Trigger)</f>
        <v>42270</v>
      </c>
      <c r="M12" s="24">
        <f>_xll.qlYieldTSDiscount(K12,L12)</f>
        <v>1</v>
      </c>
      <c r="N12" s="24"/>
      <c r="O12" s="24"/>
      <c r="P12" s="24"/>
      <c r="Q12" s="34" t="str">
        <f>IF(ISERROR(L12),_xll.ohRangeRetrieveError(L12),_xll.ohRangeRetrieveError(M12))</f>
        <v/>
      </c>
      <c r="R12" s="7" t="s">
        <v>13</v>
      </c>
      <c r="S12" s="1"/>
      <c r="T12" s="1"/>
      <c r="U12" s="1"/>
    </row>
    <row r="13" spans="1:21" ht="12" thickBot="1" x14ac:dyDescent="0.25">
      <c r="J13" s="6"/>
      <c r="K13" s="22" t="str">
        <f>UPPER(Currency)&amp;"1M"</f>
        <v>GBP1M</v>
      </c>
      <c r="L13" s="23">
        <f>_xll.qlTermStructureReferenceDate(K13,Trigger)</f>
        <v>42270</v>
      </c>
      <c r="M13" s="24">
        <f>_xll.qlYieldTSDiscount(K13,L13)</f>
        <v>1</v>
      </c>
      <c r="N13" s="24"/>
      <c r="O13" s="24"/>
      <c r="P13" s="24"/>
      <c r="Q13" s="35" t="str">
        <f>IF(ISERROR(L13),_xll.ohRangeRetrieveError(L13),_xll.ohRangeRetrieveError(M13))</f>
        <v/>
      </c>
      <c r="R13" s="7" t="s">
        <v>13</v>
      </c>
      <c r="S13" s="1"/>
      <c r="T13" s="1"/>
      <c r="U13" s="1"/>
    </row>
    <row r="14" spans="1:21" x14ac:dyDescent="0.2">
      <c r="B14" s="3" t="b">
        <v>1</v>
      </c>
      <c r="C14" s="36">
        <f t="array" ref="C14:C17">_xll.qlIMMNextDates(_xll.qlSettingsEvaluationDate(Trigger)-1,B14:B17)</f>
        <v>42354</v>
      </c>
      <c r="D14" s="5" t="str">
        <f t="array" ref="D14:D17">VLOOKUP(Currency,FuturesTable,4,0)&amp;_xll.qlIMMcode(FuturesDates)</f>
        <v>FSSZ5</v>
      </c>
      <c r="J14" s="6"/>
      <c r="K14" s="22" t="str">
        <f>UPPER(Currency)&amp;"3M"</f>
        <v>GBP3M</v>
      </c>
      <c r="L14" s="23">
        <f>_xll.qlTermStructureReferenceDate(K14,Trigger)</f>
        <v>42270</v>
      </c>
      <c r="M14" s="24">
        <f>_xll.qlYieldTSDiscount(K14,L14)</f>
        <v>1</v>
      </c>
      <c r="N14" s="24"/>
      <c r="O14" s="24"/>
      <c r="P14" s="24"/>
      <c r="Q14" s="35" t="str">
        <f>IF(ISERROR(L14),_xll.ohRangeRetrieveError(L14),_xll.ohRangeRetrieveError(M14))</f>
        <v/>
      </c>
      <c r="R14" s="7" t="s">
        <v>13</v>
      </c>
      <c r="S14" s="1"/>
      <c r="T14" s="1"/>
      <c r="U14" s="1"/>
    </row>
    <row r="15" spans="1:21" x14ac:dyDescent="0.2">
      <c r="B15" s="39" t="b">
        <v>1</v>
      </c>
      <c r="C15" s="37">
        <v>42445</v>
      </c>
      <c r="D15" s="7" t="str">
        <v>FSSH6</v>
      </c>
      <c r="J15" s="6"/>
      <c r="K15" s="22" t="str">
        <f>UPPER(Currency)&amp;"6M"</f>
        <v>GBP6M</v>
      </c>
      <c r="L15" s="23">
        <f>_xll.qlTermStructureReferenceDate(K15,Trigger)</f>
        <v>42270</v>
      </c>
      <c r="M15" s="24">
        <f>_xll.qlYieldTSDiscount(K15,L15)</f>
        <v>1</v>
      </c>
      <c r="N15" s="24"/>
      <c r="O15" s="24"/>
      <c r="P15" s="24"/>
      <c r="Q15" s="35" t="str">
        <f>IF(ISERROR(L15),_xll.ohRangeRetrieveError(L15),_xll.ohRangeRetrieveError(M15))</f>
        <v/>
      </c>
      <c r="R15" s="7" t="s">
        <v>13</v>
      </c>
      <c r="S15" s="1"/>
      <c r="T15" s="1"/>
      <c r="U15" s="1"/>
    </row>
    <row r="16" spans="1:21" x14ac:dyDescent="0.2">
      <c r="B16" s="39" t="b">
        <v>1</v>
      </c>
      <c r="C16" s="37">
        <v>42536</v>
      </c>
      <c r="D16" s="7" t="str">
        <v>FSSM6</v>
      </c>
      <c r="J16" s="6"/>
      <c r="K16" s="42" t="str">
        <f>UPPER(Currency)&amp;"1Y"</f>
        <v>GBP1Y</v>
      </c>
      <c r="L16" s="43">
        <f>_xll.qlTermStructureReferenceDate(K16,Trigger)</f>
        <v>42270</v>
      </c>
      <c r="M16" s="44">
        <f>_xll.qlYieldTSDiscount(K16,L16)</f>
        <v>1</v>
      </c>
      <c r="N16" s="44"/>
      <c r="O16" s="44"/>
      <c r="P16" s="44"/>
      <c r="Q16" s="45" t="str">
        <f>IF(ISERROR(L16),_xll.ohRangeRetrieveError(L16),_xll.ohRangeRetrieveError(M16))</f>
        <v/>
      </c>
      <c r="R16" s="7" t="s">
        <v>13</v>
      </c>
      <c r="S16" s="1"/>
      <c r="T16" s="1"/>
      <c r="U16" s="1"/>
    </row>
    <row r="17" spans="2:21" ht="12" thickBot="1" x14ac:dyDescent="0.25">
      <c r="B17" s="40" t="b">
        <v>1</v>
      </c>
      <c r="C17" s="38">
        <v>42634</v>
      </c>
      <c r="D17" s="9" t="str">
        <v>FSSU6</v>
      </c>
      <c r="J17" s="8"/>
      <c r="K17" s="41"/>
      <c r="L17" s="41"/>
      <c r="M17" s="41"/>
      <c r="N17" s="41"/>
      <c r="O17" s="41"/>
      <c r="P17" s="41"/>
      <c r="Q17" s="41"/>
      <c r="R17" s="9" t="s">
        <v>13</v>
      </c>
      <c r="S17" s="1"/>
      <c r="T17" s="1"/>
      <c r="U17" s="1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2015-09-23T16:22:31Z</dcterms:modified>
</cp:coreProperties>
</file>