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9600" windowHeight="12000"/>
  </bookViews>
  <sheets>
    <sheet name="MainChecks" sheetId="2" r:id="rId1"/>
  </sheets>
  <definedNames>
    <definedName name="Currency">MainChecks!$U$4</definedName>
    <definedName name="FirstIndex">MainChecks!$K$10</definedName>
    <definedName name="FuturesDates">MainChecks!$C$14:$C$17</definedName>
    <definedName name="FuturesTable">MainChecks!$A$4:$H$12</definedName>
    <definedName name="IMMFutures">MainChecks!$D$14:$D$17</definedName>
    <definedName name="InterestRatesTrigger">MainChecks!#REF!</definedName>
    <definedName name="TenYearsBondFutures">MainChecks!$C$4:$C$6</definedName>
    <definedName name="Trigger">MainChecks!$U$2</definedName>
  </definedNames>
  <calcPr calcId="145621"/>
</workbook>
</file>

<file path=xl/calcChain.xml><?xml version="1.0" encoding="utf-8"?>
<calcChain xmlns="http://schemas.openxmlformats.org/spreadsheetml/2006/main">
  <c r="K5" i="2" l="1"/>
  <c r="K12" i="2" l="1"/>
  <c r="L12" i="2"/>
  <c r="M12" i="2" s="1"/>
  <c r="K10" i="2" l="1"/>
  <c r="Q12" i="2"/>
  <c r="K7" i="2" l="1"/>
  <c r="P7" i="2"/>
  <c r="Q7" i="2"/>
  <c r="C14" i="2" a="1"/>
  <c r="Q5" i="2"/>
  <c r="C14" i="2" l="1"/>
  <c r="C16" i="2"/>
  <c r="C15" i="2"/>
  <c r="C17" i="2"/>
  <c r="M7" i="2" l="1"/>
  <c r="M10" i="2"/>
  <c r="L10" i="2"/>
  <c r="K14" i="2" l="1"/>
  <c r="K13" i="2"/>
  <c r="K11" i="2"/>
  <c r="U5" i="2"/>
  <c r="D14" i="2" a="1"/>
  <c r="U6" i="2"/>
  <c r="Q10" i="2"/>
  <c r="L14" i="2"/>
  <c r="L13" i="2"/>
  <c r="L11" i="2"/>
  <c r="D14" i="2" l="1"/>
  <c r="K6" i="2" s="1"/>
  <c r="D15" i="2"/>
  <c r="D16" i="2"/>
  <c r="D17" i="2"/>
  <c r="Q6" i="2"/>
  <c r="M14" i="2"/>
  <c r="M11" i="2"/>
  <c r="M13" i="2"/>
  <c r="Q13" i="2" s="1"/>
  <c r="Q11" i="2"/>
  <c r="Q14" i="2"/>
</calcChain>
</file>

<file path=xl/sharedStrings.xml><?xml version="1.0" encoding="utf-8"?>
<sst xmlns="http://schemas.openxmlformats.org/spreadsheetml/2006/main" count="98" uniqueCount="57">
  <si>
    <t>ObjectID</t>
  </si>
  <si>
    <t>Trigger</t>
  </si>
  <si>
    <t>Object Count:</t>
  </si>
  <si>
    <t>FGBLc1</t>
  </si>
  <si>
    <t>Boost / OH / QLXL</t>
  </si>
  <si>
    <t>EUR</t>
  </si>
  <si>
    <t>RIC</t>
  </si>
  <si>
    <t>Curves Checks</t>
  </si>
  <si>
    <t>Currency</t>
  </si>
  <si>
    <t>MarketData Checks</t>
  </si>
  <si>
    <t>Reference Date</t>
  </si>
  <si>
    <t>Value</t>
  </si>
  <si>
    <t>Info</t>
  </si>
  <si>
    <t xml:space="preserve"> </t>
  </si>
  <si>
    <t>Last-Bid/Ask</t>
  </si>
  <si>
    <t>FLGc1</t>
  </si>
  <si>
    <t>TYcm1t</t>
  </si>
  <si>
    <t>USD</t>
  </si>
  <si>
    <t>GBP</t>
  </si>
  <si>
    <t>HKD</t>
  </si>
  <si>
    <t>JPY</t>
  </si>
  <si>
    <t>AUD</t>
  </si>
  <si>
    <t>CNY</t>
  </si>
  <si>
    <t>CNH</t>
  </si>
  <si>
    <t>CHF</t>
  </si>
  <si>
    <t>FEI</t>
  </si>
  <si>
    <t>ED</t>
  </si>
  <si>
    <t>FSS</t>
  </si>
  <si>
    <t>FES</t>
  </si>
  <si>
    <t>AB</t>
  </si>
  <si>
    <t>6L</t>
  </si>
  <si>
    <t>6E</t>
  </si>
  <si>
    <t>SB</t>
  </si>
  <si>
    <t>3L</t>
  </si>
  <si>
    <t>AM</t>
  </si>
  <si>
    <t>ibor</t>
  </si>
  <si>
    <t>Libor</t>
  </si>
  <si>
    <t>Hibor</t>
  </si>
  <si>
    <t>BBSW</t>
  </si>
  <si>
    <t>6M</t>
  </si>
  <si>
    <t>3M</t>
  </si>
  <si>
    <t>HIR</t>
  </si>
  <si>
    <t>QM</t>
  </si>
  <si>
    <t>3H</t>
  </si>
  <si>
    <t>JEY</t>
  </si>
  <si>
    <t>YBA</t>
  </si>
  <si>
    <t>SM</t>
  </si>
  <si>
    <t>6AB</t>
  </si>
  <si>
    <t>Expiry-Value Date</t>
  </si>
  <si>
    <t>ICAP</t>
  </si>
  <si>
    <t>ICAA</t>
  </si>
  <si>
    <t>PREA</t>
  </si>
  <si>
    <t>JGBc1</t>
  </si>
  <si>
    <t>-</t>
  </si>
  <si>
    <t>3S</t>
  </si>
  <si>
    <t>TRHK</t>
  </si>
  <si>
    <t>Shibor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</si>
</sst>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&quot;£&quot;#,##0;[Red]\-&quot;£&quot;#,##0"/>
    <numFmt numFmtId="165" formatCode="0.0000%"/>
    <numFmt numFmtId="166" formatCode="ddd\,\ dd\-mmm\-yyyy"/>
    <numFmt numFmtId="167" formatCode="#,##0.0;#,##0.0"/>
    <numFmt numFmtId="168" formatCode="General_)"/>
    <numFmt numFmtId="169" formatCode="0.0000"/>
    <numFmt numFmtId="170" formatCode="0.000000000"/>
    <numFmt numFmtId="171" formatCode="ddd\,\ dd\-mmm\-yyyy\ hh:mm:ss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sz val="10"/>
      <name val="Arial"/>
      <family val="2"/>
    </font>
    <font>
      <b/>
      <sz val="12"/>
      <name val="Courier New"/>
      <family val="3"/>
    </font>
    <font>
      <sz val="8"/>
      <color rgb="FFFF0000"/>
      <name val="Courier New"/>
      <family val="3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168" fontId="5" fillId="0" borderId="0"/>
    <xf numFmtId="9" fontId="1" fillId="0" borderId="0" applyFont="0" applyFill="0" applyBorder="0" applyAlignment="0" applyProtection="0"/>
    <xf numFmtId="167" fontId="3" fillId="2" borderId="0">
      <alignment horizontal="center" vertical="center"/>
    </xf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8" fillId="5" borderId="10" applyNumberFormat="0" applyFont="0" applyAlignment="0" applyProtection="0"/>
    <xf numFmtId="0" fontId="11" fillId="0" borderId="0"/>
  </cellStyleXfs>
  <cellXfs count="53">
    <xf numFmtId="0" fontId="0" fillId="0" borderId="0" xfId="0"/>
    <xf numFmtId="0" fontId="6" fillId="3" borderId="0" xfId="0" applyFont="1" applyFill="1"/>
    <xf numFmtId="0" fontId="6" fillId="4" borderId="0" xfId="0" applyFont="1" applyFill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0" fontId="6" fillId="0" borderId="7" xfId="0" applyFont="1" applyFill="1" applyBorder="1"/>
    <xf numFmtId="0" fontId="6" fillId="0" borderId="9" xfId="0" applyFont="1" applyFill="1" applyBorder="1"/>
    <xf numFmtId="0" fontId="6" fillId="0" borderId="11" xfId="0" applyNumberFormat="1" applyFont="1" applyFill="1" applyBorder="1" applyAlignment="1" applyProtection="1">
      <alignment horizontal="center"/>
    </xf>
    <xf numFmtId="0" fontId="7" fillId="6" borderId="0" xfId="0" applyFont="1" applyFill="1" applyBorder="1" applyAlignment="1">
      <alignment horizontal="center"/>
    </xf>
    <xf numFmtId="0" fontId="9" fillId="6" borderId="12" xfId="0" applyFont="1" applyFill="1" applyBorder="1" applyAlignment="1">
      <alignment horizontal="centerContinuous" vertical="center"/>
    </xf>
    <xf numFmtId="0" fontId="9" fillId="6" borderId="13" xfId="0" applyFont="1" applyFill="1" applyBorder="1" applyAlignment="1">
      <alignment horizontal="centerContinuous" vertical="center"/>
    </xf>
    <xf numFmtId="0" fontId="9" fillId="6" borderId="14" xfId="0" applyFont="1" applyFill="1" applyBorder="1" applyAlignment="1">
      <alignment horizontal="centerContinuous" vertical="center"/>
    </xf>
    <xf numFmtId="0" fontId="7" fillId="6" borderId="15" xfId="0" applyFont="1" applyFill="1" applyBorder="1" applyAlignment="1">
      <alignment horizontal="center"/>
    </xf>
    <xf numFmtId="0" fontId="7" fillId="6" borderId="16" xfId="0" applyFont="1" applyFill="1" applyBorder="1" applyAlignment="1">
      <alignment horizontal="center"/>
    </xf>
    <xf numFmtId="171" fontId="6" fillId="0" borderId="11" xfId="0" applyNumberFormat="1" applyFont="1" applyFill="1" applyBorder="1" applyAlignment="1" applyProtection="1">
      <alignment horizontal="center"/>
    </xf>
    <xf numFmtId="0" fontId="6" fillId="6" borderId="11" xfId="8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Continuous" vertical="center"/>
    </xf>
    <xf numFmtId="0" fontId="6" fillId="7" borderId="17" xfId="0" applyFont="1" applyFill="1" applyBorder="1" applyAlignment="1">
      <alignment vertical="center"/>
    </xf>
    <xf numFmtId="166" fontId="6" fillId="0" borderId="18" xfId="0" applyNumberFormat="1" applyFont="1" applyFill="1" applyBorder="1" applyAlignment="1">
      <alignment vertical="center"/>
    </xf>
    <xf numFmtId="0" fontId="6" fillId="7" borderId="15" xfId="0" applyFont="1" applyFill="1" applyBorder="1" applyAlignment="1">
      <alignment vertical="center"/>
    </xf>
    <xf numFmtId="166" fontId="6" fillId="0" borderId="0" xfId="0" applyNumberFormat="1" applyFont="1" applyFill="1" applyBorder="1" applyAlignment="1">
      <alignment vertical="center"/>
    </xf>
    <xf numFmtId="170" fontId="6" fillId="0" borderId="0" xfId="0" applyNumberFormat="1" applyFont="1" applyFill="1" applyBorder="1" applyAlignment="1">
      <alignment vertical="center"/>
    </xf>
    <xf numFmtId="0" fontId="6" fillId="7" borderId="12" xfId="0" applyFont="1" applyFill="1" applyBorder="1" applyAlignment="1">
      <alignment vertical="center"/>
    </xf>
    <xf numFmtId="166" fontId="6" fillId="0" borderId="13" xfId="0" applyNumberFormat="1" applyFont="1" applyFill="1" applyBorder="1" applyAlignment="1">
      <alignment vertical="center"/>
    </xf>
    <xf numFmtId="169" fontId="6" fillId="0" borderId="13" xfId="0" applyNumberFormat="1" applyFont="1" applyFill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vertical="center"/>
    </xf>
    <xf numFmtId="0" fontId="6" fillId="0" borderId="16" xfId="0" applyFont="1" applyBorder="1" applyAlignment="1">
      <alignment vertical="center"/>
    </xf>
    <xf numFmtId="165" fontId="6" fillId="0" borderId="18" xfId="4" applyNumberFormat="1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horizontal="right" vertical="center"/>
    </xf>
    <xf numFmtId="0" fontId="10" fillId="0" borderId="6" xfId="0" applyFont="1" applyFill="1" applyBorder="1" applyAlignment="1">
      <alignment vertical="center"/>
    </xf>
    <xf numFmtId="169" fontId="10" fillId="0" borderId="16" xfId="0" applyNumberFormat="1" applyFont="1" applyFill="1" applyBorder="1" applyAlignment="1">
      <alignment vertical="center"/>
    </xf>
    <xf numFmtId="169" fontId="10" fillId="0" borderId="16" xfId="4" applyNumberFormat="1" applyFont="1" applyFill="1" applyBorder="1" applyAlignment="1">
      <alignment vertical="center"/>
    </xf>
    <xf numFmtId="15" fontId="6" fillId="0" borderId="2" xfId="0" applyNumberFormat="1" applyFont="1" applyFill="1" applyBorder="1"/>
    <xf numFmtId="15" fontId="6" fillId="0" borderId="0" xfId="0" applyNumberFormat="1" applyFont="1" applyFill="1" applyBorder="1"/>
    <xf numFmtId="15" fontId="6" fillId="0" borderId="8" xfId="0" applyNumberFormat="1" applyFont="1" applyFill="1" applyBorder="1"/>
    <xf numFmtId="0" fontId="6" fillId="0" borderId="4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  <xf numFmtId="0" fontId="6" fillId="0" borderId="19" xfId="0" applyFont="1" applyFill="1" applyBorder="1"/>
    <xf numFmtId="0" fontId="6" fillId="0" borderId="1" xfId="9" applyFont="1" applyFill="1" applyBorder="1"/>
    <xf numFmtId="0" fontId="6" fillId="0" borderId="2" xfId="9" applyFont="1" applyFill="1" applyBorder="1"/>
    <xf numFmtId="0" fontId="6" fillId="0" borderId="3" xfId="9" applyFont="1" applyFill="1" applyBorder="1"/>
    <xf numFmtId="0" fontId="6" fillId="0" borderId="4" xfId="9" applyFont="1" applyFill="1" applyBorder="1"/>
    <xf numFmtId="0" fontId="6" fillId="0" borderId="0" xfId="9" applyFont="1" applyFill="1" applyBorder="1"/>
    <xf numFmtId="0" fontId="6" fillId="0" borderId="5" xfId="9" applyFont="1" applyFill="1" applyBorder="1"/>
    <xf numFmtId="0" fontId="6" fillId="0" borderId="7" xfId="9" applyFont="1" applyFill="1" applyBorder="1" applyAlignment="1">
      <alignment horizontal="left"/>
    </xf>
    <xf numFmtId="0" fontId="6" fillId="0" borderId="8" xfId="9" applyFont="1" applyFill="1" applyBorder="1" applyAlignment="1">
      <alignment horizontal="left"/>
    </xf>
    <xf numFmtId="15" fontId="6" fillId="0" borderId="8" xfId="9" applyNumberFormat="1" applyFont="1" applyFill="1" applyBorder="1"/>
    <xf numFmtId="0" fontId="6" fillId="0" borderId="8" xfId="9" applyFont="1" applyFill="1" applyBorder="1"/>
    <xf numFmtId="0" fontId="6" fillId="0" borderId="9" xfId="9" applyFont="1" applyFill="1" applyBorder="1"/>
  </cellXfs>
  <cellStyles count="10">
    <cellStyle name="Migliaia (0)_AZIONI" xfId="1"/>
    <cellStyle name="Migliaia_AZIONI" xfId="2"/>
    <cellStyle name="Normal" xfId="0" builtinId="0"/>
    <cellStyle name="Normal 2" xfId="9"/>
    <cellStyle name="Normale_AZIONI" xfId="3"/>
    <cellStyle name="Note" xfId="8" builtinId="10"/>
    <cellStyle name="Percent" xfId="4" builtinId="5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10:07:56</v>
        <stp/>
        <stp>{49BB17FA-865B-4831-BE53-0CBD07E51614}</stp>
        <tr r="P7" s="2"/>
      </tp>
      <tp t="s">
        <v>Updated at 10:07:56</v>
        <stp/>
        <stp>{ECA01F73-E6E6-4271-82FD-BF182654E972}</stp>
        <tr r="Q7" s="2"/>
      </tp>
      <tp t="s">
        <v>Updated at 10:07:56</v>
        <stp/>
        <stp>{62FB8438-4893-4D71-A857-106E4256C8BF}</stp>
        <tr r="Q6" s="2"/>
      </tp>
      <tp t="s">
        <v>Updated at 10:07:56</v>
        <stp/>
        <stp>{769733DF-EC85-4C96-920A-DB842AFAE1E4}</stp>
        <tr r="Q5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6" name="CommandButt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U17"/>
  <sheetViews>
    <sheetView showGridLines="0" tabSelected="1" topLeftCell="I1" workbookViewId="0">
      <selection activeCell="U2" sqref="U2"/>
    </sheetView>
  </sheetViews>
  <sheetFormatPr defaultColWidth="9.28515625" defaultRowHeight="11.25" outlineLevelCol="1" x14ac:dyDescent="0.2"/>
  <cols>
    <col min="1" max="1" width="4" style="2" hidden="1" customWidth="1" outlineLevel="1"/>
    <col min="2" max="2" width="5" style="2" hidden="1" customWidth="1" outlineLevel="1"/>
    <col min="3" max="3" width="10" style="2" hidden="1" customWidth="1" outlineLevel="1"/>
    <col min="4" max="4" width="6" style="2" hidden="1" customWidth="1" outlineLevel="1"/>
    <col min="5" max="5" width="3" style="2" hidden="1" customWidth="1" outlineLevel="1"/>
    <col min="6" max="6" width="4" style="2" hidden="1" customWidth="1" outlineLevel="1"/>
    <col min="7" max="7" width="5" style="2" hidden="1" customWidth="1" outlineLevel="1"/>
    <col min="8" max="8" width="6" style="2" hidden="1" customWidth="1" outlineLevel="1"/>
    <col min="9" max="9" width="2.7109375" style="2" customWidth="1" collapsed="1"/>
    <col min="10" max="10" width="2.7109375" style="2" customWidth="1"/>
    <col min="11" max="11" width="14.140625" style="2" bestFit="1" customWidth="1"/>
    <col min="12" max="12" width="18.28515625" style="2" bestFit="1" customWidth="1"/>
    <col min="13" max="13" width="13.140625" style="2" bestFit="1" customWidth="1"/>
    <col min="14" max="15" width="7" style="2" hidden="1" customWidth="1" outlineLevel="1"/>
    <col min="16" max="16" width="20.28515625" style="2" hidden="1" customWidth="1" outlineLevel="1"/>
    <col min="17" max="17" width="20.28515625" style="2" bestFit="1" customWidth="1" collapsed="1"/>
    <col min="18" max="18" width="2" style="2" bestFit="1" customWidth="1"/>
    <col min="19" max="19" width="2.7109375" style="2" customWidth="1"/>
    <col min="20" max="20" width="18.28515625" style="2" bestFit="1" customWidth="1"/>
    <col min="21" max="21" width="26.5703125" style="2" bestFit="1" customWidth="1"/>
    <col min="22" max="16384" width="9.28515625" style="2"/>
  </cols>
  <sheetData>
    <row r="1" spans="1:21" ht="12" thickBot="1" x14ac:dyDescent="0.25"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">
      <c r="J2" s="3"/>
      <c r="K2" s="4"/>
      <c r="L2" s="4"/>
      <c r="M2" s="4"/>
      <c r="N2" s="4"/>
      <c r="O2" s="4"/>
      <c r="P2" s="4"/>
      <c r="Q2" s="4"/>
      <c r="R2" s="5" t="s">
        <v>13</v>
      </c>
      <c r="S2" s="1"/>
      <c r="T2" s="18" t="s">
        <v>1</v>
      </c>
      <c r="U2" s="17"/>
    </row>
    <row r="3" spans="1:21" ht="17.25" thickBot="1" x14ac:dyDescent="0.25">
      <c r="J3" s="6"/>
      <c r="K3" s="12" t="s">
        <v>9</v>
      </c>
      <c r="L3" s="13"/>
      <c r="M3" s="13"/>
      <c r="N3" s="13"/>
      <c r="O3" s="13"/>
      <c r="P3" s="13"/>
      <c r="Q3" s="14"/>
      <c r="R3" s="7" t="s">
        <v>13</v>
      </c>
      <c r="S3" s="1"/>
      <c r="T3" s="1"/>
      <c r="U3" s="1"/>
    </row>
    <row r="4" spans="1:21" x14ac:dyDescent="0.2">
      <c r="A4" s="42" t="s">
        <v>5</v>
      </c>
      <c r="B4" s="43" t="s">
        <v>39</v>
      </c>
      <c r="C4" s="43" t="s">
        <v>3</v>
      </c>
      <c r="D4" s="43" t="s">
        <v>25</v>
      </c>
      <c r="E4" s="43" t="s">
        <v>29</v>
      </c>
      <c r="F4" s="43" t="s">
        <v>31</v>
      </c>
      <c r="G4" s="43" t="s">
        <v>49</v>
      </c>
      <c r="H4" s="44" t="s">
        <v>35</v>
      </c>
      <c r="J4" s="6"/>
      <c r="K4" s="15" t="s">
        <v>6</v>
      </c>
      <c r="L4" s="11" t="s">
        <v>48</v>
      </c>
      <c r="M4" s="11" t="s">
        <v>14</v>
      </c>
      <c r="N4" s="11"/>
      <c r="O4" s="11"/>
      <c r="P4" s="11"/>
      <c r="Q4" s="16" t="s">
        <v>12</v>
      </c>
      <c r="R4" s="7" t="s">
        <v>13</v>
      </c>
      <c r="S4" s="1"/>
      <c r="T4" s="18" t="s">
        <v>8</v>
      </c>
      <c r="U4" s="10" t="s">
        <v>20</v>
      </c>
    </row>
    <row r="5" spans="1:21" x14ac:dyDescent="0.2">
      <c r="A5" s="45" t="s">
        <v>17</v>
      </c>
      <c r="B5" s="46" t="s">
        <v>40</v>
      </c>
      <c r="C5" s="46" t="s">
        <v>16</v>
      </c>
      <c r="D5" s="46" t="s">
        <v>26</v>
      </c>
      <c r="E5" s="46" t="s">
        <v>34</v>
      </c>
      <c r="F5" s="46" t="s">
        <v>33</v>
      </c>
      <c r="G5" s="46" t="s">
        <v>49</v>
      </c>
      <c r="H5" s="47" t="s">
        <v>36</v>
      </c>
      <c r="J5" s="6"/>
      <c r="K5" s="25" t="str">
        <f>VLOOKUP(Currency,FuturesTable,3,0)</f>
        <v>JGBc1</v>
      </c>
      <c r="L5" s="26">
        <v>42359</v>
      </c>
      <c r="M5" s="27">
        <v>148.19</v>
      </c>
      <c r="N5" s="27"/>
      <c r="O5" s="27"/>
      <c r="P5" s="27"/>
      <c r="Q5" s="28" t="str">
        <f>_xll.RData(K5,{"EXPIR_DATE","LAST"},,"FRQ:1S",,L5)</f>
        <v>Updated at 10:07:56</v>
      </c>
      <c r="R5" s="7" t="s">
        <v>13</v>
      </c>
      <c r="S5" s="1"/>
      <c r="T5" s="18" t="s">
        <v>4</v>
      </c>
      <c r="U5" s="10" t="str">
        <f>_xll.ohBoostVersion(Trigger)&amp;" / "&amp;_xll.ohVersion(Trigger)&amp;" / "&amp;_xll.qlVersion(Trigger)</f>
        <v>1_58 / 1.7.0 / 1.7</v>
      </c>
    </row>
    <row r="6" spans="1:21" x14ac:dyDescent="0.2">
      <c r="A6" s="45" t="s">
        <v>18</v>
      </c>
      <c r="B6" s="46" t="s">
        <v>39</v>
      </c>
      <c r="C6" s="46" t="s">
        <v>15</v>
      </c>
      <c r="D6" s="46" t="s">
        <v>27</v>
      </c>
      <c r="E6" s="46" t="s">
        <v>32</v>
      </c>
      <c r="F6" s="46" t="s">
        <v>30</v>
      </c>
      <c r="G6" s="46" t="s">
        <v>49</v>
      </c>
      <c r="H6" s="47" t="s">
        <v>36</v>
      </c>
      <c r="J6" s="19"/>
      <c r="K6" s="22" t="str">
        <f>D14</f>
        <v>JEYZ5</v>
      </c>
      <c r="L6" s="23">
        <v>42352</v>
      </c>
      <c r="M6" s="29">
        <v>99.85</v>
      </c>
      <c r="N6" s="29"/>
      <c r="O6" s="29"/>
      <c r="P6" s="29"/>
      <c r="Q6" s="30" t="str">
        <f>_xll.RData(K6,{"EXPIR_DATE","LAST"},,"FRQ:1S",,L6)</f>
        <v>Updated at 10:07:56</v>
      </c>
      <c r="R6" s="7" t="s">
        <v>13</v>
      </c>
      <c r="S6" s="1"/>
      <c r="T6" s="18" t="s">
        <v>2</v>
      </c>
      <c r="U6" s="10">
        <f>_xll.ohRepositoryObjectCount(Trigger)</f>
        <v>663</v>
      </c>
    </row>
    <row r="7" spans="1:21" x14ac:dyDescent="0.2">
      <c r="A7" s="45" t="s">
        <v>19</v>
      </c>
      <c r="B7" s="46" t="s">
        <v>40</v>
      </c>
      <c r="C7" s="46" t="s">
        <v>16</v>
      </c>
      <c r="D7" s="46" t="s">
        <v>41</v>
      </c>
      <c r="E7" s="46" t="s">
        <v>42</v>
      </c>
      <c r="F7" s="46" t="s">
        <v>43</v>
      </c>
      <c r="G7" s="46" t="s">
        <v>51</v>
      </c>
      <c r="H7" s="47" t="s">
        <v>37</v>
      </c>
      <c r="J7" s="19"/>
      <c r="K7" s="22" t="str">
        <f>Currency&amp;VLOOKUP(Currency,FuturesTable,5,0)&amp;VLOOKUP(Currency,FuturesTable,6,0)&amp;"10Y"</f>
        <v>JPYSB6L10Y</v>
      </c>
      <c r="L7" s="23">
        <v>42277</v>
      </c>
      <c r="M7" s="32" t="str">
        <f>N7&amp;"/"&amp;O7</f>
        <v>0.48/0.54</v>
      </c>
      <c r="N7" s="29">
        <v>0.48</v>
      </c>
      <c r="O7" s="29">
        <v>0.54</v>
      </c>
      <c r="P7" s="29" t="str">
        <f>_xll.RData(K7&amp;"="&amp;VLOOKUP(Currency,FuturesTable,7,0),{"BID","ASK"},,"FRQ:1S",,N7)</f>
        <v>Updated at 10:07:56</v>
      </c>
      <c r="Q7" s="30" t="str">
        <f>_xll.RData(K7&amp;"="&amp;VLOOKUP(Currency,FuturesTable,7,0),"VALUE_DT1",,"FRQ:1S",,L7)</f>
        <v>Updated at 10:07:56</v>
      </c>
      <c r="R7" s="7" t="s">
        <v>13</v>
      </c>
      <c r="S7" s="1"/>
      <c r="T7" s="1"/>
      <c r="U7" s="1"/>
    </row>
    <row r="8" spans="1:21" ht="16.5" x14ac:dyDescent="0.2">
      <c r="A8" s="45" t="s">
        <v>20</v>
      </c>
      <c r="B8" s="46" t="s">
        <v>39</v>
      </c>
      <c r="C8" s="46" t="s">
        <v>52</v>
      </c>
      <c r="D8" s="46" t="s">
        <v>44</v>
      </c>
      <c r="E8" s="46" t="s">
        <v>32</v>
      </c>
      <c r="F8" s="46" t="s">
        <v>30</v>
      </c>
      <c r="G8" s="46" t="s">
        <v>49</v>
      </c>
      <c r="H8" s="47" t="s">
        <v>36</v>
      </c>
      <c r="J8" s="6"/>
      <c r="K8" s="12" t="s">
        <v>7</v>
      </c>
      <c r="L8" s="13"/>
      <c r="M8" s="13"/>
      <c r="N8" s="13"/>
      <c r="O8" s="13"/>
      <c r="P8" s="13"/>
      <c r="Q8" s="14"/>
      <c r="R8" s="7" t="s">
        <v>13</v>
      </c>
      <c r="S8" s="1"/>
      <c r="T8" s="1"/>
      <c r="U8" s="1"/>
    </row>
    <row r="9" spans="1:21" x14ac:dyDescent="0.2">
      <c r="A9" s="45" t="s">
        <v>21</v>
      </c>
      <c r="B9" s="46" t="s">
        <v>39</v>
      </c>
      <c r="C9" s="46" t="s">
        <v>16</v>
      </c>
      <c r="D9" s="46" t="s">
        <v>45</v>
      </c>
      <c r="E9" s="46" t="s">
        <v>46</v>
      </c>
      <c r="F9" s="46" t="s">
        <v>47</v>
      </c>
      <c r="G9" s="46" t="s">
        <v>50</v>
      </c>
      <c r="H9" s="47" t="s">
        <v>38</v>
      </c>
      <c r="J9" s="6"/>
      <c r="K9" s="15" t="s">
        <v>0</v>
      </c>
      <c r="L9" s="11" t="s">
        <v>10</v>
      </c>
      <c r="M9" s="11" t="s">
        <v>11</v>
      </c>
      <c r="N9" s="11"/>
      <c r="O9" s="11"/>
      <c r="P9" s="11"/>
      <c r="Q9" s="16" t="s">
        <v>12</v>
      </c>
      <c r="R9" s="7" t="s">
        <v>13</v>
      </c>
      <c r="S9" s="1"/>
      <c r="T9" s="1"/>
      <c r="U9" s="1"/>
    </row>
    <row r="10" spans="1:21" x14ac:dyDescent="0.2">
      <c r="A10" s="45" t="s">
        <v>22</v>
      </c>
      <c r="B10" s="46" t="s">
        <v>40</v>
      </c>
      <c r="C10" s="46" t="s">
        <v>16</v>
      </c>
      <c r="D10" s="46" t="s">
        <v>53</v>
      </c>
      <c r="E10" s="46" t="s">
        <v>42</v>
      </c>
      <c r="F10" s="46" t="s">
        <v>54</v>
      </c>
      <c r="G10" s="46" t="s">
        <v>55</v>
      </c>
      <c r="H10" s="47" t="s">
        <v>56</v>
      </c>
      <c r="J10" s="6"/>
      <c r="K10" s="20" t="str">
        <f>PROPER(Currency)&amp;VLOOKUP(Currency,FuturesTable,8,0)&amp;VLOOKUP(Currency,FuturesTable,2,0)</f>
        <v>JpyLibor6M</v>
      </c>
      <c r="L10" s="21">
        <f>_xll.qlLastFixingQuoteReferenceDate(FirstIndex&amp;"LastFixing_Quote",Trigger)</f>
        <v>42276</v>
      </c>
      <c r="M10" s="31">
        <f>_xll.qlQuoteValue(FirstIndex&amp;"LastFixing_Quote",Trigger)</f>
        <v>1.2514E-3</v>
      </c>
      <c r="N10" s="31"/>
      <c r="O10" s="31"/>
      <c r="P10" s="31"/>
      <c r="Q10" s="33" t="str">
        <f>IF(AND(ISERROR(L10),ISERROR(M10)),_xll.ohRangeRetrieveError(L10)&amp;" "&amp;_xll.ohRangeRetrieveError(M10),IF(ISERROR(L10),_xll.ohRangeRetrieveError(L10),_xll.ohRangeRetrieveError(M10)))</f>
        <v/>
      </c>
      <c r="R10" s="7" t="s">
        <v>13</v>
      </c>
      <c r="S10" s="1"/>
      <c r="T10" s="1"/>
      <c r="U10" s="1"/>
    </row>
    <row r="11" spans="1:21" x14ac:dyDescent="0.2">
      <c r="A11" s="45" t="s">
        <v>23</v>
      </c>
      <c r="B11" s="46" t="s">
        <v>40</v>
      </c>
      <c r="C11" s="46" t="s">
        <v>16</v>
      </c>
      <c r="D11" s="46" t="s">
        <v>53</v>
      </c>
      <c r="E11" s="46" t="s">
        <v>42</v>
      </c>
      <c r="F11" s="46" t="s">
        <v>43</v>
      </c>
      <c r="G11" s="46" t="s">
        <v>55</v>
      </c>
      <c r="H11" s="47" t="s">
        <v>37</v>
      </c>
      <c r="J11" s="6"/>
      <c r="K11" s="22" t="str">
        <f>UPPER(Currency)&amp;"STD"</f>
        <v>JPYSTD</v>
      </c>
      <c r="L11" s="23">
        <f>_xll.qlTermStructureReferenceDate(K11,Trigger)</f>
        <v>42277</v>
      </c>
      <c r="M11" s="24">
        <f>_xll.qlYieldTSDiscount(K11,L11)</f>
        <v>1</v>
      </c>
      <c r="N11" s="24"/>
      <c r="O11" s="24"/>
      <c r="P11" s="24"/>
      <c r="Q11" s="34" t="str">
        <f>IF(ISERROR(L11),_xll.ohRangeRetrieveError(L11),_xll.ohRangeRetrieveError(M11))</f>
        <v/>
      </c>
      <c r="R11" s="7" t="s">
        <v>13</v>
      </c>
      <c r="S11" s="1"/>
      <c r="T11" s="1"/>
      <c r="U11" s="1"/>
    </row>
    <row r="12" spans="1:21" ht="12" thickBot="1" x14ac:dyDescent="0.25">
      <c r="A12" s="48" t="s">
        <v>24</v>
      </c>
      <c r="B12" s="49"/>
      <c r="C12" s="50"/>
      <c r="D12" s="51" t="s">
        <v>28</v>
      </c>
      <c r="E12" s="51" t="s">
        <v>29</v>
      </c>
      <c r="F12" s="51" t="s">
        <v>30</v>
      </c>
      <c r="G12" s="51"/>
      <c r="H12" s="52" t="s">
        <v>36</v>
      </c>
      <c r="J12" s="6"/>
      <c r="K12" s="22" t="str">
        <f>UPPER(Currency)&amp;"ON"</f>
        <v>JPYON</v>
      </c>
      <c r="L12" s="23">
        <f>_xll.qlTermStructureReferenceDate(K12,Trigger)</f>
        <v>42277</v>
      </c>
      <c r="M12" s="24">
        <f>_xll.qlYieldTSDiscount(K12,L12)</f>
        <v>1</v>
      </c>
      <c r="N12" s="24"/>
      <c r="O12" s="24"/>
      <c r="P12" s="24"/>
      <c r="Q12" s="34" t="str">
        <f>IF(ISERROR(L12),_xll.ohRangeRetrieveError(L12),_xll.ohRangeRetrieveError(M12))</f>
        <v/>
      </c>
      <c r="R12" s="7" t="s">
        <v>13</v>
      </c>
      <c r="S12" s="1"/>
      <c r="T12" s="1"/>
      <c r="U12" s="1"/>
    </row>
    <row r="13" spans="1:21" ht="12" thickBot="1" x14ac:dyDescent="0.25">
      <c r="J13" s="6"/>
      <c r="K13" s="22" t="str">
        <f>UPPER(Currency)&amp;"3M"</f>
        <v>JPY3M</v>
      </c>
      <c r="L13" s="23">
        <f>_xll.qlTermStructureReferenceDate(K13,Trigger)</f>
        <v>42279</v>
      </c>
      <c r="M13" s="24">
        <f>_xll.qlYieldTSDiscount(K13,L13)</f>
        <v>1</v>
      </c>
      <c r="N13" s="24"/>
      <c r="O13" s="24"/>
      <c r="P13" s="24"/>
      <c r="Q13" s="35" t="str">
        <f>IF(ISERROR(L13),_xll.ohRangeRetrieveError(L13),_xll.ohRangeRetrieveError(M13))</f>
        <v/>
      </c>
      <c r="R13" s="7" t="s">
        <v>13</v>
      </c>
      <c r="S13" s="1"/>
      <c r="T13" s="1"/>
      <c r="U13" s="1"/>
    </row>
    <row r="14" spans="1:21" x14ac:dyDescent="0.2">
      <c r="B14" s="3" t="b">
        <v>1</v>
      </c>
      <c r="C14" s="36">
        <f t="array" ref="C14:C17">_xll.qlIMMNextDates(_xll.qlSettingsEvaluationDate(Trigger)-1,B14:B17)</f>
        <v>42354</v>
      </c>
      <c r="D14" s="5" t="str">
        <f t="array" ref="D14:D17">VLOOKUP(Currency,FuturesTable,4,0)&amp;_xll.qlIMMcode(FuturesDates)</f>
        <v>JEYZ5</v>
      </c>
      <c r="J14" s="6"/>
      <c r="K14" s="22" t="str">
        <f>UPPER(Currency)&amp;"6M"</f>
        <v>JPY6M</v>
      </c>
      <c r="L14" s="23">
        <f>_xll.qlTermStructureReferenceDate(K14,Trigger)</f>
        <v>42279</v>
      </c>
      <c r="M14" s="24">
        <f>_xll.qlYieldTSDiscount(K14,L14)</f>
        <v>1</v>
      </c>
      <c r="N14" s="24"/>
      <c r="O14" s="24"/>
      <c r="P14" s="24"/>
      <c r="Q14" s="35" t="str">
        <f>IF(ISERROR(L14),_xll.ohRangeRetrieveError(L14),_xll.ohRangeRetrieveError(M14))</f>
        <v/>
      </c>
      <c r="R14" s="7" t="s">
        <v>13</v>
      </c>
      <c r="S14" s="1"/>
      <c r="T14" s="1"/>
      <c r="U14" s="1"/>
    </row>
    <row r="15" spans="1:21" ht="12" thickBot="1" x14ac:dyDescent="0.25">
      <c r="B15" s="39" t="b">
        <v>1</v>
      </c>
      <c r="C15" s="37">
        <v>42445</v>
      </c>
      <c r="D15" s="7" t="str">
        <v>JEYH6</v>
      </c>
      <c r="J15" s="8"/>
      <c r="K15" s="41"/>
      <c r="L15" s="41"/>
      <c r="M15" s="41"/>
      <c r="N15" s="41"/>
      <c r="O15" s="41"/>
      <c r="P15" s="41"/>
      <c r="Q15" s="41"/>
      <c r="R15" s="9" t="s">
        <v>13</v>
      </c>
      <c r="S15" s="1"/>
      <c r="T15" s="1"/>
      <c r="U15" s="1"/>
    </row>
    <row r="16" spans="1:21" x14ac:dyDescent="0.2">
      <c r="B16" s="39" t="b">
        <v>1</v>
      </c>
      <c r="C16" s="37">
        <v>42536</v>
      </c>
      <c r="D16" s="7" t="str">
        <v>JEYM6</v>
      </c>
    </row>
    <row r="17" spans="2:4" ht="12" thickBot="1" x14ac:dyDescent="0.25">
      <c r="B17" s="40" t="b">
        <v>1</v>
      </c>
      <c r="C17" s="38">
        <v>42634</v>
      </c>
      <c r="D17" s="9" t="str">
        <v>JEYU6</v>
      </c>
    </row>
  </sheetData>
  <phoneticPr fontId="2" type="noConversion"/>
  <dataValidations count="1">
    <dataValidation type="list" allowBlank="1" showInputMessage="1" showErrorMessage="1" sqref="U4">
      <formula1>"EUR,USD,GBP,JPY,CHF,AUD,CNY,CNH,HKD"</formula1>
    </dataValidation>
  </dataValidations>
  <pageMargins left="0.75" right="0.75" top="1" bottom="1" header="0.5" footer="0.5"/>
  <pageSetup scale="33" orientation="landscape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6" r:id="rId4" name="CommandButton2">
          <controlPr defaultSize="0" autoLine="0" r:id="rId5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6" r:id="rId4" name="CommandButton2"/>
      </mc:Fallback>
    </mc:AlternateContent>
    <mc:AlternateContent xmlns:mc="http://schemas.openxmlformats.org/markup-compatibility/2006">
      <mc:Choice Requires="x14">
        <control shapeId="1025" r:id="rId6" name="CommandButton1">
          <controlPr defaultSize="0" autoLine="0" r:id="rId7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5" r:id="rId6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MainChecks</vt:lpstr>
      <vt:lpstr>Currency</vt:lpstr>
      <vt:lpstr>FirstIndex</vt:lpstr>
      <vt:lpstr>FuturesDates</vt:lpstr>
      <vt:lpstr>FuturesTable</vt:lpstr>
      <vt:lpstr>IMMFutures</vt:lpstr>
      <vt:lpstr>TenYearsBondFutures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ZANZI MADDALENA</cp:lastModifiedBy>
  <cp:lastPrinted>2007-04-04T08:40:21Z</cp:lastPrinted>
  <dcterms:created xsi:type="dcterms:W3CDTF">2006-04-26T09:45:07Z</dcterms:created>
  <dcterms:modified xsi:type="dcterms:W3CDTF">2015-09-30T08:08:42Z</dcterms:modified>
</cp:coreProperties>
</file>