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45" windowHeight="12435"/>
  </bookViews>
  <sheets>
    <sheet name="GeneralSettings" sheetId="1" r:id="rId1"/>
    <sheet name="HKDON" sheetId="14" r:id="rId2"/>
    <sheet name="HKD3M" sheetId="15" r:id="rId3"/>
    <sheet name="HKD6M" sheetId="16" r:id="rId4"/>
    <sheet name="HK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HKD1M!$P$3:$P$53</definedName>
    <definedName name="IncludeFlag" localSheetId="2">HKD3M!$O$3:$O$63</definedName>
    <definedName name="IncludeFlag" localSheetId="3">HKD6M!$P$3:$P$60</definedName>
    <definedName name="IncludeFlag" localSheetId="1">HKDON!$L$3:$L$22</definedName>
    <definedName name="JumpDates_1M">HKD1M!$AF$11:$AF$23</definedName>
    <definedName name="JumpDates_3M">HKD3M!$AE$11:$AE$23</definedName>
    <definedName name="JumpDates_6M">HKD6M!$AF$11:$AF$23</definedName>
    <definedName name="JumpDates_ON">HKDON!$AB$11:$AB$23</definedName>
    <definedName name="JumpQuotes_1M">HKD1M!$AL$11:$AL$23</definedName>
    <definedName name="JumpQuotes_3M">HKD3M!$AK$11:$AK$23</definedName>
    <definedName name="JumpQuotes_6M">HKD6M!$AL$11:$AL$23</definedName>
    <definedName name="JumpQuotes_ON">HKDON!$AH$11:$AH$23</definedName>
    <definedName name="JumpSuffix">GeneralSettings!$I$9</definedName>
    <definedName name="MinDistance" localSheetId="4">HKD1M!$R$3:$R$53</definedName>
    <definedName name="MinDistance" localSheetId="2">HKD3M!$Q$3:$Q$63</definedName>
    <definedName name="MinDistance" localSheetId="3">HKD6M!$R$3:$R$60</definedName>
    <definedName name="MinDistance" localSheetId="1">HKDON!$N$3:$N$22</definedName>
    <definedName name="ObjectOverwrite">GeneralSettings!$D$6</definedName>
    <definedName name="Permanent">GeneralSettings!$D$4</definedName>
    <definedName name="PillarDate">GeneralSettings!$D$8</definedName>
    <definedName name="Priority" localSheetId="4">HKD1M!$Q$3:$Q$53</definedName>
    <definedName name="Priority" localSheetId="2">HKD3M!$P$3:$P$63</definedName>
    <definedName name="Priority" localSheetId="3">HKD6M!$Q$3:$Q$60</definedName>
    <definedName name="Priority" localSheetId="1">HKDON!$M$3:$M$22</definedName>
    <definedName name="QuoteSuffix">GeneralSettings!$I$8</definedName>
    <definedName name="RateHelpers" localSheetId="4">HKD1M!$M$3:$M$53</definedName>
    <definedName name="RateHelpers" localSheetId="2">HKD3M!$L$3:$L$63</definedName>
    <definedName name="RateHelpers" localSheetId="3">HKD6M!$M$3:$M$60</definedName>
    <definedName name="RateHelpers" localSheetId="1">HKDON!$I$3:$I$22</definedName>
    <definedName name="RateHelpers1M">HKD1M!$W$3:$W$53</definedName>
    <definedName name="RateHelpers3M">HKD3M!$V$3:$V$63</definedName>
    <definedName name="RateHelpers6M">HKD6M!$W$3:$W$60</definedName>
    <definedName name="RateHelpersON">HKDON!$S$3:$S$22</definedName>
    <definedName name="Settlementdate">GeneralSettings!$I$4</definedName>
    <definedName name="Tenor" localSheetId="4">HKD1M!$G$1</definedName>
    <definedName name="Tenor" localSheetId="2">HKD3M!$G$1</definedName>
    <definedName name="Tenor" localSheetId="3">HKD6M!$G$1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L23" i="16" l="1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22" i="16"/>
  <c r="L21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3" i="16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3" i="14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N24" i="16"/>
  <c r="N40" i="16"/>
  <c r="N56" i="16"/>
  <c r="O59" i="16"/>
  <c r="T47" i="16"/>
  <c r="O24" i="16"/>
  <c r="O40" i="16"/>
  <c r="O56" i="16"/>
  <c r="N26" i="16"/>
  <c r="T35" i="16"/>
  <c r="N37" i="16"/>
  <c r="O57" i="16"/>
  <c r="S36" i="16"/>
  <c r="T51" i="16"/>
  <c r="T32" i="16"/>
  <c r="T48" i="16"/>
  <c r="T43" i="16"/>
  <c r="N58" i="16"/>
  <c r="O37" i="16"/>
  <c r="S25" i="16"/>
  <c r="S57" i="16"/>
  <c r="S31" i="16"/>
  <c r="O50" i="16"/>
  <c r="T25" i="16"/>
  <c r="T41" i="16"/>
  <c r="T57" i="16"/>
  <c r="N30" i="16"/>
  <c r="T39" i="16"/>
  <c r="S42" i="16"/>
  <c r="N39" i="16"/>
  <c r="S26" i="16"/>
  <c r="O35" i="16"/>
  <c r="T52" i="16"/>
  <c r="T55" i="16"/>
  <c r="T50" i="16"/>
  <c r="N28" i="16"/>
  <c r="N60" i="16"/>
  <c r="O58" i="16"/>
  <c r="O44" i="16"/>
  <c r="S35" i="16"/>
  <c r="N45" i="16"/>
  <c r="S40" i="16"/>
  <c r="T36" i="16"/>
  <c r="O55" i="16"/>
  <c r="S30" i="16"/>
  <c r="S45" i="16"/>
  <c r="N50" i="16"/>
  <c r="T29" i="16"/>
  <c r="T45" i="16"/>
  <c r="S47" i="16"/>
  <c r="N49" i="16"/>
  <c r="S44" i="16"/>
  <c r="O39" i="16"/>
  <c r="N57" i="16"/>
  <c r="T26" i="16"/>
  <c r="N48" i="16"/>
  <c r="N51" i="16"/>
  <c r="S50" i="16"/>
  <c r="O48" i="16"/>
  <c r="S51" i="16"/>
  <c r="N53" i="16"/>
  <c r="S56" i="16"/>
  <c r="T40" i="16"/>
  <c r="N34" i="16"/>
  <c r="T34" i="16"/>
  <c r="S49" i="16"/>
  <c r="S59" i="16"/>
  <c r="T33" i="16"/>
  <c r="T49" i="16"/>
  <c r="N54" i="16"/>
  <c r="O41" i="16"/>
  <c r="S27" i="16"/>
  <c r="O43" i="16"/>
  <c r="O53" i="16"/>
  <c r="T38" i="16"/>
  <c r="N52" i="16"/>
  <c r="S60" i="16"/>
  <c r="O29" i="16"/>
  <c r="O52" i="16"/>
  <c r="T23" i="16"/>
  <c r="T46" i="16"/>
  <c r="N38" i="16"/>
  <c r="T44" i="16"/>
  <c r="S23" i="16"/>
  <c r="T42" i="16"/>
  <c r="S37" i="16"/>
  <c r="O38" i="16"/>
  <c r="T37" i="16"/>
  <c r="O51" i="16"/>
  <c r="S34" i="16"/>
  <c r="N35" i="16"/>
  <c r="O31" i="16"/>
  <c r="O26" i="16"/>
  <c r="T58" i="16"/>
  <c r="S41" i="16"/>
  <c r="N23" i="16"/>
  <c r="O30" i="16"/>
  <c r="N44" i="16"/>
  <c r="S43" i="16"/>
  <c r="O28" i="16"/>
  <c r="O60" i="16"/>
  <c r="O42" i="16"/>
  <c r="S24" i="16"/>
  <c r="S38" i="16"/>
  <c r="S46" i="16"/>
  <c r="O25" i="16"/>
  <c r="S29" i="16"/>
  <c r="N47" i="16"/>
  <c r="T59" i="16"/>
  <c r="N43" i="16"/>
  <c r="O46" i="16"/>
  <c r="N27" i="16"/>
  <c r="O23" i="16"/>
  <c r="T60" i="16"/>
  <c r="N41" i="16"/>
  <c r="N32" i="16"/>
  <c r="S55" i="16"/>
  <c r="O32" i="16"/>
  <c r="S48" i="16"/>
  <c r="O54" i="16"/>
  <c r="S28" i="16"/>
  <c r="T24" i="16"/>
  <c r="O33" i="16"/>
  <c r="T30" i="16"/>
  <c r="S33" i="16"/>
  <c r="N55" i="16"/>
  <c r="S58" i="16"/>
  <c r="S52" i="16"/>
  <c r="N25" i="16"/>
  <c r="N31" i="16"/>
  <c r="O27" i="16"/>
  <c r="S39" i="16"/>
  <c r="T54" i="16"/>
  <c r="N36" i="16"/>
  <c r="O34" i="16"/>
  <c r="O36" i="16"/>
  <c r="N59" i="16"/>
  <c r="N33" i="16"/>
  <c r="S32" i="16"/>
  <c r="T28" i="16"/>
  <c r="N46" i="16"/>
  <c r="N29" i="16"/>
  <c r="S53" i="16"/>
  <c r="O45" i="16"/>
  <c r="T53" i="16"/>
  <c r="T31" i="16"/>
  <c r="O49" i="16"/>
  <c r="T27" i="16"/>
  <c r="O47" i="16"/>
  <c r="S54" i="16"/>
  <c r="T56" i="16"/>
  <c r="N42" i="16"/>
  <c r="M22" i="16" l="1"/>
  <c r="K33" i="15"/>
  <c r="K34" i="15"/>
  <c r="F17" i="14"/>
  <c r="F14" i="14"/>
  <c r="F13" i="14"/>
  <c r="T22" i="16"/>
  <c r="F12" i="14"/>
  <c r="S22" i="16"/>
  <c r="F11" i="14"/>
  <c r="O22" i="16"/>
  <c r="F10" i="14"/>
  <c r="N22" i="16"/>
  <c r="F9" i="14"/>
  <c r="F20" i="14"/>
  <c r="L16" i="17" l="1"/>
  <c r="L15" i="17"/>
  <c r="G20" i="17"/>
  <c r="G19" i="17"/>
  <c r="H16" i="17"/>
  <c r="H15" i="17"/>
  <c r="H14" i="17"/>
  <c r="H13" i="17"/>
  <c r="H12" i="17"/>
  <c r="H11" i="17"/>
  <c r="H10" i="17"/>
  <c r="H9" i="17"/>
  <c r="H8" i="17"/>
  <c r="H7" i="17"/>
  <c r="H6" i="17"/>
  <c r="H3" i="17"/>
  <c r="H3" i="15"/>
  <c r="H3" i="16"/>
  <c r="J20" i="17"/>
  <c r="J19" i="17"/>
  <c r="M15" i="17" l="1"/>
  <c r="M16" i="17"/>
  <c r="S16" i="17"/>
  <c r="T16" i="17"/>
  <c r="N15" i="17"/>
  <c r="O15" i="17"/>
  <c r="S15" i="17"/>
  <c r="T15" i="17"/>
  <c r="N16" i="17"/>
  <c r="O16" i="17"/>
  <c r="H40" i="15" l="1"/>
  <c r="H39" i="15"/>
  <c r="G40" i="15"/>
  <c r="G39" i="15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I39" i="15"/>
  <c r="I40" i="15"/>
  <c r="L33" i="15" l="1"/>
  <c r="L34" i="15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17" i="17"/>
  <c r="L18" i="17"/>
  <c r="M18" i="17"/>
  <c r="L19" i="17"/>
  <c r="L20" i="17"/>
  <c r="M20" i="17"/>
  <c r="L21" i="17"/>
  <c r="L22" i="17"/>
  <c r="L23" i="17"/>
  <c r="L24" i="17"/>
  <c r="L25" i="17"/>
  <c r="L26" i="17"/>
  <c r="L27" i="17"/>
  <c r="L28" i="17"/>
  <c r="L29" i="17"/>
  <c r="L30" i="17"/>
  <c r="M30" i="17"/>
  <c r="L31" i="17"/>
  <c r="L32" i="17"/>
  <c r="M32" i="17"/>
  <c r="L33" i="17"/>
  <c r="M33" i="17"/>
  <c r="L34" i="17"/>
  <c r="L35" i="17"/>
  <c r="M35" i="17"/>
  <c r="L36" i="17"/>
  <c r="M36" i="17"/>
  <c r="L37" i="17"/>
  <c r="M37" i="17"/>
  <c r="L38" i="17"/>
  <c r="M38" i="17"/>
  <c r="L39" i="17"/>
  <c r="L40" i="17"/>
  <c r="M40" i="17"/>
  <c r="L41" i="17"/>
  <c r="M41" i="17"/>
  <c r="L42" i="17"/>
  <c r="M42" i="17"/>
  <c r="L43" i="17"/>
  <c r="M43" i="17"/>
  <c r="L44" i="17"/>
  <c r="L45" i="17"/>
  <c r="M45" i="17"/>
  <c r="L46" i="17"/>
  <c r="M46" i="17"/>
  <c r="L47" i="17"/>
  <c r="M47" i="17"/>
  <c r="L48" i="17"/>
  <c r="M48" i="17"/>
  <c r="L49" i="17"/>
  <c r="L50" i="17"/>
  <c r="M50" i="17"/>
  <c r="L51" i="17"/>
  <c r="L52" i="17"/>
  <c r="L53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6" i="17"/>
  <c r="G15" i="17"/>
  <c r="G14" i="17"/>
  <c r="G13" i="17"/>
  <c r="G12" i="17"/>
  <c r="G11" i="17"/>
  <c r="G10" i="17"/>
  <c r="G9" i="17"/>
  <c r="G8" i="17"/>
  <c r="G7" i="17"/>
  <c r="G6" i="17"/>
  <c r="G3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AF23" i="15"/>
  <c r="AF22" i="15"/>
  <c r="AF21" i="15"/>
  <c r="AF20" i="15"/>
  <c r="AF19" i="15"/>
  <c r="AF18" i="15"/>
  <c r="AF17" i="15"/>
  <c r="AF16" i="15"/>
  <c r="AF15" i="15"/>
  <c r="AF14" i="15"/>
  <c r="AF13" i="15"/>
  <c r="AF12" i="15"/>
  <c r="AF11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4" i="15"/>
  <c r="G13" i="15"/>
  <c r="G12" i="15"/>
  <c r="G11" i="15"/>
  <c r="G10" i="15"/>
  <c r="G9" i="15"/>
  <c r="G8" i="15"/>
  <c r="G7" i="15"/>
  <c r="G6" i="15"/>
  <c r="J23" i="17"/>
  <c r="J26" i="17"/>
  <c r="I41" i="15"/>
  <c r="S33" i="15"/>
  <c r="N20" i="17"/>
  <c r="N38" i="17"/>
  <c r="S35" i="17"/>
  <c r="T40" i="17"/>
  <c r="O37" i="17"/>
  <c r="AI11" i="17"/>
  <c r="N32" i="17"/>
  <c r="O33" i="17"/>
  <c r="T47" i="17"/>
  <c r="AH15" i="15"/>
  <c r="AH20" i="15"/>
  <c r="AI15" i="16"/>
  <c r="AI22" i="17"/>
  <c r="O45" i="17"/>
  <c r="J38" i="17"/>
  <c r="J33" i="17"/>
  <c r="I48" i="15"/>
  <c r="R34" i="15"/>
  <c r="O46" i="17"/>
  <c r="N48" i="17"/>
  <c r="AI13" i="17"/>
  <c r="AH11" i="15"/>
  <c r="AH19" i="15"/>
  <c r="S37" i="17"/>
  <c r="S36" i="17"/>
  <c r="O18" i="17"/>
  <c r="O42" i="17"/>
  <c r="N46" i="17"/>
  <c r="T46" i="17"/>
  <c r="T50" i="17"/>
  <c r="AI12" i="16"/>
  <c r="AH23" i="15"/>
  <c r="J30" i="17"/>
  <c r="I63" i="15"/>
  <c r="I46" i="15"/>
  <c r="N34" i="15"/>
  <c r="N36" i="17"/>
  <c r="T45" i="17"/>
  <c r="T33" i="17"/>
  <c r="S50" i="17"/>
  <c r="T37" i="17"/>
  <c r="T43" i="17"/>
  <c r="AI20" i="16"/>
  <c r="AI23" i="17"/>
  <c r="S38" i="17"/>
  <c r="O32" i="17"/>
  <c r="O20" i="17"/>
  <c r="AI22" i="16"/>
  <c r="T32" i="17"/>
  <c r="I55" i="15"/>
  <c r="I53" i="15"/>
  <c r="O40" i="17"/>
  <c r="O36" i="17"/>
  <c r="T30" i="17"/>
  <c r="AI11" i="16"/>
  <c r="S42" i="17"/>
  <c r="S40" i="17"/>
  <c r="AH12" i="15"/>
  <c r="I47" i="15"/>
  <c r="M34" i="15"/>
  <c r="O30" i="17"/>
  <c r="O47" i="17"/>
  <c r="O43" i="17"/>
  <c r="AI17" i="16"/>
  <c r="S45" i="17"/>
  <c r="S47" i="17"/>
  <c r="AH21" i="15"/>
  <c r="AI17" i="17"/>
  <c r="I45" i="15"/>
  <c r="AI23" i="16"/>
  <c r="AI19" i="16"/>
  <c r="AH17" i="15"/>
  <c r="T35" i="17"/>
  <c r="AI16" i="17"/>
  <c r="N18" i="17"/>
  <c r="N45" i="17"/>
  <c r="N37" i="17"/>
  <c r="J25" i="17"/>
  <c r="N33" i="15"/>
  <c r="S41" i="17"/>
  <c r="T36" i="17"/>
  <c r="AI20" i="17"/>
  <c r="N41" i="17"/>
  <c r="N50" i="17"/>
  <c r="S46" i="17"/>
  <c r="AI19" i="17"/>
  <c r="J27" i="17"/>
  <c r="S20" i="17"/>
  <c r="AH13" i="15"/>
  <c r="O50" i="17"/>
  <c r="S32" i="17"/>
  <c r="O41" i="17"/>
  <c r="S33" i="17"/>
  <c r="T48" i="17"/>
  <c r="J21" i="17"/>
  <c r="S34" i="15"/>
  <c r="T42" i="17"/>
  <c r="N40" i="17"/>
  <c r="S30" i="17"/>
  <c r="AI16" i="16"/>
  <c r="O38" i="17"/>
  <c r="AI14" i="17"/>
  <c r="O35" i="17"/>
  <c r="J28" i="17"/>
  <c r="I50" i="15"/>
  <c r="S43" i="17"/>
  <c r="N35" i="17"/>
  <c r="AI13" i="16"/>
  <c r="N33" i="17"/>
  <c r="T20" i="17"/>
  <c r="J35" i="17"/>
  <c r="R33" i="15"/>
  <c r="T18" i="17"/>
  <c r="AH22" i="15"/>
  <c r="AH18" i="15"/>
  <c r="AI18" i="17"/>
  <c r="AI18" i="16"/>
  <c r="N30" i="17"/>
  <c r="I43" i="15"/>
  <c r="AI14" i="16"/>
  <c r="AI21" i="16"/>
  <c r="S48" i="17"/>
  <c r="N42" i="17"/>
  <c r="AI12" i="17"/>
  <c r="AH16" i="15"/>
  <c r="N47" i="17"/>
  <c r="M33" i="15"/>
  <c r="T41" i="17"/>
  <c r="AI15" i="17"/>
  <c r="T38" i="17"/>
  <c r="AH14" i="15"/>
  <c r="AI21" i="17"/>
  <c r="S18" i="17"/>
  <c r="N43" i="17"/>
  <c r="O48" i="17"/>
  <c r="I58" i="15"/>
  <c r="M19" i="17" l="1"/>
  <c r="M17" i="17"/>
  <c r="G3" i="15"/>
  <c r="N17" i="17"/>
  <c r="O17" i="17"/>
  <c r="N19" i="17"/>
  <c r="S19" i="17"/>
  <c r="T19" i="17"/>
  <c r="O19" i="17"/>
  <c r="S17" i="17"/>
  <c r="T17" i="17"/>
  <c r="I30" i="1" l="1"/>
  <c r="D30" i="1"/>
  <c r="I15" i="1"/>
  <c r="AC23" i="14" l="1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R1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4" i="14"/>
  <c r="D15" i="1"/>
  <c r="AE16" i="14"/>
  <c r="AE18" i="14"/>
  <c r="AE17" i="14"/>
  <c r="AE23" i="14"/>
  <c r="AE11" i="14"/>
  <c r="AE12" i="14"/>
  <c r="AE14" i="14"/>
  <c r="AE13" i="14"/>
  <c r="AE22" i="14"/>
  <c r="AE20" i="14"/>
  <c r="AE21" i="14"/>
  <c r="AE15" i="14"/>
  <c r="AE19" i="14"/>
  <c r="L5" i="17" l="1"/>
  <c r="L6" i="17"/>
  <c r="L7" i="17"/>
  <c r="L8" i="17"/>
  <c r="L9" i="17"/>
  <c r="L10" i="17"/>
  <c r="L11" i="17"/>
  <c r="L12" i="17"/>
  <c r="L13" i="17"/>
  <c r="L14" i="17"/>
  <c r="L4" i="17"/>
  <c r="L3" i="17"/>
  <c r="C3" i="17"/>
  <c r="V1" i="17"/>
  <c r="L18" i="16"/>
  <c r="L19" i="16"/>
  <c r="L20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4" i="16"/>
  <c r="L3" i="16"/>
  <c r="C16" i="16"/>
  <c r="H16" i="16" s="1"/>
  <c r="C17" i="16"/>
  <c r="H17" i="16" s="1"/>
  <c r="C18" i="16"/>
  <c r="H18" i="16" s="1"/>
  <c r="C19" i="16"/>
  <c r="H19" i="16" s="1"/>
  <c r="C20" i="16"/>
  <c r="H20" i="16" s="1"/>
  <c r="C21" i="16"/>
  <c r="H21" i="16" s="1"/>
  <c r="C22" i="16"/>
  <c r="H22" i="16" s="1"/>
  <c r="C23" i="16"/>
  <c r="H23" i="16" s="1"/>
  <c r="C3" i="16"/>
  <c r="C15" i="16"/>
  <c r="H15" i="16" s="1"/>
  <c r="C14" i="16"/>
  <c r="H14" i="16" s="1"/>
  <c r="C13" i="16"/>
  <c r="H13" i="16" s="1"/>
  <c r="C12" i="16"/>
  <c r="H12" i="16" s="1"/>
  <c r="C11" i="16"/>
  <c r="H11" i="16" s="1"/>
  <c r="C10" i="16"/>
  <c r="H10" i="16" s="1"/>
  <c r="C9" i="16"/>
  <c r="H9" i="16" s="1"/>
  <c r="C8" i="16"/>
  <c r="H8" i="16" s="1"/>
  <c r="C7" i="16"/>
  <c r="H7" i="16" s="1"/>
  <c r="C6" i="16"/>
  <c r="H6" i="16" s="1"/>
  <c r="V1" i="16"/>
  <c r="J17" i="16"/>
  <c r="J23" i="16"/>
  <c r="J9" i="16"/>
  <c r="J3" i="17"/>
  <c r="J10" i="16"/>
  <c r="J8" i="16"/>
  <c r="J11" i="16"/>
  <c r="J7" i="16"/>
  <c r="M21" i="16" l="1"/>
  <c r="M20" i="16"/>
  <c r="M19" i="16"/>
  <c r="M18" i="16"/>
  <c r="M17" i="16"/>
  <c r="M14" i="16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13" i="15"/>
  <c r="K5" i="15"/>
  <c r="K6" i="15"/>
  <c r="K7" i="15"/>
  <c r="K8" i="15"/>
  <c r="K9" i="15"/>
  <c r="K10" i="15"/>
  <c r="K11" i="15"/>
  <c r="K12" i="15"/>
  <c r="K4" i="15"/>
  <c r="K3" i="15"/>
  <c r="C14" i="15"/>
  <c r="H14" i="15" s="1"/>
  <c r="C13" i="15"/>
  <c r="H13" i="15" s="1"/>
  <c r="C12" i="15"/>
  <c r="H12" i="15" s="1"/>
  <c r="C11" i="15"/>
  <c r="H11" i="15" s="1"/>
  <c r="C10" i="15"/>
  <c r="H10" i="15" s="1"/>
  <c r="C9" i="15"/>
  <c r="H9" i="15" s="1"/>
  <c r="C8" i="15"/>
  <c r="H8" i="15" s="1"/>
  <c r="C7" i="15"/>
  <c r="H7" i="15" s="1"/>
  <c r="C6" i="15"/>
  <c r="H6" i="15" s="1"/>
  <c r="C3" i="15"/>
  <c r="U1" i="15"/>
  <c r="H3" i="14"/>
  <c r="E3" i="14"/>
  <c r="O21" i="16"/>
  <c r="T20" i="16"/>
  <c r="T14" i="16"/>
  <c r="N21" i="16"/>
  <c r="N20" i="16"/>
  <c r="N19" i="16"/>
  <c r="O14" i="16"/>
  <c r="S20" i="16"/>
  <c r="T17" i="16"/>
  <c r="O19" i="16"/>
  <c r="O17" i="16"/>
  <c r="J6" i="16"/>
  <c r="O18" i="16"/>
  <c r="O20" i="16"/>
  <c r="N14" i="16"/>
  <c r="T18" i="16"/>
  <c r="N18" i="16"/>
  <c r="S17" i="16"/>
  <c r="T21" i="16"/>
  <c r="S19" i="16"/>
  <c r="T19" i="16"/>
  <c r="N17" i="16"/>
  <c r="S21" i="16"/>
  <c r="S14" i="16"/>
  <c r="S18" i="16"/>
  <c r="M16" i="16" l="1"/>
  <c r="M15" i="16"/>
  <c r="M12" i="16"/>
  <c r="M9" i="16"/>
  <c r="M5" i="16"/>
  <c r="M4" i="16"/>
  <c r="M13" i="16"/>
  <c r="M7" i="16"/>
  <c r="M8" i="16"/>
  <c r="M10" i="16"/>
  <c r="M11" i="16"/>
  <c r="M6" i="16"/>
  <c r="I3" i="14"/>
  <c r="L4" i="15"/>
  <c r="L11" i="15"/>
  <c r="L9" i="15"/>
  <c r="L8" i="15"/>
  <c r="L7" i="15"/>
  <c r="L6" i="15"/>
  <c r="L12" i="15"/>
  <c r="L10" i="15"/>
  <c r="L5" i="15"/>
  <c r="L35" i="15"/>
  <c r="L36" i="15"/>
  <c r="L37" i="15"/>
  <c r="L38" i="15"/>
  <c r="L55" i="15"/>
  <c r="L54" i="15"/>
  <c r="L53" i="15"/>
  <c r="L50" i="15"/>
  <c r="S9" i="16"/>
  <c r="T13" i="16"/>
  <c r="S53" i="15"/>
  <c r="N37" i="15"/>
  <c r="M50" i="15"/>
  <c r="R37" i="15"/>
  <c r="R11" i="15"/>
  <c r="O16" i="16"/>
  <c r="T10" i="16"/>
  <c r="S15" i="16"/>
  <c r="S36" i="15"/>
  <c r="S6" i="16"/>
  <c r="N15" i="16"/>
  <c r="N12" i="15"/>
  <c r="N11" i="15"/>
  <c r="S54" i="15"/>
  <c r="S11" i="15"/>
  <c r="O13" i="16"/>
  <c r="R55" i="15"/>
  <c r="T11" i="16"/>
  <c r="O4" i="16"/>
  <c r="M10" i="15"/>
  <c r="R38" i="15"/>
  <c r="R7" i="15"/>
  <c r="S7" i="15"/>
  <c r="T9" i="16"/>
  <c r="R50" i="15"/>
  <c r="T6" i="16"/>
  <c r="N53" i="15"/>
  <c r="S5" i="16"/>
  <c r="N38" i="15"/>
  <c r="T5" i="16"/>
  <c r="N54" i="15"/>
  <c r="R36" i="15"/>
  <c r="S4" i="15"/>
  <c r="M55" i="15"/>
  <c r="S35" i="15"/>
  <c r="O6" i="16"/>
  <c r="S37" i="15"/>
  <c r="S8" i="16"/>
  <c r="S4" i="16"/>
  <c r="S6" i="15"/>
  <c r="T15" i="16"/>
  <c r="S10" i="16"/>
  <c r="S12" i="15"/>
  <c r="M53" i="15"/>
  <c r="N5" i="16"/>
  <c r="O8" i="16"/>
  <c r="N11" i="16"/>
  <c r="O11" i="16"/>
  <c r="J3" i="16"/>
  <c r="N55" i="15"/>
  <c r="S50" i="15"/>
  <c r="S16" i="16"/>
  <c r="T4" i="16"/>
  <c r="S55" i="15"/>
  <c r="O7" i="16"/>
  <c r="N8" i="15"/>
  <c r="S11" i="16"/>
  <c r="T16" i="16"/>
  <c r="S9" i="15"/>
  <c r="R53" i="15"/>
  <c r="N4" i="15"/>
  <c r="M7" i="15"/>
  <c r="N10" i="16"/>
  <c r="M11" i="15"/>
  <c r="M12" i="15"/>
  <c r="O5" i="16"/>
  <c r="N50" i="15"/>
  <c r="N13" i="16"/>
  <c r="N36" i="15"/>
  <c r="I3" i="15"/>
  <c r="R12" i="15"/>
  <c r="S38" i="15"/>
  <c r="R8" i="15"/>
  <c r="N5" i="15"/>
  <c r="T7" i="16"/>
  <c r="O10" i="16"/>
  <c r="N6" i="15"/>
  <c r="R9" i="15"/>
  <c r="T12" i="16"/>
  <c r="O15" i="16"/>
  <c r="N7" i="15"/>
  <c r="S12" i="16"/>
  <c r="O9" i="16"/>
  <c r="M36" i="15"/>
  <c r="S10" i="15"/>
  <c r="N8" i="16"/>
  <c r="N6" i="16"/>
  <c r="M9" i="15"/>
  <c r="S5" i="15"/>
  <c r="M4" i="15"/>
  <c r="S7" i="16"/>
  <c r="R54" i="15"/>
  <c r="N7" i="16"/>
  <c r="M38" i="15"/>
  <c r="T8" i="16"/>
  <c r="R6" i="15"/>
  <c r="O12" i="16"/>
  <c r="M5" i="15"/>
  <c r="R5" i="15"/>
  <c r="R4" i="15"/>
  <c r="N10" i="15"/>
  <c r="N9" i="15"/>
  <c r="N9" i="16"/>
  <c r="S8" i="15"/>
  <c r="M37" i="15"/>
  <c r="M8" i="15"/>
  <c r="S13" i="16"/>
  <c r="N35" i="15"/>
  <c r="M35" i="15"/>
  <c r="R35" i="15"/>
  <c r="N16" i="16"/>
  <c r="M54" i="15"/>
  <c r="M6" i="15"/>
  <c r="N12" i="16"/>
  <c r="N4" i="16"/>
  <c r="R10" i="15"/>
  <c r="M3" i="17" l="1"/>
  <c r="M3" i="16"/>
  <c r="L3" i="15"/>
  <c r="R3" i="15"/>
  <c r="S3" i="17"/>
  <c r="N3" i="16"/>
  <c r="W3" i="16" a="1"/>
  <c r="N3" i="15"/>
  <c r="S3" i="15"/>
  <c r="T3" i="16"/>
  <c r="N3" i="17"/>
  <c r="O3" i="17"/>
  <c r="M3" i="15"/>
  <c r="O3" i="16"/>
  <c r="T3" i="17"/>
  <c r="S3" i="16"/>
  <c r="W58" i="16" l="1"/>
  <c r="W59" i="16"/>
  <c r="W60" i="16"/>
  <c r="W6" i="16"/>
  <c r="W15" i="16"/>
  <c r="W24" i="16"/>
  <c r="W33" i="16"/>
  <c r="W3" i="16"/>
  <c r="W4" i="16"/>
  <c r="W5" i="16"/>
  <c r="W14" i="16"/>
  <c r="W23" i="16"/>
  <c r="W32" i="16"/>
  <c r="W41" i="16"/>
  <c r="W10" i="16"/>
  <c r="W27" i="16"/>
  <c r="W44" i="16"/>
  <c r="W22" i="16"/>
  <c r="W47" i="16"/>
  <c r="W17" i="16"/>
  <c r="W18" i="16"/>
  <c r="W35" i="16"/>
  <c r="W52" i="16"/>
  <c r="W30" i="16"/>
  <c r="W55" i="16"/>
  <c r="W25" i="16"/>
  <c r="W26" i="16"/>
  <c r="W43" i="16"/>
  <c r="W13" i="16"/>
  <c r="W38" i="16"/>
  <c r="W8" i="16"/>
  <c r="W49" i="16"/>
  <c r="W34" i="16"/>
  <c r="W51" i="16"/>
  <c r="W21" i="16"/>
  <c r="W46" i="16"/>
  <c r="W16" i="16"/>
  <c r="W57" i="16"/>
  <c r="W42" i="16"/>
  <c r="W12" i="16"/>
  <c r="W29" i="16"/>
  <c r="W54" i="16"/>
  <c r="W40" i="16"/>
  <c r="W20" i="16"/>
  <c r="W39" i="16"/>
  <c r="W28" i="16"/>
  <c r="W48" i="16"/>
  <c r="W36" i="16"/>
  <c r="W56" i="16"/>
  <c r="W37" i="16"/>
  <c r="W9" i="16"/>
  <c r="W45" i="16"/>
  <c r="W50" i="16"/>
  <c r="W53" i="16"/>
  <c r="W11" i="16"/>
  <c r="W7" i="16"/>
  <c r="W19" i="16"/>
  <c r="W31" i="16"/>
  <c r="M23" i="17"/>
  <c r="M52" i="17"/>
  <c r="M49" i="17"/>
  <c r="M51" i="17"/>
  <c r="M34" i="17"/>
  <c r="M53" i="17"/>
  <c r="M21" i="17"/>
  <c r="M39" i="17"/>
  <c r="M31" i="17"/>
  <c r="M44" i="17"/>
  <c r="M22" i="17"/>
  <c r="M29" i="17"/>
  <c r="M28" i="17"/>
  <c r="M25" i="17"/>
  <c r="M26" i="17"/>
  <c r="M27" i="17"/>
  <c r="M24" i="17"/>
  <c r="L57" i="15"/>
  <c r="L61" i="15"/>
  <c r="L58" i="15"/>
  <c r="L47" i="15"/>
  <c r="L59" i="15"/>
  <c r="L52" i="15"/>
  <c r="L49" i="15"/>
  <c r="M4" i="17"/>
  <c r="M14" i="17"/>
  <c r="M12" i="17"/>
  <c r="M9" i="17"/>
  <c r="M13" i="17"/>
  <c r="M10" i="17"/>
  <c r="M7" i="17"/>
  <c r="M8" i="17"/>
  <c r="M11" i="17"/>
  <c r="M5" i="17"/>
  <c r="M6" i="17"/>
  <c r="L48" i="15"/>
  <c r="L41" i="15"/>
  <c r="L40" i="15"/>
  <c r="L51" i="15"/>
  <c r="L39" i="15"/>
  <c r="L60" i="15"/>
  <c r="L45" i="15"/>
  <c r="L62" i="15"/>
  <c r="L63" i="15"/>
  <c r="L56" i="15"/>
  <c r="L46" i="15"/>
  <c r="L44" i="15"/>
  <c r="L43" i="15"/>
  <c r="L42" i="15"/>
  <c r="Y4" i="16"/>
  <c r="AA44" i="16"/>
  <c r="AB34" i="16"/>
  <c r="X29" i="16"/>
  <c r="Z19" i="16"/>
  <c r="AB59" i="16"/>
  <c r="Y22" i="16"/>
  <c r="Y51" i="16"/>
  <c r="Z54" i="16"/>
  <c r="X31" i="16"/>
  <c r="AB60" i="16"/>
  <c r="Z47" i="16"/>
  <c r="Y21" i="16"/>
  <c r="AA40" i="16"/>
  <c r="AB6" i="16"/>
  <c r="AB23" i="16"/>
  <c r="AA43" i="16"/>
  <c r="AA20" i="16"/>
  <c r="AB45" i="16"/>
  <c r="X32" i="16"/>
  <c r="Y18" i="16"/>
  <c r="AA16" i="16"/>
  <c r="AA50" i="16"/>
  <c r="AA24" i="16"/>
  <c r="Y35" i="16"/>
  <c r="Z38" i="16"/>
  <c r="X28" i="16"/>
  <c r="Y33" i="16"/>
  <c r="Y10" i="16"/>
  <c r="Z8" i="16"/>
  <c r="Z42" i="16"/>
  <c r="AA11" i="16"/>
  <c r="AA30" i="16"/>
  <c r="AA49" i="16"/>
  <c r="X36" i="16"/>
  <c r="AA7" i="16"/>
  <c r="S51" i="17"/>
  <c r="O52" i="17"/>
  <c r="T39" i="17"/>
  <c r="N4" i="17"/>
  <c r="T4" i="17"/>
  <c r="S58" i="15"/>
  <c r="M59" i="15"/>
  <c r="S47" i="15"/>
  <c r="O23" i="17"/>
  <c r="N58" i="15"/>
  <c r="T24" i="17"/>
  <c r="M61" i="15"/>
  <c r="AA4" i="16"/>
  <c r="AB44" i="16"/>
  <c r="X34" i="16"/>
  <c r="AA19" i="16"/>
  <c r="Y5" i="16"/>
  <c r="Z22" i="16"/>
  <c r="X51" i="16"/>
  <c r="X54" i="16"/>
  <c r="Z31" i="16"/>
  <c r="AA14" i="16"/>
  <c r="AA47" i="16"/>
  <c r="AA21" i="16"/>
  <c r="X6" i="16"/>
  <c r="Y17" i="16"/>
  <c r="AB43" i="16"/>
  <c r="X20" i="16"/>
  <c r="Y32" i="16"/>
  <c r="Y13" i="16"/>
  <c r="X16" i="16"/>
  <c r="AB24" i="16"/>
  <c r="Z35" i="16"/>
  <c r="Z28" i="16"/>
  <c r="AA33" i="16"/>
  <c r="X8" i="16"/>
  <c r="AB11" i="16"/>
  <c r="X49" i="16"/>
  <c r="S22" i="17"/>
  <c r="R61" i="15"/>
  <c r="R57" i="15"/>
  <c r="N34" i="17"/>
  <c r="M52" i="15"/>
  <c r="S53" i="17"/>
  <c r="N26" i="17"/>
  <c r="T25" i="17"/>
  <c r="X4" i="16"/>
  <c r="Y34" i="16"/>
  <c r="Z56" i="16"/>
  <c r="AB5" i="16"/>
  <c r="Z51" i="16"/>
  <c r="AA31" i="16"/>
  <c r="AB47" i="16"/>
  <c r="Y9" i="16"/>
  <c r="Z17" i="16"/>
  <c r="Y20" i="16"/>
  <c r="AA32" i="16"/>
  <c r="AB16" i="16"/>
  <c r="Y41" i="16"/>
  <c r="AA57" i="16"/>
  <c r="Z33" i="16"/>
  <c r="AA8" i="16"/>
  <c r="Z11" i="16"/>
  <c r="X30" i="16"/>
  <c r="Z36" i="16"/>
  <c r="N44" i="17"/>
  <c r="S61" i="15"/>
  <c r="T21" i="17"/>
  <c r="M49" i="15"/>
  <c r="S49" i="17"/>
  <c r="N28" i="17"/>
  <c r="AA58" i="16"/>
  <c r="X55" i="16"/>
  <c r="W3" i="17" a="1"/>
  <c r="AA51" i="16"/>
  <c r="AB31" i="16"/>
  <c r="AA26" i="16"/>
  <c r="AA9" i="16"/>
  <c r="AA46" i="16"/>
  <c r="Y15" i="16"/>
  <c r="Z13" i="16"/>
  <c r="X50" i="16"/>
  <c r="AB35" i="16"/>
  <c r="Y53" i="16"/>
  <c r="Z52" i="16"/>
  <c r="Z48" i="16"/>
  <c r="Y30" i="16"/>
  <c r="AB36" i="16"/>
  <c r="O51" i="17"/>
  <c r="N24" i="17"/>
  <c r="N39" i="17"/>
  <c r="X56" i="16"/>
  <c r="AB40" i="16"/>
  <c r="X45" i="16"/>
  <c r="AB50" i="16"/>
  <c r="Y57" i="16"/>
  <c r="Z10" i="16"/>
  <c r="Y48" i="16"/>
  <c r="AB30" i="16"/>
  <c r="Y36" i="16"/>
  <c r="M47" i="15"/>
  <c r="M58" i="15"/>
  <c r="S26" i="17"/>
  <c r="S28" i="17"/>
  <c r="T23" i="17"/>
  <c r="Y55" i="16"/>
  <c r="AB19" i="16"/>
  <c r="X22" i="16"/>
  <c r="Y37" i="16"/>
  <c r="AB14" i="16"/>
  <c r="AB21" i="16"/>
  <c r="Y6" i="16"/>
  <c r="Z43" i="16"/>
  <c r="X15" i="16"/>
  <c r="AB13" i="16"/>
  <c r="Z50" i="16"/>
  <c r="AA35" i="16"/>
  <c r="AB28" i="16"/>
  <c r="Y52" i="16"/>
  <c r="X48" i="16"/>
  <c r="Y12" i="16"/>
  <c r="S49" i="15"/>
  <c r="S25" i="17"/>
  <c r="O26" i="17"/>
  <c r="S34" i="17"/>
  <c r="T52" i="17"/>
  <c r="R59" i="15"/>
  <c r="T51" i="17"/>
  <c r="Z4" i="16"/>
  <c r="Z34" i="16"/>
  <c r="Y56" i="16"/>
  <c r="Z5" i="16"/>
  <c r="Y25" i="16"/>
  <c r="AA37" i="16"/>
  <c r="X14" i="16"/>
  <c r="Z21" i="16"/>
  <c r="AA17" i="16"/>
  <c r="Z20" i="16"/>
  <c r="AB32" i="16"/>
  <c r="Y39" i="16"/>
  <c r="Z57" i="16"/>
  <c r="AB33" i="16"/>
  <c r="AB8" i="16"/>
  <c r="X27" i="16"/>
  <c r="AA12" i="16"/>
  <c r="S39" i="17"/>
  <c r="O25" i="17"/>
  <c r="T34" i="17"/>
  <c r="N21" i="17"/>
  <c r="R47" i="15"/>
  <c r="Z41" i="16"/>
  <c r="T27" i="17"/>
  <c r="Z6" i="16"/>
  <c r="X58" i="16"/>
  <c r="AA55" i="16"/>
  <c r="AB56" i="16"/>
  <c r="X5" i="16"/>
  <c r="AA54" i="16"/>
  <c r="X60" i="16"/>
  <c r="X26" i="16"/>
  <c r="AB9" i="16"/>
  <c r="X17" i="16"/>
  <c r="Y45" i="16"/>
  <c r="AB18" i="16"/>
  <c r="AB39" i="16"/>
  <c r="AB41" i="16"/>
  <c r="X57" i="16"/>
  <c r="AA10" i="16"/>
  <c r="AB42" i="16"/>
  <c r="Z27" i="16"/>
  <c r="Z12" i="16"/>
  <c r="S52" i="17"/>
  <c r="N27" i="17"/>
  <c r="S23" i="17"/>
  <c r="T31" i="17"/>
  <c r="O27" i="17"/>
  <c r="N52" i="15"/>
  <c r="O22" i="17"/>
  <c r="Y58" i="16"/>
  <c r="AB55" i="16"/>
  <c r="X19" i="16"/>
  <c r="AA22" i="16"/>
  <c r="AB54" i="16"/>
  <c r="Z60" i="16"/>
  <c r="Y26" i="16"/>
  <c r="X9" i="16"/>
  <c r="X43" i="16"/>
  <c r="Z45" i="16"/>
  <c r="Z18" i="16"/>
  <c r="Z39" i="16"/>
  <c r="X41" i="16"/>
  <c r="Y28" i="16"/>
  <c r="AB10" i="16"/>
  <c r="X42" i="16"/>
  <c r="AA27" i="16"/>
  <c r="AB12" i="16"/>
  <c r="N61" i="15"/>
  <c r="N22" i="17"/>
  <c r="O29" i="17"/>
  <c r="O4" i="17"/>
  <c r="N53" i="17"/>
  <c r="T28" i="17"/>
  <c r="M57" i="15"/>
  <c r="Z58" i="16"/>
  <c r="AA34" i="16"/>
  <c r="Y19" i="16"/>
  <c r="AB22" i="16"/>
  <c r="Y54" i="16"/>
  <c r="AA60" i="16"/>
  <c r="Z26" i="16"/>
  <c r="AA6" i="16"/>
  <c r="Y43" i="16"/>
  <c r="AA45" i="16"/>
  <c r="X18" i="16"/>
  <c r="AA39" i="16"/>
  <c r="X35" i="16"/>
  <c r="AA28" i="16"/>
  <c r="X10" i="16"/>
  <c r="Y42" i="16"/>
  <c r="AB27" i="16"/>
  <c r="AA36" i="16"/>
  <c r="N25" i="17"/>
  <c r="O31" i="17"/>
  <c r="R58" i="15"/>
  <c r="S21" i="17"/>
  <c r="N49" i="17"/>
  <c r="O44" i="17"/>
  <c r="AB4" i="16"/>
  <c r="Y29" i="16"/>
  <c r="X59" i="16"/>
  <c r="AA25" i="16"/>
  <c r="AB37" i="16"/>
  <c r="Y14" i="16"/>
  <c r="X21" i="16"/>
  <c r="Y23" i="16"/>
  <c r="AB46" i="16"/>
  <c r="AA13" i="16"/>
  <c r="Y50" i="16"/>
  <c r="AA38" i="16"/>
  <c r="X52" i="16"/>
  <c r="AA48" i="16"/>
  <c r="X7" i="16"/>
  <c r="N51" i="17"/>
  <c r="N52" i="17"/>
  <c r="S59" i="15"/>
  <c r="Y44" i="16"/>
  <c r="Z25" i="16"/>
  <c r="Z14" i="16"/>
  <c r="X23" i="16"/>
  <c r="AA15" i="16"/>
  <c r="Y24" i="16"/>
  <c r="Z53" i="16"/>
  <c r="AB48" i="16"/>
  <c r="Y7" i="16"/>
  <c r="T22" i="17"/>
  <c r="T29" i="17"/>
  <c r="S52" i="15"/>
  <c r="X44" i="16"/>
  <c r="AB25" i="16"/>
  <c r="X47" i="16"/>
  <c r="Z23" i="16"/>
  <c r="AB15" i="16"/>
  <c r="Z24" i="16"/>
  <c r="X38" i="16"/>
  <c r="AB52" i="16"/>
  <c r="AB49" i="16"/>
  <c r="R49" i="15"/>
  <c r="N31" i="17"/>
  <c r="O21" i="17"/>
  <c r="AA29" i="16"/>
  <c r="X25" i="16"/>
  <c r="Y47" i="16"/>
  <c r="AA23" i="16"/>
  <c r="Z32" i="16"/>
  <c r="X24" i="16"/>
  <c r="X53" i="16"/>
  <c r="Y11" i="16"/>
  <c r="Z7" i="16"/>
  <c r="S31" i="17"/>
  <c r="O39" i="17"/>
  <c r="T26" i="17"/>
  <c r="AB58" i="16"/>
  <c r="AA5" i="16"/>
  <c r="Y60" i="16"/>
  <c r="Z9" i="16"/>
  <c r="AB20" i="16"/>
  <c r="X39" i="16"/>
  <c r="X33" i="16"/>
  <c r="Y27" i="16"/>
  <c r="N57" i="15"/>
  <c r="N29" i="17"/>
  <c r="O34" i="17"/>
  <c r="N49" i="15"/>
  <c r="Z15" i="16"/>
  <c r="AB53" i="16"/>
  <c r="Z30" i="16"/>
  <c r="T53" i="17"/>
  <c r="N23" i="17"/>
  <c r="N59" i="15"/>
  <c r="O53" i="17"/>
  <c r="AB29" i="16"/>
  <c r="Y59" i="16"/>
  <c r="Z37" i="16"/>
  <c r="Y40" i="16"/>
  <c r="X46" i="16"/>
  <c r="X13" i="16"/>
  <c r="AB38" i="16"/>
  <c r="AA52" i="16"/>
  <c r="Y49" i="16"/>
  <c r="O24" i="17"/>
  <c r="N47" i="15"/>
  <c r="R52" i="15"/>
  <c r="Z29" i="16"/>
  <c r="Z59" i="16"/>
  <c r="X37" i="16"/>
  <c r="Z40" i="16"/>
  <c r="Y46" i="16"/>
  <c r="Y16" i="16"/>
  <c r="AA53" i="16"/>
  <c r="X11" i="16"/>
  <c r="AB7" i="16"/>
  <c r="S29" i="17"/>
  <c r="S27" i="17"/>
  <c r="T49" i="17"/>
  <c r="Z44" i="16"/>
  <c r="AA59" i="16"/>
  <c r="Y31" i="16"/>
  <c r="X40" i="16"/>
  <c r="Z46" i="16"/>
  <c r="Z16" i="16"/>
  <c r="Y38" i="16"/>
  <c r="Y8" i="16"/>
  <c r="Z49" i="16"/>
  <c r="S57" i="15"/>
  <c r="S4" i="17"/>
  <c r="O28" i="17"/>
  <c r="Z55" i="16"/>
  <c r="AA56" i="16"/>
  <c r="AB51" i="16"/>
  <c r="AB26" i="16"/>
  <c r="AB17" i="16"/>
  <c r="AA18" i="16"/>
  <c r="AA41" i="16"/>
  <c r="AA42" i="16"/>
  <c r="X12" i="16"/>
  <c r="S24" i="17"/>
  <c r="O49" i="17"/>
  <c r="AB57" i="16"/>
  <c r="S44" i="17"/>
  <c r="T44" i="17"/>
  <c r="V7" i="16" l="1"/>
  <c r="V36" i="16"/>
  <c r="V12" i="16"/>
  <c r="V49" i="16"/>
  <c r="V30" i="16"/>
  <c r="V27" i="16"/>
  <c r="V11" i="16"/>
  <c r="V48" i="16"/>
  <c r="V42" i="16"/>
  <c r="V8" i="16"/>
  <c r="V52" i="16"/>
  <c r="V10" i="16"/>
  <c r="V33" i="16"/>
  <c r="V53" i="16"/>
  <c r="V28" i="16"/>
  <c r="V57" i="16"/>
  <c r="V38" i="16"/>
  <c r="V35" i="16"/>
  <c r="V41" i="16"/>
  <c r="V24" i="16"/>
  <c r="V50" i="16"/>
  <c r="V39" i="16"/>
  <c r="V16" i="16"/>
  <c r="V13" i="16"/>
  <c r="V18" i="16"/>
  <c r="V32" i="16"/>
  <c r="V15" i="16"/>
  <c r="V45" i="16"/>
  <c r="V20" i="16"/>
  <c r="V46" i="16"/>
  <c r="V43" i="16"/>
  <c r="V17" i="16"/>
  <c r="V23" i="16"/>
  <c r="V6" i="16"/>
  <c r="V9" i="16"/>
  <c r="V40" i="16"/>
  <c r="V21" i="16"/>
  <c r="V26" i="16"/>
  <c r="V47" i="16"/>
  <c r="V14" i="16"/>
  <c r="V60" i="16"/>
  <c r="V31" i="16"/>
  <c r="V37" i="16"/>
  <c r="V54" i="16"/>
  <c r="V51" i="16"/>
  <c r="V25" i="16"/>
  <c r="V22" i="16"/>
  <c r="V5" i="16"/>
  <c r="V59" i="16"/>
  <c r="W42" i="17"/>
  <c r="W51" i="17"/>
  <c r="W5" i="17"/>
  <c r="W14" i="17"/>
  <c r="W31" i="17"/>
  <c r="W48" i="17"/>
  <c r="W50" i="17"/>
  <c r="W4" i="17"/>
  <c r="W13" i="17"/>
  <c r="W22" i="17"/>
  <c r="W39" i="17"/>
  <c r="W9" i="17"/>
  <c r="W26" i="17"/>
  <c r="W12" i="17"/>
  <c r="W37" i="17"/>
  <c r="W15" i="17"/>
  <c r="W17" i="17"/>
  <c r="W34" i="17"/>
  <c r="W20" i="17"/>
  <c r="W45" i="17"/>
  <c r="W23" i="17"/>
  <c r="W25" i="17"/>
  <c r="W3" i="17"/>
  <c r="W28" i="17"/>
  <c r="W53" i="17"/>
  <c r="W47" i="17"/>
  <c r="W33" i="17"/>
  <c r="W11" i="17"/>
  <c r="W36" i="17"/>
  <c r="W6" i="17"/>
  <c r="W8" i="17"/>
  <c r="W41" i="17"/>
  <c r="W19" i="17"/>
  <c r="W44" i="17"/>
  <c r="W30" i="17"/>
  <c r="W16" i="17"/>
  <c r="W49" i="17"/>
  <c r="W27" i="17"/>
  <c r="W52" i="17"/>
  <c r="W38" i="17"/>
  <c r="W10" i="17"/>
  <c r="W24" i="17"/>
  <c r="W18" i="17"/>
  <c r="W32" i="17"/>
  <c r="W35" i="17"/>
  <c r="W40" i="17"/>
  <c r="W43" i="17"/>
  <c r="W21" i="17"/>
  <c r="W29" i="17"/>
  <c r="W46" i="17"/>
  <c r="W7" i="17"/>
  <c r="V19" i="16"/>
  <c r="V56" i="16"/>
  <c r="V29" i="16"/>
  <c r="V34" i="16"/>
  <c r="V55" i="16"/>
  <c r="V44" i="16"/>
  <c r="V4" i="16"/>
  <c r="V58" i="16"/>
  <c r="I13" i="14"/>
  <c r="I9" i="14"/>
  <c r="I11" i="14"/>
  <c r="I18" i="14"/>
  <c r="I12" i="14"/>
  <c r="I15" i="14"/>
  <c r="I17" i="14"/>
  <c r="I16" i="14"/>
  <c r="I10" i="14"/>
  <c r="I14" i="14"/>
  <c r="Z16" i="17"/>
  <c r="Z50" i="17"/>
  <c r="X36" i="17"/>
  <c r="AB45" i="17"/>
  <c r="X8" i="17"/>
  <c r="AB42" i="17"/>
  <c r="Y22" i="17"/>
  <c r="AA38" i="17"/>
  <c r="Y17" i="17"/>
  <c r="X34" i="17"/>
  <c r="AA13" i="17"/>
  <c r="X49" i="17"/>
  <c r="Y26" i="17"/>
  <c r="AA5" i="17"/>
  <c r="X47" i="17"/>
  <c r="AA19" i="17"/>
  <c r="X35" i="17"/>
  <c r="Z52" i="17"/>
  <c r="AA10" i="17"/>
  <c r="X21" i="17"/>
  <c r="Z39" i="17"/>
  <c r="Y6" i="17"/>
  <c r="X23" i="17"/>
  <c r="Y30" i="17"/>
  <c r="Z46" i="17"/>
  <c r="AB15" i="17"/>
  <c r="AB48" i="17"/>
  <c r="AB9" i="17"/>
  <c r="AA7" i="17"/>
  <c r="X24" i="17"/>
  <c r="Z18" i="17"/>
  <c r="X27" i="17"/>
  <c r="AA3" i="16"/>
  <c r="R48" i="15"/>
  <c r="O14" i="14"/>
  <c r="S60" i="15"/>
  <c r="P18" i="14"/>
  <c r="O17" i="14"/>
  <c r="N6" i="17"/>
  <c r="O6" i="17"/>
  <c r="O15" i="14"/>
  <c r="K15" i="14"/>
  <c r="N44" i="15"/>
  <c r="J17" i="14"/>
  <c r="S14" i="17"/>
  <c r="K11" i="14"/>
  <c r="S40" i="15"/>
  <c r="S11" i="17"/>
  <c r="AA50" i="17"/>
  <c r="Z45" i="17"/>
  <c r="Y42" i="17"/>
  <c r="Z38" i="17"/>
  <c r="Z17" i="17"/>
  <c r="Y13" i="17"/>
  <c r="Z49" i="17"/>
  <c r="Z5" i="17"/>
  <c r="Z19" i="17"/>
  <c r="AA35" i="17"/>
  <c r="Z10" i="17"/>
  <c r="X39" i="17"/>
  <c r="X6" i="17"/>
  <c r="AB30" i="17"/>
  <c r="AB53" i="17"/>
  <c r="AA48" i="17"/>
  <c r="Z7" i="17"/>
  <c r="X41" i="17"/>
  <c r="AB27" i="17"/>
  <c r="M40" i="15"/>
  <c r="J9" i="14"/>
  <c r="N39" i="15"/>
  <c r="N14" i="17"/>
  <c r="T7" i="17"/>
  <c r="K9" i="14"/>
  <c r="N40" i="15"/>
  <c r="N8" i="17"/>
  <c r="O18" i="14"/>
  <c r="M63" i="15"/>
  <c r="AB50" i="17"/>
  <c r="Y45" i="17"/>
  <c r="X42" i="17"/>
  <c r="AB31" i="17"/>
  <c r="AB51" i="17"/>
  <c r="X43" i="17"/>
  <c r="AB3" i="17"/>
  <c r="Y14" i="17"/>
  <c r="Y39" i="17"/>
  <c r="AB6" i="17"/>
  <c r="AA53" i="17"/>
  <c r="AA20" i="17"/>
  <c r="X18" i="17"/>
  <c r="O14" i="17"/>
  <c r="T11" i="17"/>
  <c r="M44" i="15"/>
  <c r="P9" i="14"/>
  <c r="N10" i="17"/>
  <c r="T8" i="17"/>
  <c r="S13" i="17"/>
  <c r="Z33" i="17"/>
  <c r="X45" i="17"/>
  <c r="Y25" i="17"/>
  <c r="AA22" i="17"/>
  <c r="AA51" i="17"/>
  <c r="AA43" i="17"/>
  <c r="AA12" i="17"/>
  <c r="X10" i="17"/>
  <c r="AA6" i="17"/>
  <c r="Z30" i="17"/>
  <c r="Y48" i="17"/>
  <c r="Z41" i="17"/>
  <c r="R41" i="15"/>
  <c r="O7" i="17"/>
  <c r="N11" i="17"/>
  <c r="S9" i="17"/>
  <c r="P14" i="14"/>
  <c r="N45" i="15"/>
  <c r="Z29" i="17"/>
  <c r="Z4" i="17"/>
  <c r="Z31" i="17"/>
  <c r="Z40" i="17"/>
  <c r="AA47" i="17"/>
  <c r="AB14" i="17"/>
  <c r="X44" i="17"/>
  <c r="Y46" i="17"/>
  <c r="X48" i="17"/>
  <c r="AB41" i="17"/>
  <c r="T9" i="17"/>
  <c r="S56" i="15"/>
  <c r="N60" i="15"/>
  <c r="P15" i="14"/>
  <c r="O10" i="17"/>
  <c r="T6" i="17"/>
  <c r="Y29" i="17"/>
  <c r="AA4" i="17"/>
  <c r="AB34" i="17"/>
  <c r="Z43" i="17"/>
  <c r="Y12" i="17"/>
  <c r="AA21" i="17"/>
  <c r="X28" i="17"/>
  <c r="Z32" i="17"/>
  <c r="AA24" i="17"/>
  <c r="X3" i="16"/>
  <c r="N56" i="15"/>
  <c r="M41" i="15"/>
  <c r="J15" i="14"/>
  <c r="S48" i="15"/>
  <c r="R45" i="15"/>
  <c r="Z34" i="17"/>
  <c r="X19" i="17"/>
  <c r="Z14" i="17"/>
  <c r="AB28" i="17"/>
  <c r="Y32" i="17"/>
  <c r="AB18" i="17"/>
  <c r="P11" i="14"/>
  <c r="S51" i="15"/>
  <c r="R46" i="15"/>
  <c r="O9" i="14"/>
  <c r="S39" i="15"/>
  <c r="AA45" i="17"/>
  <c r="X17" i="17"/>
  <c r="X40" i="17"/>
  <c r="AB19" i="17"/>
  <c r="Y21" i="17"/>
  <c r="Z23" i="17"/>
  <c r="AB7" i="17"/>
  <c r="N51" i="15"/>
  <c r="N62" i="15"/>
  <c r="P12" i="14"/>
  <c r="N13" i="17"/>
  <c r="Y16" i="17"/>
  <c r="AB36" i="17"/>
  <c r="Z25" i="17"/>
  <c r="X22" i="17"/>
  <c r="X51" i="17"/>
  <c r="X26" i="17"/>
  <c r="X3" i="17"/>
  <c r="AB52" i="17"/>
  <c r="AB37" i="17"/>
  <c r="Y23" i="17"/>
  <c r="Y15" i="17"/>
  <c r="AA9" i="17"/>
  <c r="Y18" i="17"/>
  <c r="Z3" i="16"/>
  <c r="S44" i="15"/>
  <c r="T13" i="17"/>
  <c r="R42" i="15"/>
  <c r="K12" i="14"/>
  <c r="N63" i="15"/>
  <c r="X16" i="17"/>
  <c r="X25" i="17"/>
  <c r="AB22" i="17"/>
  <c r="AB17" i="17"/>
  <c r="Y49" i="17"/>
  <c r="Y5" i="17"/>
  <c r="AB35" i="17"/>
  <c r="AA37" i="17"/>
  <c r="AA30" i="17"/>
  <c r="Z48" i="17"/>
  <c r="Y41" i="17"/>
  <c r="N48" i="15"/>
  <c r="M51" i="15"/>
  <c r="N46" i="15"/>
  <c r="K18" i="14"/>
  <c r="O12" i="14"/>
  <c r="AA29" i="17"/>
  <c r="Y4" i="17"/>
  <c r="AA17" i="17"/>
  <c r="AB49" i="17"/>
  <c r="AA3" i="17"/>
  <c r="X14" i="17"/>
  <c r="AA44" i="17"/>
  <c r="Z53" i="17"/>
  <c r="Z20" i="17"/>
  <c r="X11" i="17"/>
  <c r="S63" i="15"/>
  <c r="M39" i="15"/>
  <c r="P17" i="14"/>
  <c r="R40" i="15"/>
  <c r="M46" i="15"/>
  <c r="Y33" i="17"/>
  <c r="X50" i="17"/>
  <c r="AB8" i="17"/>
  <c r="Z22" i="17"/>
  <c r="AA34" i="17"/>
  <c r="AA49" i="17"/>
  <c r="Z3" i="17"/>
  <c r="Y35" i="17"/>
  <c r="Y37" i="17"/>
  <c r="Y28" i="17"/>
  <c r="AA32" i="17"/>
  <c r="AB24" i="17"/>
  <c r="Y27" i="17"/>
  <c r="J14" i="14"/>
  <c r="R56" i="15"/>
  <c r="K14" i="14"/>
  <c r="R62" i="15"/>
  <c r="M60" i="15"/>
  <c r="AA36" i="17"/>
  <c r="AA25" i="17"/>
  <c r="Y31" i="17"/>
  <c r="Y51" i="17"/>
  <c r="Z47" i="17"/>
  <c r="Y52" i="17"/>
  <c r="X37" i="17"/>
  <c r="X46" i="17"/>
  <c r="X9" i="17"/>
  <c r="AA41" i="17"/>
  <c r="S10" i="17"/>
  <c r="I3" i="1"/>
  <c r="N7" i="17"/>
  <c r="S45" i="15"/>
  <c r="T10" i="17"/>
  <c r="AA16" i="17"/>
  <c r="AB33" i="17"/>
  <c r="X29" i="17"/>
  <c r="AA42" i="17"/>
  <c r="X38" i="17"/>
  <c r="AB13" i="17"/>
  <c r="AA26" i="17"/>
  <c r="AB47" i="17"/>
  <c r="X52" i="17"/>
  <c r="Z21" i="17"/>
  <c r="AB23" i="17"/>
  <c r="AA15" i="17"/>
  <c r="Z24" i="17"/>
  <c r="Y3" i="16"/>
  <c r="M48" i="15"/>
  <c r="O5" i="17"/>
  <c r="S7" i="17"/>
  <c r="J11" i="14"/>
  <c r="M62" i="15"/>
  <c r="Y34" i="17"/>
  <c r="Y47" i="17"/>
  <c r="AB12" i="17"/>
  <c r="AB44" i="17"/>
  <c r="Z15" i="17"/>
  <c r="Y24" i="17"/>
  <c r="AB3" i="16"/>
  <c r="N42" i="15"/>
  <c r="S46" i="15"/>
  <c r="S12" i="17"/>
  <c r="AB29" i="17"/>
  <c r="X13" i="17"/>
  <c r="Y19" i="17"/>
  <c r="Y10" i="17"/>
  <c r="Z28" i="17"/>
  <c r="X15" i="17"/>
  <c r="Y7" i="17"/>
  <c r="AA27" i="17"/>
  <c r="S62" i="15"/>
  <c r="O9" i="17"/>
  <c r="R60" i="15"/>
  <c r="S5" i="17"/>
  <c r="Y50" i="17"/>
  <c r="AA31" i="17"/>
  <c r="AB40" i="17"/>
  <c r="X5" i="17"/>
  <c r="Z35" i="17"/>
  <c r="Z37" i="17"/>
  <c r="AA28" i="17"/>
  <c r="AB32" i="17"/>
  <c r="X7" i="17"/>
  <c r="Z27" i="17"/>
  <c r="S8" i="17"/>
  <c r="T14" i="17"/>
  <c r="M42" i="15"/>
  <c r="S43" i="15"/>
  <c r="S41" i="15"/>
  <c r="AB25" i="17"/>
  <c r="Z51" i="17"/>
  <c r="AB43" i="17"/>
  <c r="Z12" i="17"/>
  <c r="AB21" i="17"/>
  <c r="Z6" i="17"/>
  <c r="Y53" i="17"/>
  <c r="Y20" i="17"/>
  <c r="AB11" i="17"/>
  <c r="J18" i="14"/>
  <c r="N43" i="15"/>
  <c r="O12" i="17"/>
  <c r="N41" i="15"/>
  <c r="O8" i="17"/>
  <c r="X33" i="17"/>
  <c r="AA8" i="17"/>
  <c r="Y38" i="17"/>
  <c r="AA40" i="17"/>
  <c r="Y3" i="17"/>
  <c r="AA14" i="17"/>
  <c r="AA23" i="17"/>
  <c r="X53" i="17"/>
  <c r="X20" i="17"/>
  <c r="AA11" i="17"/>
  <c r="O11" i="14"/>
  <c r="N5" i="17"/>
  <c r="M43" i="15"/>
  <c r="N12" i="17"/>
  <c r="Z36" i="17"/>
  <c r="Z8" i="17"/>
  <c r="X4" i="17"/>
  <c r="Y40" i="17"/>
  <c r="Y43" i="17"/>
  <c r="X12" i="17"/>
  <c r="AB39" i="17"/>
  <c r="AB46" i="17"/>
  <c r="AB20" i="17"/>
  <c r="Z11" i="17"/>
  <c r="S42" i="15"/>
  <c r="T5" i="17"/>
  <c r="O11" i="17"/>
  <c r="R51" i="15"/>
  <c r="AB16" i="17"/>
  <c r="Y36" i="17"/>
  <c r="Y8" i="17"/>
  <c r="AB38" i="17"/>
  <c r="Z13" i="17"/>
  <c r="AB5" i="17"/>
  <c r="AA52" i="17"/>
  <c r="AA39" i="17"/>
  <c r="AA46" i="17"/>
  <c r="AA18" i="17"/>
  <c r="K17" i="14"/>
  <c r="R43" i="15"/>
  <c r="S6" i="17"/>
  <c r="AB26" i="17"/>
  <c r="R44" i="15"/>
  <c r="X31" i="17"/>
  <c r="Z9" i="17"/>
  <c r="M56" i="15"/>
  <c r="Z42" i="17"/>
  <c r="X30" i="17"/>
  <c r="R39" i="15"/>
  <c r="Z44" i="17"/>
  <c r="R63" i="15"/>
  <c r="Y44" i="17"/>
  <c r="O13" i="17"/>
  <c r="AB4" i="17"/>
  <c r="Y9" i="17"/>
  <c r="N9" i="17"/>
  <c r="AA33" i="17"/>
  <c r="Z26" i="17"/>
  <c r="AB10" i="17"/>
  <c r="X32" i="17"/>
  <c r="Y11" i="17"/>
  <c r="T12" i="17"/>
  <c r="M45" i="15"/>
  <c r="J12" i="14"/>
  <c r="V27" i="17" l="1"/>
  <c r="V11" i="17"/>
  <c r="V18" i="17"/>
  <c r="V41" i="17"/>
  <c r="V24" i="17"/>
  <c r="V7" i="17"/>
  <c r="V20" i="17"/>
  <c r="V9" i="17"/>
  <c r="V48" i="17"/>
  <c r="V32" i="17"/>
  <c r="V15" i="17"/>
  <c r="V53" i="17"/>
  <c r="V46" i="17"/>
  <c r="V30" i="17"/>
  <c r="V28" i="17"/>
  <c r="V23" i="17"/>
  <c r="V6" i="17"/>
  <c r="V44" i="17"/>
  <c r="V39" i="17"/>
  <c r="V37" i="17"/>
  <c r="V21" i="17"/>
  <c r="V10" i="17"/>
  <c r="V14" i="17"/>
  <c r="V52" i="17"/>
  <c r="V35" i="17"/>
  <c r="V12" i="17"/>
  <c r="V19" i="17"/>
  <c r="V3" i="17"/>
  <c r="V47" i="17"/>
  <c r="V5" i="17"/>
  <c r="V43" i="17"/>
  <c r="V26" i="17"/>
  <c r="V49" i="17"/>
  <c r="V40" i="17"/>
  <c r="V13" i="17"/>
  <c r="V51" i="17"/>
  <c r="V34" i="17"/>
  <c r="V17" i="17"/>
  <c r="V31" i="17"/>
  <c r="V38" i="17"/>
  <c r="V22" i="17"/>
  <c r="V4" i="17"/>
  <c r="V42" i="17"/>
  <c r="V25" i="17"/>
  <c r="V8" i="17"/>
  <c r="V45" i="17"/>
  <c r="V29" i="17"/>
  <c r="V36" i="17"/>
  <c r="V50" i="17"/>
  <c r="V33" i="17"/>
  <c r="V16" i="17"/>
  <c r="V3" i="16"/>
  <c r="I20" i="14"/>
  <c r="I6" i="14"/>
  <c r="I22" i="14"/>
  <c r="I19" i="14"/>
  <c r="I8" i="14"/>
  <c r="I21" i="14"/>
  <c r="I7" i="14"/>
  <c r="I5" i="14"/>
  <c r="P8" i="14"/>
  <c r="O16" i="14"/>
  <c r="J6" i="14"/>
  <c r="P20" i="14"/>
  <c r="K21" i="14"/>
  <c r="J10" i="14"/>
  <c r="K10" i="14"/>
  <c r="J16" i="14"/>
  <c r="J3" i="14"/>
  <c r="K19" i="14"/>
  <c r="O6" i="14"/>
  <c r="J20" i="14"/>
  <c r="K13" i="14"/>
  <c r="O21" i="14"/>
  <c r="C17" i="15"/>
  <c r="K7" i="14"/>
  <c r="J22" i="14"/>
  <c r="P16" i="14"/>
  <c r="J8" i="14"/>
  <c r="O5" i="14"/>
  <c r="P10" i="14"/>
  <c r="K8" i="14"/>
  <c r="P13" i="14"/>
  <c r="J5" i="14"/>
  <c r="O10" i="14"/>
  <c r="K5" i="14"/>
  <c r="P21" i="14"/>
  <c r="J19" i="14"/>
  <c r="P5" i="14"/>
  <c r="O22" i="14"/>
  <c r="P22" i="14"/>
  <c r="K16" i="14"/>
  <c r="I4" i="1"/>
  <c r="O3" i="14"/>
  <c r="K20" i="14"/>
  <c r="O13" i="14"/>
  <c r="K22" i="14"/>
  <c r="P19" i="14"/>
  <c r="O19" i="14"/>
  <c r="J7" i="14"/>
  <c r="P6" i="14"/>
  <c r="J21" i="14"/>
  <c r="O8" i="14"/>
  <c r="O20" i="14"/>
  <c r="K3" i="14"/>
  <c r="O7" i="14"/>
  <c r="P3" i="14"/>
  <c r="K6" i="14"/>
  <c r="P7" i="14"/>
  <c r="J13" i="14"/>
  <c r="AE11" i="15"/>
  <c r="AF11" i="17"/>
  <c r="I4" i="14" l="1"/>
  <c r="H17" i="15"/>
  <c r="AH11" i="17"/>
  <c r="AF11" i="16"/>
  <c r="AE23" i="15"/>
  <c r="O4" i="14"/>
  <c r="I17" i="15"/>
  <c r="C18" i="15"/>
  <c r="S3" i="14" a="1"/>
  <c r="P4" i="14"/>
  <c r="AF23" i="17"/>
  <c r="AE12" i="15"/>
  <c r="K4" i="14"/>
  <c r="J4" i="14"/>
  <c r="AG11" i="15"/>
  <c r="AB11" i="14"/>
  <c r="AF12" i="17"/>
  <c r="AF13" i="17" s="1"/>
  <c r="AH12" i="17"/>
  <c r="AJ11" i="17" l="1"/>
  <c r="AL11" i="17"/>
  <c r="AJ12" i="17"/>
  <c r="AK11" i="15"/>
  <c r="AI11" i="15"/>
  <c r="S10" i="14"/>
  <c r="S16" i="14"/>
  <c r="S14" i="14"/>
  <c r="S8" i="14"/>
  <c r="S20" i="14"/>
  <c r="S19" i="14"/>
  <c r="S6" i="14"/>
  <c r="S4" i="14"/>
  <c r="S18" i="14"/>
  <c r="S13" i="14"/>
  <c r="S5" i="14"/>
  <c r="S21" i="14"/>
  <c r="S12" i="14"/>
  <c r="S17" i="14"/>
  <c r="S3" i="14"/>
  <c r="S15" i="14"/>
  <c r="S22" i="14"/>
  <c r="S7" i="14"/>
  <c r="S9" i="14"/>
  <c r="S11" i="14"/>
  <c r="AL12" i="17"/>
  <c r="H18" i="15"/>
  <c r="L13" i="15"/>
  <c r="AH11" i="16"/>
  <c r="R13" i="15"/>
  <c r="V7" i="14"/>
  <c r="V6" i="14"/>
  <c r="V22" i="14"/>
  <c r="AG12" i="15"/>
  <c r="V12" i="14"/>
  <c r="I18" i="15"/>
  <c r="M13" i="15"/>
  <c r="V21" i="14"/>
  <c r="AH13" i="17"/>
  <c r="AD11" i="14"/>
  <c r="V5" i="14"/>
  <c r="C19" i="15"/>
  <c r="V15" i="14"/>
  <c r="V13" i="14"/>
  <c r="AF23" i="16"/>
  <c r="V17" i="14"/>
  <c r="V18" i="14"/>
  <c r="AF12" i="16"/>
  <c r="V20" i="14"/>
  <c r="AB12" i="14"/>
  <c r="V8" i="14"/>
  <c r="AB23" i="14"/>
  <c r="AE13" i="15"/>
  <c r="V14" i="14"/>
  <c r="AF14" i="17"/>
  <c r="V4" i="14"/>
  <c r="AH12" i="16"/>
  <c r="AG23" i="15"/>
  <c r="V19" i="14"/>
  <c r="V10" i="14"/>
  <c r="AH23" i="17"/>
  <c r="V11" i="14"/>
  <c r="S13" i="15"/>
  <c r="N13" i="15"/>
  <c r="AH23" i="16"/>
  <c r="V16" i="14"/>
  <c r="AF13" i="16"/>
  <c r="AF14" i="16" s="1"/>
  <c r="V9" i="14"/>
  <c r="AH13" i="16"/>
  <c r="AE14" i="15"/>
  <c r="AG13" i="15"/>
  <c r="AJ13" i="16" l="1"/>
  <c r="AJ23" i="16"/>
  <c r="AJ12" i="16"/>
  <c r="AJ11" i="16"/>
  <c r="AL11" i="16"/>
  <c r="AJ23" i="17"/>
  <c r="AI13" i="15"/>
  <c r="AK13" i="15"/>
  <c r="AF11" i="14"/>
  <c r="AH11" i="14"/>
  <c r="AI23" i="15"/>
  <c r="AK23" i="15"/>
  <c r="AJ13" i="17"/>
  <c r="AI12" i="15"/>
  <c r="AK12" i="15"/>
  <c r="AL13" i="16"/>
  <c r="AL12" i="16"/>
  <c r="AL23" i="16"/>
  <c r="AL23" i="17"/>
  <c r="AL13" i="17"/>
  <c r="L14" i="15"/>
  <c r="H19" i="15"/>
  <c r="S14" i="15"/>
  <c r="R14" i="15"/>
  <c r="AH14" i="16"/>
  <c r="AG14" i="15"/>
  <c r="I19" i="15"/>
  <c r="C20" i="15"/>
  <c r="AE15" i="15"/>
  <c r="AH14" i="17"/>
  <c r="AF15" i="17"/>
  <c r="AH15" i="17" s="1"/>
  <c r="AF15" i="16"/>
  <c r="N14" i="15"/>
  <c r="AD12" i="14"/>
  <c r="AB13" i="14"/>
  <c r="M14" i="15"/>
  <c r="AF16" i="17"/>
  <c r="AD23" i="14"/>
  <c r="AJ14" i="16" l="1"/>
  <c r="AJ14" i="17"/>
  <c r="AJ15" i="17"/>
  <c r="AH12" i="14"/>
  <c r="AF12" i="14"/>
  <c r="AI14" i="15"/>
  <c r="AK14" i="15"/>
  <c r="AH23" i="14"/>
  <c r="AF23" i="14"/>
  <c r="AL14" i="16"/>
  <c r="AL14" i="17"/>
  <c r="AL15" i="17"/>
  <c r="H20" i="15"/>
  <c r="L15" i="15"/>
  <c r="AD13" i="14"/>
  <c r="R15" i="15"/>
  <c r="I20" i="15"/>
  <c r="AH16" i="17"/>
  <c r="AF17" i="17"/>
  <c r="AG15" i="15"/>
  <c r="AF16" i="16"/>
  <c r="N15" i="15"/>
  <c r="S15" i="15"/>
  <c r="AB14" i="14"/>
  <c r="AD14" i="14" s="1"/>
  <c r="M15" i="15"/>
  <c r="C21" i="15"/>
  <c r="AB15" i="14"/>
  <c r="AE16" i="15"/>
  <c r="AH15" i="16"/>
  <c r="AB16" i="14"/>
  <c r="AJ15" i="16" l="1"/>
  <c r="AH13" i="14"/>
  <c r="AF13" i="14"/>
  <c r="AH14" i="14"/>
  <c r="AF14" i="14"/>
  <c r="AK15" i="15"/>
  <c r="AI15" i="15"/>
  <c r="AJ16" i="17"/>
  <c r="AL15" i="16"/>
  <c r="H21" i="15"/>
  <c r="AL16" i="17"/>
  <c r="L16" i="15"/>
  <c r="AF18" i="17"/>
  <c r="AH16" i="16"/>
  <c r="AD15" i="14"/>
  <c r="AG16" i="15"/>
  <c r="C22" i="15"/>
  <c r="R16" i="15"/>
  <c r="N16" i="15"/>
  <c r="M16" i="15"/>
  <c r="AF17" i="16"/>
  <c r="S16" i="15"/>
  <c r="AD16" i="14"/>
  <c r="I21" i="15"/>
  <c r="AE17" i="15"/>
  <c r="AB17" i="14"/>
  <c r="AH17" i="17"/>
  <c r="AH15" i="14" l="1"/>
  <c r="AF15" i="14"/>
  <c r="AJ16" i="16"/>
  <c r="AH16" i="14"/>
  <c r="AF16" i="14"/>
  <c r="AJ17" i="17"/>
  <c r="AK16" i="15"/>
  <c r="AI16" i="15"/>
  <c r="AL16" i="16"/>
  <c r="H22" i="15"/>
  <c r="L17" i="15"/>
  <c r="AL17" i="17"/>
  <c r="C23" i="15"/>
  <c r="M17" i="15"/>
  <c r="AE18" i="15"/>
  <c r="AB18" i="14"/>
  <c r="AG17" i="15"/>
  <c r="R17" i="15"/>
  <c r="N17" i="15"/>
  <c r="AF18" i="16"/>
  <c r="AD17" i="14"/>
  <c r="AF19" i="17"/>
  <c r="AH17" i="16"/>
  <c r="S17" i="15"/>
  <c r="I22" i="15"/>
  <c r="AH18" i="17"/>
  <c r="AJ17" i="16" l="1"/>
  <c r="H23" i="15"/>
  <c r="AK17" i="15"/>
  <c r="AI17" i="15"/>
  <c r="AJ18" i="17"/>
  <c r="AH17" i="14"/>
  <c r="AF17" i="14"/>
  <c r="AL17" i="16"/>
  <c r="L18" i="15"/>
  <c r="AL18" i="17"/>
  <c r="M18" i="15"/>
  <c r="S18" i="15"/>
  <c r="C24" i="15"/>
  <c r="AB19" i="14"/>
  <c r="AF19" i="16"/>
  <c r="I23" i="15"/>
  <c r="AE19" i="15"/>
  <c r="AH18" i="16"/>
  <c r="R18" i="15"/>
  <c r="AD18" i="14"/>
  <c r="AF20" i="17"/>
  <c r="N18" i="15"/>
  <c r="AG18" i="15"/>
  <c r="AH19" i="17"/>
  <c r="C25" i="15"/>
  <c r="C26" i="15"/>
  <c r="C27" i="15" s="1"/>
  <c r="C28" i="15" s="1"/>
  <c r="H25" i="15" l="1"/>
  <c r="AJ18" i="16"/>
  <c r="L19" i="15"/>
  <c r="H24" i="15"/>
  <c r="H27" i="15"/>
  <c r="AJ19" i="17"/>
  <c r="AH18" i="14"/>
  <c r="AF18" i="14"/>
  <c r="H26" i="15"/>
  <c r="AI18" i="15"/>
  <c r="AK18" i="15"/>
  <c r="AL18" i="16"/>
  <c r="AL19" i="17"/>
  <c r="H28" i="15"/>
  <c r="I25" i="15"/>
  <c r="AB20" i="14"/>
  <c r="AF21" i="17"/>
  <c r="I26" i="15"/>
  <c r="I28" i="15"/>
  <c r="AF20" i="16"/>
  <c r="AE20" i="15"/>
  <c r="AD19" i="14"/>
  <c r="AH20" i="17"/>
  <c r="AH19" i="16"/>
  <c r="N19" i="15"/>
  <c r="R19" i="15"/>
  <c r="S19" i="15"/>
  <c r="M19" i="15"/>
  <c r="I24" i="15"/>
  <c r="AG19" i="15"/>
  <c r="C29" i="15"/>
  <c r="I27" i="15"/>
  <c r="L20" i="15" l="1"/>
  <c r="AJ19" i="16"/>
  <c r="L21" i="15"/>
  <c r="AH19" i="14"/>
  <c r="AF19" i="14"/>
  <c r="L22" i="15"/>
  <c r="AJ20" i="17"/>
  <c r="AI19" i="15"/>
  <c r="AK19" i="15"/>
  <c r="L23" i="15"/>
  <c r="AL19" i="16"/>
  <c r="AL20" i="17"/>
  <c r="H29" i="15"/>
  <c r="L24" i="15"/>
  <c r="R20" i="15"/>
  <c r="S20" i="15"/>
  <c r="M20" i="15"/>
  <c r="N20" i="15"/>
  <c r="AE21" i="15"/>
  <c r="I29" i="15"/>
  <c r="AH21" i="17"/>
  <c r="C30" i="15"/>
  <c r="N24" i="15"/>
  <c r="AB21" i="14"/>
  <c r="R21" i="15"/>
  <c r="N21" i="15"/>
  <c r="M21" i="15"/>
  <c r="S21" i="15"/>
  <c r="N22" i="15"/>
  <c r="AD20" i="14"/>
  <c r="S24" i="15"/>
  <c r="S22" i="15"/>
  <c r="AF22" i="17"/>
  <c r="AH20" i="16"/>
  <c r="M22" i="15"/>
  <c r="S23" i="15"/>
  <c r="R22" i="15"/>
  <c r="R23" i="15"/>
  <c r="R24" i="15"/>
  <c r="AG20" i="15"/>
  <c r="N23" i="15"/>
  <c r="AF21" i="16"/>
  <c r="M24" i="15"/>
  <c r="M23" i="15"/>
  <c r="AJ20" i="16" l="1"/>
  <c r="AJ21" i="17"/>
  <c r="AH20" i="14"/>
  <c r="AF20" i="14"/>
  <c r="AK20" i="15"/>
  <c r="AI20" i="15"/>
  <c r="AL20" i="16"/>
  <c r="AL21" i="17"/>
  <c r="L25" i="15"/>
  <c r="H30" i="15"/>
  <c r="S25" i="15"/>
  <c r="AD21" i="14"/>
  <c r="C31" i="15"/>
  <c r="M25" i="15"/>
  <c r="R25" i="15"/>
  <c r="AH21" i="16"/>
  <c r="I30" i="15"/>
  <c r="N25" i="15"/>
  <c r="AF22" i="16"/>
  <c r="AG21" i="15"/>
  <c r="AB22" i="14"/>
  <c r="AE22" i="15"/>
  <c r="AH22" i="17"/>
  <c r="AJ21" i="16" l="1"/>
  <c r="AH21" i="14"/>
  <c r="AF21" i="14"/>
  <c r="AJ22" i="17"/>
  <c r="AI21" i="15"/>
  <c r="AK21" i="15"/>
  <c r="AL21" i="16"/>
  <c r="AL22" i="17"/>
  <c r="H31" i="15"/>
  <c r="L26" i="15"/>
  <c r="N26" i="15"/>
  <c r="R26" i="15"/>
  <c r="AH22" i="16"/>
  <c r="M26" i="15"/>
  <c r="S26" i="15"/>
  <c r="AD22" i="14"/>
  <c r="AG22" i="15"/>
  <c r="C32" i="15"/>
  <c r="I31" i="15"/>
  <c r="AJ22" i="16" l="1"/>
  <c r="AI22" i="15"/>
  <c r="AK22" i="15"/>
  <c r="AH22" i="14"/>
  <c r="AF22" i="14"/>
  <c r="AL22" i="16"/>
  <c r="H32" i="15"/>
  <c r="L27" i="15"/>
  <c r="I32" i="15"/>
  <c r="N27" i="15"/>
  <c r="R27" i="15"/>
  <c r="M27" i="15"/>
  <c r="S27" i="15"/>
  <c r="C33" i="15"/>
  <c r="H33" i="15" l="1"/>
  <c r="L28" i="15"/>
  <c r="R28" i="15"/>
  <c r="C34" i="15"/>
  <c r="S28" i="15"/>
  <c r="C35" i="15"/>
  <c r="N28" i="15"/>
  <c r="I33" i="15"/>
  <c r="M28" i="15"/>
  <c r="H34" i="15" l="1"/>
  <c r="L29" i="15"/>
  <c r="H35" i="15"/>
  <c r="S29" i="15"/>
  <c r="C36" i="15"/>
  <c r="I34" i="15"/>
  <c r="N29" i="15"/>
  <c r="R29" i="15"/>
  <c r="I35" i="15"/>
  <c r="M29" i="15"/>
  <c r="L30" i="15" l="1"/>
  <c r="L31" i="15"/>
  <c r="H36" i="15"/>
  <c r="R31" i="15"/>
  <c r="M31" i="15"/>
  <c r="S31" i="15"/>
  <c r="M30" i="15"/>
  <c r="N31" i="15"/>
  <c r="N30" i="15"/>
  <c r="S30" i="15"/>
  <c r="R30" i="15"/>
  <c r="I36" i="15"/>
  <c r="L32" i="15" l="1"/>
  <c r="W20" i="14"/>
  <c r="U20" i="14"/>
  <c r="W5" i="14"/>
  <c r="X8" i="14"/>
  <c r="T13" i="14"/>
  <c r="X20" i="14"/>
  <c r="S32" i="15"/>
  <c r="W11" i="14"/>
  <c r="X19" i="14"/>
  <c r="U3" i="14"/>
  <c r="X12" i="14"/>
  <c r="V3" i="15" a="1"/>
  <c r="T3" i="14"/>
  <c r="T14" i="14"/>
  <c r="W8" i="14"/>
  <c r="R32" i="15"/>
  <c r="T12" i="14"/>
  <c r="X9" i="14"/>
  <c r="W14" i="14"/>
  <c r="W19" i="14"/>
  <c r="U4" i="14"/>
  <c r="U5" i="14"/>
  <c r="T9" i="14"/>
  <c r="U17" i="14"/>
  <c r="T16" i="14"/>
  <c r="X17" i="14"/>
  <c r="T19" i="14"/>
  <c r="X7" i="14"/>
  <c r="U15" i="14"/>
  <c r="U16" i="14"/>
  <c r="U14" i="14"/>
  <c r="X14" i="14"/>
  <c r="X13" i="14"/>
  <c r="W13" i="14"/>
  <c r="U10" i="14"/>
  <c r="W9" i="14"/>
  <c r="T21" i="14"/>
  <c r="T15" i="14"/>
  <c r="V3" i="14"/>
  <c r="W4" i="14"/>
  <c r="U19" i="14"/>
  <c r="X21" i="14"/>
  <c r="U11" i="14"/>
  <c r="U22" i="14"/>
  <c r="U18" i="14"/>
  <c r="T18" i="14"/>
  <c r="U21" i="14"/>
  <c r="X4" i="14"/>
  <c r="X22" i="14"/>
  <c r="X5" i="14"/>
  <c r="N32" i="15"/>
  <c r="X10" i="14"/>
  <c r="W18" i="14"/>
  <c r="U6" i="14"/>
  <c r="U12" i="14"/>
  <c r="D13" i="1"/>
  <c r="C22" i="1"/>
  <c r="W15" i="14"/>
  <c r="U8" i="14"/>
  <c r="W6" i="14"/>
  <c r="W7" i="14"/>
  <c r="U7" i="14"/>
  <c r="X11" i="14"/>
  <c r="T8" i="14"/>
  <c r="T17" i="14"/>
  <c r="U13" i="14"/>
  <c r="T20" i="14"/>
  <c r="W22" i="14"/>
  <c r="D14" i="1"/>
  <c r="W17" i="14"/>
  <c r="W3" i="14"/>
  <c r="M32" i="15"/>
  <c r="U9" i="14"/>
  <c r="X15" i="14"/>
  <c r="T11" i="14"/>
  <c r="W21" i="14"/>
  <c r="T22" i="14"/>
  <c r="X16" i="14"/>
  <c r="C21" i="1"/>
  <c r="W10" i="14"/>
  <c r="T4" i="14"/>
  <c r="X3" i="14"/>
  <c r="T10" i="14"/>
  <c r="T7" i="14"/>
  <c r="W16" i="14"/>
  <c r="X18" i="14"/>
  <c r="X6" i="14"/>
  <c r="W12" i="14"/>
  <c r="T5" i="14"/>
  <c r="T6" i="14"/>
  <c r="D28" i="1"/>
  <c r="D39" i="1" s="1"/>
  <c r="C37" i="1"/>
  <c r="C36" i="1"/>
  <c r="D29" i="1"/>
  <c r="V50" i="15" l="1"/>
  <c r="V51" i="15"/>
  <c r="V52" i="15"/>
  <c r="V53" i="15"/>
  <c r="V54" i="15"/>
  <c r="V55" i="15"/>
  <c r="V56" i="15"/>
  <c r="V58" i="15"/>
  <c r="V59" i="15"/>
  <c r="V60" i="15"/>
  <c r="V61" i="15"/>
  <c r="V62" i="15"/>
  <c r="V63" i="15"/>
  <c r="V3" i="15"/>
  <c r="V20" i="15"/>
  <c r="V37" i="15"/>
  <c r="V7" i="15"/>
  <c r="V24" i="15"/>
  <c r="V41" i="15"/>
  <c r="V11" i="15"/>
  <c r="V28" i="15"/>
  <c r="V45" i="15"/>
  <c r="V15" i="15"/>
  <c r="V32" i="15"/>
  <c r="V49" i="15"/>
  <c r="V19" i="15"/>
  <c r="V36" i="15"/>
  <c r="V6" i="15"/>
  <c r="V23" i="15"/>
  <c r="V40" i="15"/>
  <c r="V57" i="15"/>
  <c r="V10" i="15"/>
  <c r="V27" i="15"/>
  <c r="V44" i="15"/>
  <c r="V14" i="15"/>
  <c r="V31" i="15"/>
  <c r="V48" i="15"/>
  <c r="V18" i="15"/>
  <c r="V35" i="15"/>
  <c r="V5" i="15"/>
  <c r="V22" i="15"/>
  <c r="V39" i="15"/>
  <c r="V9" i="15"/>
  <c r="V34" i="15"/>
  <c r="V30" i="15"/>
  <c r="V33" i="15"/>
  <c r="V42" i="15"/>
  <c r="V38" i="15"/>
  <c r="V43" i="15"/>
  <c r="V46" i="15"/>
  <c r="V4" i="15"/>
  <c r="V47" i="15"/>
  <c r="V12" i="15"/>
  <c r="V8" i="15"/>
  <c r="V13" i="15"/>
  <c r="V16" i="15"/>
  <c r="V21" i="15"/>
  <c r="V17" i="15"/>
  <c r="V26" i="15"/>
  <c r="V29" i="15"/>
  <c r="V25" i="15"/>
  <c r="R20" i="14"/>
  <c r="R21" i="14"/>
  <c r="R8" i="14"/>
  <c r="R16" i="14"/>
  <c r="R12" i="14"/>
  <c r="R15" i="14"/>
  <c r="R3" i="14"/>
  <c r="R9" i="14"/>
  <c r="R7" i="14"/>
  <c r="R13" i="14"/>
  <c r="R6" i="14"/>
  <c r="R14" i="14"/>
  <c r="R17" i="14"/>
  <c r="R19" i="14"/>
  <c r="R5" i="14"/>
  <c r="R10" i="14"/>
  <c r="R18" i="14"/>
  <c r="R22" i="14"/>
  <c r="R11" i="14"/>
  <c r="R4" i="14"/>
  <c r="AC2" i="16" a="1"/>
  <c r="X36" i="15"/>
  <c r="AA52" i="15"/>
  <c r="W60" i="15"/>
  <c r="Z43" i="15"/>
  <c r="AA21" i="15"/>
  <c r="Y29" i="15"/>
  <c r="X45" i="15"/>
  <c r="Z53" i="15"/>
  <c r="Z63" i="15"/>
  <c r="AA5" i="15"/>
  <c r="Y22" i="15"/>
  <c r="W38" i="15"/>
  <c r="Z46" i="15"/>
  <c r="X14" i="15"/>
  <c r="AA58" i="15"/>
  <c r="Z3" i="15"/>
  <c r="Y23" i="15"/>
  <c r="W31" i="15"/>
  <c r="X54" i="15"/>
  <c r="Z56" i="15"/>
  <c r="X13" i="15"/>
  <c r="AA16" i="15"/>
  <c r="Y24" i="15"/>
  <c r="Z47" i="15"/>
  <c r="X51" i="15"/>
  <c r="AA55" i="15"/>
  <c r="W33" i="15"/>
  <c r="Y40" i="15"/>
  <c r="X62" i="15"/>
  <c r="AA10" i="15"/>
  <c r="W41" i="15"/>
  <c r="W9" i="15"/>
  <c r="Y18" i="15"/>
  <c r="X50" i="15"/>
  <c r="X19" i="15"/>
  <c r="AA42" i="15"/>
  <c r="Y59" i="15"/>
  <c r="Z17" i="15"/>
  <c r="I13" i="1"/>
  <c r="AA43" i="15"/>
  <c r="Z29" i="15"/>
  <c r="AA53" i="15"/>
  <c r="W6" i="15"/>
  <c r="X38" i="15"/>
  <c r="AA46" i="15"/>
  <c r="X57" i="15"/>
  <c r="Z23" i="15"/>
  <c r="X31" i="15"/>
  <c r="AA48" i="15"/>
  <c r="W16" i="15"/>
  <c r="Z24" i="15"/>
  <c r="AA20" i="15"/>
  <c r="X33" i="15"/>
  <c r="Z40" i="15"/>
  <c r="W26" i="15"/>
  <c r="X9" i="15"/>
  <c r="Z50" i="15"/>
  <c r="Y42" i="15"/>
  <c r="Z59" i="15"/>
  <c r="H21" i="1"/>
  <c r="W43" i="15"/>
  <c r="Y45" i="15"/>
  <c r="W63" i="15"/>
  <c r="AA22" i="15"/>
  <c r="W61" i="15"/>
  <c r="W57" i="15"/>
  <c r="AA23" i="15"/>
  <c r="Z54" i="15"/>
  <c r="AA13" i="15"/>
  <c r="AA32" i="15"/>
  <c r="W20" i="15"/>
  <c r="Y33" i="15"/>
  <c r="Y62" i="15"/>
  <c r="AA41" i="15"/>
  <c r="W34" i="15"/>
  <c r="Z35" i="15"/>
  <c r="AA59" i="15"/>
  <c r="I28" i="1"/>
  <c r="AA44" i="15"/>
  <c r="X52" i="15"/>
  <c r="X43" i="15"/>
  <c r="Z49" i="15"/>
  <c r="Y37" i="15"/>
  <c r="W12" i="15"/>
  <c r="AA6" i="15"/>
  <c r="Y38" i="15"/>
  <c r="Z14" i="15"/>
  <c r="Y15" i="15"/>
  <c r="Z39" i="15"/>
  <c r="Z8" i="15"/>
  <c r="W32" i="15"/>
  <c r="X20" i="15"/>
  <c r="Z33" i="15"/>
  <c r="AA62" i="15"/>
  <c r="X11" i="15"/>
  <c r="X34" i="15"/>
  <c r="X7" i="15"/>
  <c r="Z27" i="15"/>
  <c r="W44" i="15"/>
  <c r="W4" i="15"/>
  <c r="AA49" i="15"/>
  <c r="AA45" i="15"/>
  <c r="W5" i="15"/>
  <c r="Y6" i="15"/>
  <c r="Z38" i="15"/>
  <c r="Y57" i="15"/>
  <c r="X23" i="15"/>
  <c r="W48" i="15"/>
  <c r="X32" i="15"/>
  <c r="Y20" i="15"/>
  <c r="AA33" i="15"/>
  <c r="Y26" i="15"/>
  <c r="AA34" i="15"/>
  <c r="Y7" i="15"/>
  <c r="AA27" i="15"/>
  <c r="AA60" i="15"/>
  <c r="W21" i="15"/>
  <c r="W37" i="15"/>
  <c r="X5" i="15"/>
  <c r="W46" i="15"/>
  <c r="Z57" i="15"/>
  <c r="W39" i="15"/>
  <c r="W8" i="15"/>
  <c r="Z51" i="15"/>
  <c r="X25" i="15"/>
  <c r="Y28" i="15"/>
  <c r="Z11" i="15"/>
  <c r="Z19" i="15"/>
  <c r="W17" i="15"/>
  <c r="Y2" i="14" a="1"/>
  <c r="AA36" i="15"/>
  <c r="Y60" i="15"/>
  <c r="Y4" i="15"/>
  <c r="X21" i="15"/>
  <c r="X29" i="15"/>
  <c r="Z12" i="15"/>
  <c r="Y5" i="15"/>
  <c r="Y30" i="15"/>
  <c r="Y61" i="15"/>
  <c r="W15" i="15"/>
  <c r="Y56" i="15"/>
  <c r="Y13" i="15"/>
  <c r="AA51" i="15"/>
  <c r="W40" i="15"/>
  <c r="X41" i="15"/>
  <c r="Z34" i="15"/>
  <c r="AA7" i="15"/>
  <c r="Y43" i="15"/>
  <c r="W29" i="15"/>
  <c r="Y63" i="15"/>
  <c r="Z30" i="15"/>
  <c r="Y58" i="15"/>
  <c r="D21" i="1"/>
  <c r="Y36" i="15"/>
  <c r="Y52" i="15"/>
  <c r="X60" i="15"/>
  <c r="W49" i="15"/>
  <c r="W45" i="15"/>
  <c r="AA63" i="15"/>
  <c r="Z22" i="15"/>
  <c r="AA14" i="15"/>
  <c r="AA3" i="15"/>
  <c r="Y54" i="15"/>
  <c r="Z13" i="15"/>
  <c r="AA47" i="15"/>
  <c r="W55" i="15"/>
  <c r="Z62" i="15"/>
  <c r="Z41" i="15"/>
  <c r="Z18" i="15"/>
  <c r="Y35" i="15"/>
  <c r="AA17" i="15"/>
  <c r="I14" i="1"/>
  <c r="Z36" i="15"/>
  <c r="Z52" i="15"/>
  <c r="Z4" i="15"/>
  <c r="X49" i="15"/>
  <c r="AA29" i="15"/>
  <c r="AA12" i="15"/>
  <c r="X6" i="15"/>
  <c r="AA38" i="15"/>
  <c r="Y14" i="15"/>
  <c r="W3" i="15"/>
  <c r="Y39" i="15"/>
  <c r="X48" i="15"/>
  <c r="X16" i="15"/>
  <c r="W47" i="15"/>
  <c r="X55" i="15"/>
  <c r="AA28" i="15"/>
  <c r="X26" i="15"/>
  <c r="Y9" i="15"/>
  <c r="Y50" i="15"/>
  <c r="Z42" i="15"/>
  <c r="Y27" i="15"/>
  <c r="I29" i="1"/>
  <c r="AA4" i="15"/>
  <c r="Z45" i="15"/>
  <c r="X63" i="15"/>
  <c r="W30" i="15"/>
  <c r="X61" i="15"/>
  <c r="AA57" i="15"/>
  <c r="W23" i="15"/>
  <c r="AA54" i="15"/>
  <c r="Y16" i="15"/>
  <c r="X47" i="15"/>
  <c r="Y25" i="15"/>
  <c r="W28" i="15"/>
  <c r="AA26" i="15"/>
  <c r="Z9" i="15"/>
  <c r="AA50" i="15"/>
  <c r="X59" i="15"/>
  <c r="H22" i="1"/>
  <c r="W52" i="15"/>
  <c r="Y21" i="15"/>
  <c r="X37" i="15"/>
  <c r="X12" i="15"/>
  <c r="X30" i="15"/>
  <c r="Z61" i="15"/>
  <c r="Z15" i="15"/>
  <c r="AA39" i="15"/>
  <c r="AA56" i="15"/>
  <c r="Z16" i="15"/>
  <c r="W25" i="15"/>
  <c r="W10" i="15"/>
  <c r="AA9" i="15"/>
  <c r="W35" i="15"/>
  <c r="D37" i="1"/>
  <c r="X44" i="15"/>
  <c r="Y49" i="15"/>
  <c r="Y12" i="15"/>
  <c r="Z6" i="15"/>
  <c r="AA61" i="15"/>
  <c r="Y31" i="15"/>
  <c r="Y48" i="15"/>
  <c r="AA24" i="15"/>
  <c r="Z20" i="15"/>
  <c r="X10" i="15"/>
  <c r="W18" i="15"/>
  <c r="X35" i="15"/>
  <c r="W27" i="15"/>
  <c r="Z37" i="15"/>
  <c r="W22" i="15"/>
  <c r="Z58" i="15"/>
  <c r="Z31" i="15"/>
  <c r="Z32" i="15"/>
  <c r="Z25" i="15"/>
  <c r="Y10" i="15"/>
  <c r="X18" i="15"/>
  <c r="W42" i="15"/>
  <c r="H37" i="1"/>
  <c r="AA37" i="15"/>
  <c r="X22" i="15"/>
  <c r="Z48" i="15"/>
  <c r="AA35" i="15"/>
  <c r="D36" i="1"/>
  <c r="W58" i="15"/>
  <c r="AA8" i="15"/>
  <c r="Y51" i="15"/>
  <c r="X28" i="15"/>
  <c r="Y11" i="15"/>
  <c r="Y19" i="15"/>
  <c r="W59" i="15"/>
  <c r="X4" i="15"/>
  <c r="X53" i="15"/>
  <c r="AA30" i="15"/>
  <c r="X58" i="15"/>
  <c r="AA15" i="15"/>
  <c r="X56" i="15"/>
  <c r="Y32" i="15"/>
  <c r="AA40" i="15"/>
  <c r="Z26" i="15"/>
  <c r="Y34" i="15"/>
  <c r="Z7" i="15"/>
  <c r="W53" i="15"/>
  <c r="X46" i="15"/>
  <c r="X3" i="15"/>
  <c r="X39" i="15"/>
  <c r="W24" i="15"/>
  <c r="Y55" i="15"/>
  <c r="Z28" i="15"/>
  <c r="AA11" i="15"/>
  <c r="AA19" i="15"/>
  <c r="X27" i="15"/>
  <c r="W36" i="15"/>
  <c r="Z44" i="15"/>
  <c r="Z60" i="15"/>
  <c r="Z21" i="15"/>
  <c r="Y53" i="15"/>
  <c r="Z5" i="15"/>
  <c r="W14" i="15"/>
  <c r="Y44" i="15"/>
  <c r="X8" i="15"/>
  <c r="X17" i="15"/>
  <c r="Y8" i="15"/>
  <c r="Z10" i="15"/>
  <c r="Y17" i="15"/>
  <c r="Y46" i="15"/>
  <c r="X24" i="15"/>
  <c r="Y41" i="15"/>
  <c r="D22" i="1"/>
  <c r="Y3" i="15"/>
  <c r="Y47" i="15"/>
  <c r="W11" i="15"/>
  <c r="H36" i="1"/>
  <c r="X15" i="15"/>
  <c r="W51" i="15"/>
  <c r="AA18" i="15"/>
  <c r="AA31" i="15"/>
  <c r="Z55" i="15"/>
  <c r="W50" i="15"/>
  <c r="W54" i="15"/>
  <c r="AA25" i="15"/>
  <c r="W19" i="15"/>
  <c r="W56" i="15"/>
  <c r="X40" i="15"/>
  <c r="X42" i="15"/>
  <c r="W13" i="15"/>
  <c r="W62" i="15"/>
  <c r="W7" i="15"/>
  <c r="I36" i="1"/>
  <c r="AC39" i="16" l="1"/>
  <c r="AC47" i="16"/>
  <c r="AC11" i="16"/>
  <c r="AC55" i="16"/>
  <c r="AC5" i="16"/>
  <c r="AC24" i="16"/>
  <c r="AC37" i="16"/>
  <c r="AC17" i="16"/>
  <c r="AC49" i="16"/>
  <c r="AC6" i="16"/>
  <c r="AC43" i="16"/>
  <c r="AC16" i="16"/>
  <c r="AC45" i="16"/>
  <c r="AC26" i="16"/>
  <c r="AC50" i="16"/>
  <c r="AC19" i="16"/>
  <c r="AC2" i="16"/>
  <c r="AC22" i="16"/>
  <c r="AC7" i="16"/>
  <c r="AC33" i="16"/>
  <c r="AC54" i="16"/>
  <c r="AC20" i="16"/>
  <c r="AC35" i="16"/>
  <c r="AC59" i="16"/>
  <c r="AC23" i="16"/>
  <c r="AC52" i="16"/>
  <c r="AC34" i="16"/>
  <c r="AC15" i="16"/>
  <c r="AC40" i="16"/>
  <c r="AC30" i="16"/>
  <c r="AC51" i="16"/>
  <c r="AC4" i="16"/>
  <c r="AC41" i="16"/>
  <c r="AC48" i="16"/>
  <c r="AC56" i="16"/>
  <c r="AC44" i="16"/>
  <c r="AC10" i="16"/>
  <c r="AC46" i="16"/>
  <c r="AC9" i="16"/>
  <c r="AC42" i="16"/>
  <c r="AC25" i="16"/>
  <c r="AC12" i="16"/>
  <c r="AC18" i="16"/>
  <c r="AC3" i="16"/>
  <c r="AC31" i="16"/>
  <c r="AC60" i="16"/>
  <c r="AC58" i="16"/>
  <c r="AC32" i="16"/>
  <c r="AC27" i="16"/>
  <c r="AC53" i="16"/>
  <c r="AC29" i="16"/>
  <c r="AC57" i="16"/>
  <c r="AC36" i="16"/>
  <c r="AC28" i="16"/>
  <c r="AC8" i="16"/>
  <c r="AC13" i="16"/>
  <c r="AC21" i="16"/>
  <c r="AC38" i="16"/>
  <c r="AC14" i="16"/>
  <c r="U27" i="15"/>
  <c r="U17" i="15"/>
  <c r="U59" i="15"/>
  <c r="U7" i="15"/>
  <c r="U42" i="15"/>
  <c r="U35" i="15"/>
  <c r="U19" i="15"/>
  <c r="U50" i="15"/>
  <c r="U34" i="15"/>
  <c r="U18" i="15"/>
  <c r="U9" i="15"/>
  <c r="U11" i="15"/>
  <c r="U41" i="15"/>
  <c r="U26" i="15"/>
  <c r="U10" i="15"/>
  <c r="U62" i="15"/>
  <c r="U28" i="15"/>
  <c r="U40" i="15"/>
  <c r="U33" i="15"/>
  <c r="U25" i="15"/>
  <c r="U55" i="15"/>
  <c r="U20" i="15"/>
  <c r="U51" i="15"/>
  <c r="U47" i="15"/>
  <c r="U32" i="15"/>
  <c r="U24" i="15"/>
  <c r="U16" i="15"/>
  <c r="U8" i="15"/>
  <c r="U13" i="15"/>
  <c r="U48" i="15"/>
  <c r="U56" i="15"/>
  <c r="U54" i="15"/>
  <c r="U39" i="15"/>
  <c r="U31" i="15"/>
  <c r="U23" i="15"/>
  <c r="U15" i="15"/>
  <c r="U3" i="15"/>
  <c r="U57" i="15"/>
  <c r="U58" i="15"/>
  <c r="U14" i="15"/>
  <c r="U61" i="15"/>
  <c r="U46" i="15"/>
  <c r="U38" i="15"/>
  <c r="U30" i="15"/>
  <c r="U22" i="15"/>
  <c r="U6" i="15"/>
  <c r="U5" i="15"/>
  <c r="U63" i="15"/>
  <c r="U12" i="15"/>
  <c r="U53" i="15"/>
  <c r="U45" i="15"/>
  <c r="U37" i="15"/>
  <c r="U29" i="15"/>
  <c r="U49" i="15"/>
  <c r="U21" i="15"/>
  <c r="U43" i="15"/>
  <c r="U4" i="15"/>
  <c r="U60" i="15"/>
  <c r="U52" i="15"/>
  <c r="U44" i="15"/>
  <c r="U36" i="15"/>
  <c r="Y14" i="14"/>
  <c r="Y7" i="14"/>
  <c r="Y9" i="14"/>
  <c r="Y6" i="14"/>
  <c r="Y4" i="14"/>
  <c r="Y17" i="14"/>
  <c r="Y16" i="14"/>
  <c r="Y11" i="14"/>
  <c r="Y3" i="14"/>
  <c r="Y20" i="14"/>
  <c r="Y19" i="14"/>
  <c r="Y13" i="14"/>
  <c r="Y15" i="14"/>
  <c r="Y22" i="14"/>
  <c r="Y8" i="14"/>
  <c r="Y2" i="14"/>
  <c r="Y12" i="14"/>
  <c r="Y5" i="14"/>
  <c r="Y10" i="14"/>
  <c r="Y21" i="14"/>
  <c r="Y18" i="14"/>
  <c r="AC2" i="17" a="1"/>
  <c r="I22" i="1"/>
  <c r="I21" i="1"/>
  <c r="AB2" i="15" a="1"/>
  <c r="I37" i="1"/>
  <c r="AB39" i="15" l="1"/>
  <c r="AB47" i="15"/>
  <c r="AB57" i="15"/>
  <c r="AB52" i="15"/>
  <c r="AB31" i="15"/>
  <c r="AB50" i="15"/>
  <c r="AB9" i="15"/>
  <c r="AB40" i="15"/>
  <c r="AB48" i="15"/>
  <c r="AB11" i="15"/>
  <c r="AB6" i="15"/>
  <c r="AB18" i="15"/>
  <c r="AB30" i="15"/>
  <c r="AB12" i="15"/>
  <c r="AB33" i="15"/>
  <c r="AB41" i="15"/>
  <c r="AB49" i="15"/>
  <c r="AB28" i="15"/>
  <c r="AB23" i="15"/>
  <c r="AB51" i="15"/>
  <c r="AB58" i="15"/>
  <c r="AB8" i="15"/>
  <c r="AB37" i="15"/>
  <c r="AB2" i="15"/>
  <c r="AB26" i="15"/>
  <c r="AB34" i="15"/>
  <c r="AB42" i="15"/>
  <c r="AB3" i="15"/>
  <c r="AB61" i="15"/>
  <c r="AB56" i="15"/>
  <c r="AB5" i="15"/>
  <c r="AB54" i="15"/>
  <c r="AB17" i="15"/>
  <c r="AB7" i="15"/>
  <c r="AB25" i="15"/>
  <c r="AB35" i="15"/>
  <c r="AB43" i="15"/>
  <c r="AB20" i="15"/>
  <c r="AB15" i="15"/>
  <c r="AB10" i="15"/>
  <c r="AB22" i="15"/>
  <c r="AB59" i="15"/>
  <c r="AB13" i="15"/>
  <c r="AB4" i="15"/>
  <c r="AB36" i="15"/>
  <c r="AB44" i="15"/>
  <c r="AB53" i="15"/>
  <c r="AB32" i="15"/>
  <c r="AB27" i="15"/>
  <c r="AB55" i="15"/>
  <c r="AB62" i="15"/>
  <c r="AB16" i="15"/>
  <c r="AB45" i="15"/>
  <c r="AB60" i="15"/>
  <c r="AB38" i="15"/>
  <c r="AB46" i="15"/>
  <c r="AB24" i="15"/>
  <c r="AB19" i="15"/>
  <c r="AB14" i="15"/>
  <c r="AB29" i="15"/>
  <c r="AB63" i="15"/>
  <c r="AB21" i="15"/>
  <c r="AC27" i="17"/>
  <c r="AC44" i="17"/>
  <c r="AC39" i="17"/>
  <c r="AC52" i="17"/>
  <c r="AC2" i="17"/>
  <c r="AC46" i="17"/>
  <c r="AC23" i="17"/>
  <c r="AC36" i="17"/>
  <c r="AC53" i="17"/>
  <c r="AC33" i="17"/>
  <c r="AC22" i="17"/>
  <c r="AC43" i="17"/>
  <c r="AC48" i="17"/>
  <c r="AC31" i="17"/>
  <c r="AC45" i="17"/>
  <c r="AC15" i="17"/>
  <c r="AC3" i="17"/>
  <c r="AC8" i="17"/>
  <c r="AC13" i="17"/>
  <c r="AC34" i="17"/>
  <c r="AC9" i="17"/>
  <c r="AC26" i="17"/>
  <c r="AC30" i="17"/>
  <c r="AC51" i="17"/>
  <c r="AC7" i="17"/>
  <c r="AC32" i="17"/>
  <c r="AC28" i="17"/>
  <c r="AC49" i="17"/>
  <c r="AC38" i="17"/>
  <c r="AC42" i="17"/>
  <c r="AC20" i="17"/>
  <c r="AC29" i="17"/>
  <c r="AC24" i="17"/>
  <c r="AC25" i="17"/>
  <c r="AC14" i="17"/>
  <c r="AC19" i="17"/>
  <c r="AC40" i="17"/>
  <c r="AC4" i="17"/>
  <c r="AC17" i="17"/>
  <c r="AC50" i="17"/>
  <c r="AC47" i="17"/>
  <c r="AC5" i="17"/>
  <c r="AC10" i="17"/>
  <c r="AC12" i="17"/>
  <c r="AC41" i="17"/>
  <c r="AC18" i="17"/>
  <c r="AC35" i="17"/>
  <c r="AC6" i="17"/>
  <c r="AC11" i="17"/>
  <c r="AC16" i="17"/>
  <c r="AC21" i="17"/>
  <c r="AC37" i="17"/>
  <c r="H23" i="1" l="1"/>
  <c r="I23" i="1"/>
  <c r="C23" i="1" l="1"/>
  <c r="H38" i="1"/>
  <c r="D23" i="1"/>
  <c r="I38" i="1"/>
  <c r="C38" i="1" l="1"/>
  <c r="D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BARONE RICCARDO</author>
    <author>Ferdinando Ametrano</author>
  </authors>
  <commentList>
    <comment ref="F3" authorId="0">
      <text>
        <r>
          <rPr>
            <sz val="9"/>
            <color indexed="81"/>
            <rFont val="Tahoma"/>
            <family val="2"/>
          </rPr>
          <t>=qlDepositRateHelper(,E3,D3,Permanent,Trigger,ObjectOverwrite)</t>
        </r>
      </text>
    </comment>
    <comment ref="AF3" authorId="1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1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1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1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I6" authorId="1">
      <text>
        <r>
          <rPr>
            <sz val="9"/>
            <color indexed="81"/>
            <rFont val="Tahoma"/>
            <family val="2"/>
          </rPr>
          <t>=qlFraRateHelper(,H12,B12&amp;"M",G12,PillarDate,,Permanent,Trigger,ObjectOverwrite)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J6" authorId="1">
      <text>
        <r>
          <rPr>
            <sz val="9"/>
            <color indexed="81"/>
            <rFont val="Tahoma"/>
            <family val="2"/>
          </rPr>
          <t>=qlSwapRateHelper2(,H10,2,B10,Calendar,D10,E10,F10,G10,I10,C10,Discounting,PillarDate,,Permanent,Trigger,ObjectOverwrite)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<sst xmlns="http://schemas.openxmlformats.org/spreadsheetml/2006/main" count="1119" uniqueCount="143">
  <si>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</si>
  <si>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</si>
  <si>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</si>
  <si>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</si>
  <si>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</si>
  <si>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</si>
  <si>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</si>
  <si>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</si>
  <si>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</si>
  <si>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</si>
  <si>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</si>
  <si>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</si>
  <si>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</si>
  <si>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</si>
  <si>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</si>
  <si>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</si>
  <si>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</si>
  <si>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</si>
  <si>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</si>
  <si>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</si>
  <si>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</si>
  <si>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</si>
  <si>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</si>
  <si>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</si>
  <si>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</si>
  <si>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</si>
  <si>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</si>
  <si>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</si>
  <si>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</si>
  <si>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</si>
  <si>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</si>
  <si>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</si>
  <si>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</si>
  <si>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</si>
  <si>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</si>
  <si>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</si>
  <si>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</si>
  <si>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</si>
  <si>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</si>
  <si>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</si>
  <si>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</si>
  <si>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</si>
  <si>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</si>
  <si>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</si>
  <si>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</si>
  <si>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</si>
  <si>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</si>
  <si>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</si>
  <si>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</si>
  <si>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</si>
  <si>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</si>
  <si>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</si>
  <si>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</si>
  <si>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</si>
  <si>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</si>
  <si>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</si>
  <si>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</si>
  <si>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</si>
  <si>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</si>
  <si>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</si>
  <si>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</si>
  <si>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</si>
  <si>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</si>
  <si>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</si>
  <si>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</si>
  <si>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</si>
  <si>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</si>
  <si>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</si>
  <si>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</si>
  <si>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</si>
  <si>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</si>
  <si>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</si>
  <si>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</si>
  <si>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</si>
  <si>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</si>
  <si>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</si>
  <si>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</si>
  <si>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</si>
  <si>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</si>
  <si>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</si>
  <si>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</si>
  <si>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</si>
  <si>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</si>
  <si>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</si>
  <si>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</si>
  <si>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</si>
  <si>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</si>
  <si>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</si>
  <si>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</si>
  <si>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Tenor Used</t>
  </si>
  <si>
    <t>Start</t>
  </si>
  <si>
    <t>End</t>
  </si>
  <si>
    <t>FRA</t>
  </si>
  <si>
    <t>FUT</t>
  </si>
  <si>
    <t>IMM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</si>
  <si>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</si>
  <si>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</si>
  <si>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</si>
  <si>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</si>
  <si>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</si>
  <si>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</si>
  <si>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</si>
  <si>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</si>
  <si>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</si>
  <si>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</si>
  <si>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</si>
  <si>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</si>
  <si>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</si>
  <si>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</si>
  <si>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</si>
  <si>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</si>
  <si>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</si>
  <si>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</si>
  <si>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</si>
  <si>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</si>
  <si>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</si>
  <si>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</si>
  <si>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</si>
  <si>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</si>
  <si>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</si>
  <si>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</si>
  <si>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</si>
  <si>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</si>
  <si>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</si>
  <si>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</si>
  <si>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</si>
  <si>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</si>
  <si>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</si>
  <si>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HKD</t>
  </si>
  <si>
    <t>HongKong::HKEx</t>
  </si>
  <si>
    <t>Hibor</t>
  </si>
  <si>
    <t>Quarterly</t>
  </si>
  <si>
    <t>Actual/365 (Fixed)</t>
  </si>
  <si>
    <t>3H</t>
  </si>
  <si>
    <t>QM</t>
  </si>
  <si>
    <t>3HI</t>
  </si>
  <si>
    <t>6HI</t>
  </si>
  <si>
    <t>AM</t>
  </si>
  <si>
    <t>1HI</t>
  </si>
  <si>
    <t>1H</t>
  </si>
  <si>
    <t>Annual</t>
  </si>
  <si>
    <t>Honix</t>
  </si>
  <si>
    <t>qlSwapRateHelper2(,H26,1,B26,Calendar,D26,E26,F26,G26,I26,C26,Discounting,PillarDate,,Permanent,Trigger,ObjectOverwrite)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</si>
</sst>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00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center" vertical="center"/>
    </xf>
    <xf numFmtId="166" fontId="3" fillId="3" borderId="2" xfId="1" applyNumberFormat="1" applyFont="1" applyFill="1" applyBorder="1" applyAlignment="1">
      <alignment horizontal="right"/>
    </xf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8" fontId="5" fillId="0" borderId="2" xfId="0" applyNumberFormat="1" applyFont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0" fontId="5" fillId="3" borderId="8" xfId="0" applyNumberFormat="1" applyFont="1" applyFill="1" applyBorder="1" applyAlignment="1">
      <alignment horizontal="center"/>
    </xf>
    <xf numFmtId="10" fontId="5" fillId="3" borderId="6" xfId="0" applyNumberFormat="1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/>
    </xf>
    <xf numFmtId="11" fontId="5" fillId="8" borderId="0" xfId="0" applyNumberFormat="1" applyFont="1" applyFill="1" applyBorder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Deposits"/>
      <sheetName val="OIS"/>
      <sheetName val="FRA"/>
      <sheetName val="Futures3M"/>
      <sheetName val="Swaps1M"/>
      <sheetName val="Swap3M"/>
      <sheetName val="BasisSwap1M3M"/>
      <sheetName val="BasisSwap3M6M"/>
    </sheetNames>
    <sheetDataSet>
      <sheetData sheetId="0"/>
      <sheetData sheetId="1">
        <row r="4">
          <cell r="D4" t="str">
            <v>HKDON#0001</v>
          </cell>
        </row>
        <row r="7">
          <cell r="D7" t="str">
            <v>HKD1M#0001</v>
          </cell>
        </row>
        <row r="9">
          <cell r="D9" t="str">
            <v>HKD3M#0001</v>
          </cell>
        </row>
        <row r="10">
          <cell r="D10" t="str">
            <v>HKD6M#0001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21</v>
      </c>
      <c r="D3" s="85" t="s">
        <v>128</v>
      </c>
      <c r="E3" s="89"/>
      <c r="G3" s="91"/>
      <c r="H3" s="13" t="s">
        <v>29</v>
      </c>
      <c r="I3" s="14">
        <f>_xll.qlSettingsEvaluationDate(Trigger)</f>
        <v>42279</v>
      </c>
      <c r="J3" s="89"/>
    </row>
    <row r="4" spans="1:10" ht="11.25" customHeight="1" x14ac:dyDescent="0.2">
      <c r="B4" s="91"/>
      <c r="C4" s="15" t="s">
        <v>18</v>
      </c>
      <c r="D4" s="17" t="b">
        <v>1</v>
      </c>
      <c r="E4" s="89"/>
      <c r="G4" s="91"/>
      <c r="H4" s="15" t="s">
        <v>30</v>
      </c>
      <c r="I4" s="16">
        <f>_xll.qlCalendarAdvance(Calendar,Evaluationdate,"2D","F",,Trigger)</f>
        <v>42283</v>
      </c>
      <c r="J4" s="89"/>
    </row>
    <row r="5" spans="1:10" ht="11.25" customHeight="1" x14ac:dyDescent="0.2">
      <c r="A5" s="51"/>
      <c r="B5" s="92"/>
      <c r="C5" s="20" t="s">
        <v>17</v>
      </c>
      <c r="D5" s="21"/>
      <c r="E5" s="89"/>
      <c r="G5" s="91"/>
      <c r="H5" s="15" t="s">
        <v>13</v>
      </c>
      <c r="I5" s="16" t="s">
        <v>129</v>
      </c>
      <c r="J5" s="89"/>
    </row>
    <row r="6" spans="1:10" ht="11.25" customHeight="1" x14ac:dyDescent="0.2">
      <c r="A6" s="51"/>
      <c r="B6" s="92"/>
      <c r="C6" s="15" t="s">
        <v>19</v>
      </c>
      <c r="D6" s="17" t="b">
        <v>1</v>
      </c>
      <c r="E6" s="89"/>
      <c r="G6" s="91"/>
      <c r="H6" s="166"/>
      <c r="I6" s="166"/>
      <c r="J6" s="89"/>
    </row>
    <row r="7" spans="1:10" ht="11.25" customHeight="1" x14ac:dyDescent="0.2">
      <c r="A7" s="51"/>
      <c r="B7" s="92"/>
      <c r="C7" s="15" t="s">
        <v>20</v>
      </c>
      <c r="D7" s="18"/>
      <c r="E7" s="89"/>
      <c r="G7" s="91"/>
      <c r="H7" s="13" t="s">
        <v>34</v>
      </c>
      <c r="I7" s="162" t="s">
        <v>130</v>
      </c>
      <c r="J7" s="89"/>
    </row>
    <row r="8" spans="1:10" ht="11.25" customHeight="1" x14ac:dyDescent="0.2">
      <c r="A8" s="51"/>
      <c r="B8" s="93"/>
      <c r="C8" s="19" t="s">
        <v>74</v>
      </c>
      <c r="D8" s="180" t="s">
        <v>75</v>
      </c>
      <c r="E8" s="89"/>
      <c r="G8" s="91"/>
      <c r="H8" s="15" t="s">
        <v>71</v>
      </c>
      <c r="I8" s="163" t="s">
        <v>72</v>
      </c>
      <c r="J8" s="89"/>
    </row>
    <row r="9" spans="1:10" ht="11.25" customHeight="1" x14ac:dyDescent="0.2">
      <c r="B9" s="93"/>
      <c r="C9" s="165"/>
      <c r="D9" s="165"/>
      <c r="E9" s="89"/>
      <c r="G9" s="91"/>
      <c r="H9" s="19" t="s">
        <v>124</v>
      </c>
      <c r="I9" s="164" t="s">
        <v>123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9</v>
      </c>
      <c r="D13" s="42" t="str">
        <f>_xll.qlPiecewiseYieldCurve($D$15,$D$16,Calendar,_xll.ohPack(RateHelpersON),,JumpQuotes_ON,JumpDates_ON,D17,D18,D19,Permanent,,ObjectOverwrite)</f>
        <v>_HKDON#0003</v>
      </c>
      <c r="E13" s="43"/>
      <c r="G13" s="23"/>
      <c r="H13" s="22" t="s">
        <v>9</v>
      </c>
      <c r="I13" s="42" t="str">
        <f>_xll.qlPiecewiseYieldCurve(I15,I16,Calendar,_xll.ohPack(RateHelpers3M),,JumpQuotes_3M,JumpDates_3M,I17,I18,I19,Permanent,,ObjectOverwrite)</f>
        <v>_HKD3M#0003</v>
      </c>
      <c r="J13" s="43"/>
    </row>
    <row r="14" spans="1:10" x14ac:dyDescent="0.2">
      <c r="B14" s="23"/>
      <c r="C14" s="24" t="s">
        <v>10</v>
      </c>
      <c r="D14" s="44" t="str">
        <f>_xll.ohRangeRetrieveError(YieldCurve_ON)</f>
        <v/>
      </c>
      <c r="E14" s="43"/>
      <c r="G14" s="23"/>
      <c r="H14" s="24" t="s">
        <v>10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11</v>
      </c>
      <c r="D15" s="25" t="str">
        <f>"_"&amp;Currency&amp;"ON"</f>
        <v>_HKDON</v>
      </c>
      <c r="E15" s="43"/>
      <c r="G15" s="23"/>
      <c r="H15" s="22" t="s">
        <v>11</v>
      </c>
      <c r="I15" s="25" t="str">
        <f>"_"&amp;Currency&amp;"3M"</f>
        <v>_HKD3M</v>
      </c>
      <c r="J15" s="43"/>
    </row>
    <row r="16" spans="1:10" x14ac:dyDescent="0.2">
      <c r="B16" s="23"/>
      <c r="C16" s="26" t="s">
        <v>12</v>
      </c>
      <c r="D16" s="27">
        <v>0</v>
      </c>
      <c r="E16" s="43"/>
      <c r="G16" s="23"/>
      <c r="H16" s="26" t="s">
        <v>12</v>
      </c>
      <c r="I16" s="27">
        <v>0</v>
      </c>
      <c r="J16" s="43"/>
    </row>
    <row r="17" spans="1:10" x14ac:dyDescent="0.2">
      <c r="B17" s="23"/>
      <c r="C17" s="26" t="s">
        <v>14</v>
      </c>
      <c r="D17" s="28"/>
      <c r="E17" s="43"/>
      <c r="G17" s="23"/>
      <c r="H17" s="26" t="s">
        <v>14</v>
      </c>
      <c r="I17" s="28"/>
      <c r="J17" s="43"/>
    </row>
    <row r="18" spans="1:10" x14ac:dyDescent="0.2">
      <c r="B18" s="23"/>
      <c r="C18" s="26" t="s">
        <v>15</v>
      </c>
      <c r="D18" s="29" t="s">
        <v>31</v>
      </c>
      <c r="E18" s="43"/>
      <c r="G18" s="23"/>
      <c r="H18" s="26" t="s">
        <v>15</v>
      </c>
      <c r="I18" s="29" t="s">
        <v>31</v>
      </c>
      <c r="J18" s="43"/>
    </row>
    <row r="19" spans="1:10" x14ac:dyDescent="0.2">
      <c r="B19" s="23"/>
      <c r="C19" s="24" t="s">
        <v>16</v>
      </c>
      <c r="D19" s="30" t="s">
        <v>36</v>
      </c>
      <c r="E19" s="43"/>
      <c r="G19" s="23"/>
      <c r="H19" s="24" t="s">
        <v>16</v>
      </c>
      <c r="I19" s="30" t="s">
        <v>36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42279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42279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42655</v>
      </c>
      <c r="D22" s="35">
        <f>_xll.qlYieldTSDiscount(YieldCurve_ON,C22,,Trigger)</f>
        <v>0.99844926008294432</v>
      </c>
      <c r="E22" s="43"/>
      <c r="G22" s="23"/>
      <c r="H22" s="34">
        <f>_xll.qlTermStructureMaxDate(YieldCurve_3M,Trigger)</f>
        <v>49594</v>
      </c>
      <c r="I22" s="35">
        <f>_xll.qlYieldTSDiscount(YieldCurve_3M,H22,,Trigger)</f>
        <v>0.62013428964351169</v>
      </c>
      <c r="J22" s="43"/>
    </row>
    <row r="23" spans="1:10" x14ac:dyDescent="0.2">
      <c r="B23" s="23"/>
      <c r="C23" s="34" t="str">
        <f>[1]Hibor!$D$4</f>
        <v>HKDON#0001</v>
      </c>
      <c r="D23" s="35" t="b">
        <f>_xll.qlRelinkableHandleLinkTo(C23,D13,Trigger)</f>
        <v>1</v>
      </c>
      <c r="E23" s="43"/>
      <c r="G23" s="23"/>
      <c r="H23" s="34" t="str">
        <f>[1]Hibor!$D$9</f>
        <v>HKD3M#0001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115</v>
      </c>
      <c r="D24" s="37" t="b">
        <v>0</v>
      </c>
      <c r="E24" s="43"/>
      <c r="G24" s="23"/>
      <c r="H24" s="36" t="s">
        <v>115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9</v>
      </c>
      <c r="D28" s="42" t="str">
        <f>_xll.qlPiecewiseYieldCurve(D30,D31,Calendar,_xll.ohPack(RateHelpers6M),,JumpQuotes_6M,JumpDates_6M,D32,D33,D34,Permanent,,ObjectOverwrite)</f>
        <v>_HKD6M#0005</v>
      </c>
      <c r="E28" s="43"/>
      <c r="F28" s="50"/>
      <c r="G28" s="23"/>
      <c r="H28" s="22" t="s">
        <v>9</v>
      </c>
      <c r="I28" s="42" t="str">
        <f>_xll.qlPiecewiseYieldCurve(I30,I31,Calendar,_xll.ohPack(RateHelpers1M),,JumpQuotes_1M,JumpDates_1M,I32,I33,I34,Permanent,,ObjectOverwrite)</f>
        <v>_HKD1M#0003</v>
      </c>
      <c r="J28" s="43"/>
    </row>
    <row r="29" spans="1:10" x14ac:dyDescent="0.2">
      <c r="B29" s="41"/>
      <c r="C29" s="24" t="s">
        <v>10</v>
      </c>
      <c r="D29" s="44" t="str">
        <f>_xll.ohRangeRetrieveError(YieldCurve_6M)</f>
        <v/>
      </c>
      <c r="E29" s="43"/>
      <c r="F29" s="50"/>
      <c r="G29" s="23"/>
      <c r="H29" s="24" t="s">
        <v>10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11</v>
      </c>
      <c r="D30" s="25" t="str">
        <f>"_"&amp;Currency&amp;"6M"</f>
        <v>_HKD6M</v>
      </c>
      <c r="E30" s="43"/>
      <c r="F30" s="50"/>
      <c r="G30" s="23"/>
      <c r="H30" s="22" t="s">
        <v>11</v>
      </c>
      <c r="I30" s="25" t="str">
        <f>"_"&amp;Currency&amp;"1M"</f>
        <v>_HKD1M</v>
      </c>
      <c r="J30" s="43"/>
    </row>
    <row r="31" spans="1:10" x14ac:dyDescent="0.2">
      <c r="B31" s="23"/>
      <c r="C31" s="26" t="s">
        <v>12</v>
      </c>
      <c r="D31" s="27">
        <v>0</v>
      </c>
      <c r="E31" s="43"/>
      <c r="F31" s="50"/>
      <c r="G31" s="23"/>
      <c r="H31" s="26" t="s">
        <v>12</v>
      </c>
      <c r="I31" s="27">
        <v>0</v>
      </c>
      <c r="J31" s="43"/>
    </row>
    <row r="32" spans="1:10" x14ac:dyDescent="0.2">
      <c r="B32" s="23"/>
      <c r="C32" s="26" t="s">
        <v>14</v>
      </c>
      <c r="D32" s="28"/>
      <c r="E32" s="43"/>
      <c r="F32" s="50"/>
      <c r="G32" s="23"/>
      <c r="H32" s="26" t="s">
        <v>14</v>
      </c>
      <c r="I32" s="28"/>
      <c r="J32" s="43"/>
    </row>
    <row r="33" spans="2:10" x14ac:dyDescent="0.2">
      <c r="B33" s="23"/>
      <c r="C33" s="26" t="s">
        <v>15</v>
      </c>
      <c r="D33" s="29" t="s">
        <v>31</v>
      </c>
      <c r="E33" s="43"/>
      <c r="F33" s="50"/>
      <c r="G33" s="23"/>
      <c r="H33" s="26" t="s">
        <v>15</v>
      </c>
      <c r="I33" s="29" t="s">
        <v>31</v>
      </c>
      <c r="J33" s="43"/>
    </row>
    <row r="34" spans="2:10" x14ac:dyDescent="0.2">
      <c r="B34" s="23"/>
      <c r="C34" s="24" t="s">
        <v>16</v>
      </c>
      <c r="D34" s="30" t="s">
        <v>36</v>
      </c>
      <c r="E34" s="43"/>
      <c r="F34" s="50"/>
      <c r="G34" s="23"/>
      <c r="H34" s="24" t="s">
        <v>16</v>
      </c>
      <c r="I34" s="30" t="s">
        <v>36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42279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43018</v>
      </c>
      <c r="D37" s="35">
        <f>_xll.qlYieldTSDiscount(YieldCurve_6M,C37,,Trigger)</f>
        <v>0.98144072641655078</v>
      </c>
      <c r="E37" s="43"/>
      <c r="F37" s="50"/>
      <c r="G37" s="23"/>
      <c r="H37" s="34">
        <f>_xll.qlTermStructureMaxDate(YieldCurve_1M,Trigger)</f>
        <v>47770</v>
      </c>
      <c r="I37" s="35">
        <f>_xll.qlYieldTSDiscount(YieldCurve_1M,H37,,Trigger)</f>
        <v>0.73594824871937314</v>
      </c>
      <c r="J37" s="43"/>
    </row>
    <row r="38" spans="2:10" x14ac:dyDescent="0.2">
      <c r="B38" s="23"/>
      <c r="C38" s="34" t="str">
        <f>[1]Hibor!$D$10</f>
        <v>HKD6M#0001</v>
      </c>
      <c r="D38" s="35" t="b">
        <f>_xll.qlRelinkableHandleLinkTo(C38,D28,Trigger)</f>
        <v>1</v>
      </c>
      <c r="E38" s="43"/>
      <c r="F38" s="50"/>
      <c r="G38" s="23"/>
      <c r="H38" s="34" t="str">
        <f>[1]Hibor!$D$7</f>
        <v>HKD1M#0001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115</v>
      </c>
      <c r="D39" s="37" t="b">
        <f>_xll.qlExtrapolatorEnableExtrapolation(YieldCurve_6M,TRUE,Trigger)</f>
        <v>1</v>
      </c>
      <c r="E39" s="43"/>
      <c r="F39" s="50"/>
      <c r="G39" s="23"/>
      <c r="H39" s="36" t="s">
        <v>115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F42" s="50"/>
    </row>
    <row r="43" spans="2:10" x14ac:dyDescent="0.2">
      <c r="F43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49" hidden="1" customWidth="1" outlineLevel="1"/>
    <col min="2" max="2" width="6" style="54" hidden="1" customWidth="1" outlineLevel="1"/>
    <col min="3" max="3" width="10" style="53" hidden="1" customWidth="1" outlineLevel="1"/>
    <col min="4" max="4" width="11" style="55" hidden="1" customWidth="1" outlineLevel="1"/>
    <col min="5" max="5" width="16.1406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7" hidden="1" customWidth="1" outlineLevel="1"/>
    <col min="10" max="10" width="21.42578125" style="107" hidden="1" customWidth="1" outlineLevel="1"/>
    <col min="11" max="11" width="12" style="107" hidden="1" customWidth="1" outlineLevel="1"/>
    <col min="12" max="12" width="7.85546875" style="107" hidden="1" customWidth="1" outlineLevel="1"/>
    <col min="13" max="13" width="9" style="107" hidden="1" customWidth="1" outlineLevel="1"/>
    <col min="14" max="14" width="5.85546875" style="107" hidden="1" customWidth="1" outlineLevel="1"/>
    <col min="15" max="16" width="10.7109375" style="107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168" customWidth="1"/>
    <col min="27" max="27" width="2.7109375" style="49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" style="49" hidden="1" customWidth="1" outlineLevel="1"/>
    <col min="32" max="32" width="9" style="49" bestFit="1" customWidth="1" collapsed="1"/>
    <col min="33" max="33" width="10" style="49" customWidth="1"/>
    <col min="34" max="35" width="24.42578125" style="49" bestFit="1" customWidth="1"/>
    <col min="36" max="16384" width="9.140625" style="49"/>
  </cols>
  <sheetData>
    <row r="1" spans="1:34" ht="18" customHeight="1" x14ac:dyDescent="0.2">
      <c r="D1" s="53" t="s">
        <v>141</v>
      </c>
      <c r="H1" s="70" t="s">
        <v>24</v>
      </c>
      <c r="I1" s="110"/>
      <c r="J1" s="110"/>
      <c r="K1" s="110"/>
      <c r="L1" s="110"/>
      <c r="M1" s="110"/>
      <c r="N1" s="110"/>
      <c r="O1" s="110"/>
      <c r="P1" s="100"/>
      <c r="Q1" s="97"/>
      <c r="R1" s="78" t="str">
        <f>Currency&amp;"OIS"</f>
        <v>HKDOIS</v>
      </c>
      <c r="S1" s="69"/>
      <c r="T1" s="69"/>
      <c r="U1" s="72"/>
      <c r="V1" s="72"/>
      <c r="W1" s="69"/>
      <c r="X1" s="69"/>
      <c r="Y1" s="76" t="s">
        <v>31</v>
      </c>
    </row>
    <row r="2" spans="1:34" ht="21.75" customHeight="1" x14ac:dyDescent="0.2">
      <c r="A2" s="68" t="s">
        <v>8</v>
      </c>
      <c r="B2" s="68" t="s">
        <v>28</v>
      </c>
      <c r="C2" s="68" t="s">
        <v>73</v>
      </c>
      <c r="D2" s="68" t="s">
        <v>4</v>
      </c>
      <c r="E2" s="68" t="s">
        <v>1</v>
      </c>
      <c r="F2" s="68" t="s">
        <v>24</v>
      </c>
      <c r="H2" s="77" t="s">
        <v>8</v>
      </c>
      <c r="I2" s="77" t="s">
        <v>24</v>
      </c>
      <c r="J2" s="77" t="s">
        <v>77</v>
      </c>
      <c r="K2" s="77" t="s">
        <v>80</v>
      </c>
      <c r="L2" s="77" t="s">
        <v>78</v>
      </c>
      <c r="M2" s="77" t="s">
        <v>79</v>
      </c>
      <c r="N2" s="77" t="s">
        <v>81</v>
      </c>
      <c r="O2" s="77" t="s">
        <v>22</v>
      </c>
      <c r="P2" s="77" t="s">
        <v>74</v>
      </c>
      <c r="Q2" s="97"/>
      <c r="R2" s="77" t="s">
        <v>8</v>
      </c>
      <c r="S2" s="77" t="s">
        <v>24</v>
      </c>
      <c r="T2" s="77" t="s">
        <v>77</v>
      </c>
      <c r="U2" s="79" t="s">
        <v>23</v>
      </c>
      <c r="V2" s="79" t="s">
        <v>82</v>
      </c>
      <c r="W2" s="77" t="s">
        <v>22</v>
      </c>
      <c r="X2" s="77" t="s">
        <v>74</v>
      </c>
      <c r="Y2" s="80">
        <f t="array" ref="Y2:Y22">_xll.qlPiecewiseYieldCurveData(YieldCurve_ON,Trigger)</f>
        <v>1</v>
      </c>
      <c r="AB2" s="169" t="s">
        <v>83</v>
      </c>
      <c r="AC2" s="170"/>
      <c r="AD2" s="170"/>
      <c r="AE2" s="170"/>
      <c r="AF2" s="171"/>
    </row>
    <row r="3" spans="1:34" ht="11.25" customHeight="1" x14ac:dyDescent="0.2">
      <c r="A3" s="114" t="s">
        <v>26</v>
      </c>
      <c r="B3" s="115" t="s">
        <v>37</v>
      </c>
      <c r="C3" s="116" t="s">
        <v>6</v>
      </c>
      <c r="D3" s="181" t="str">
        <f>$D$1</f>
        <v>Honix</v>
      </c>
      <c r="E3" s="182" t="str">
        <f>Currency&amp;$B3&amp;"D"&amp;QuoteSuffix</f>
        <v>HKDOND_Quote</v>
      </c>
      <c r="F3" s="117"/>
      <c r="G3" s="52"/>
      <c r="H3" s="183" t="str">
        <f>A3</f>
        <v>Dp</v>
      </c>
      <c r="I3" s="184" t="str">
        <f>IF(ISBLANK(F3),"--",F3)</f>
        <v>--</v>
      </c>
      <c r="J3" s="185" t="str">
        <f>IFERROR(_xll.qlRateHelperQuoteName(I3,Trigger),"--")</f>
        <v>--</v>
      </c>
      <c r="K3" s="186" t="str">
        <f>IFERROR(_xll.qlRateHelperQuoteValue($I3,Trigger),"--")</f>
        <v>--</v>
      </c>
      <c r="L3" s="187" t="b">
        <v>0</v>
      </c>
      <c r="M3" s="184">
        <v>70</v>
      </c>
      <c r="N3" s="184">
        <v>1</v>
      </c>
      <c r="O3" s="188" t="str">
        <f>IFERROR(_xll.qlRateHelperEarliestDate(I3,Trigger),"--")</f>
        <v>--</v>
      </c>
      <c r="P3" s="188" t="str">
        <f>IFERROR(_xll.qlRateHelperPillarDate(I3,Trigger),"--")</f>
        <v>--</v>
      </c>
      <c r="R3" s="4" t="str">
        <f t="shared" ref="R3:R6" si="0">IFERROR(INDEX($H$3:$H$22,MATCH(T3,$J$3:$J$22,0),1),"")</f>
        <v>OIS</v>
      </c>
      <c r="S3" s="4" t="str">
        <f t="array" ref="S3:S22">_xll.qlRateHelperSelection(_xll.ohFilter(RateHelpers,IncludeFlag),_xll.ohFilter(Priority,IncludeFlag),AF3,AF4,AF5,AF6,_xll.ohFilter(MinDistance,IncludeFlag),Trigger)</f>
        <v>obj_00102</v>
      </c>
      <c r="T3" s="4" t="str">
        <f>IFERROR(_xll.qlRateHelperQuoteName(S3,Trigger),"")</f>
        <v>HKDOIS1M_Quote</v>
      </c>
      <c r="U3" s="73">
        <f>IFERROR(_xll.qlRateHelperRate(S3,Trigger),"")</f>
        <v>6.0000000000000006E-4</v>
      </c>
      <c r="V3" s="108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42282</v>
      </c>
      <c r="X3" s="5">
        <f>IFERROR(_xll.qlRateHelperPillarDate(S3,Trigger),"")</f>
        <v>42313</v>
      </c>
      <c r="Y3" s="81">
        <v>0.99994408982264715</v>
      </c>
      <c r="AB3" s="111" t="s">
        <v>84</v>
      </c>
      <c r="AF3" s="112">
        <v>0</v>
      </c>
    </row>
    <row r="4" spans="1:34" ht="11.25" customHeight="1" x14ac:dyDescent="0.2">
      <c r="D4" s="49"/>
      <c r="G4" s="51"/>
      <c r="H4" s="10" t="str">
        <f t="shared" ref="H4:H22" si="1">A6</f>
        <v>OIS</v>
      </c>
      <c r="I4" s="98" t="str">
        <f t="shared" ref="I4:I22" si="2">IF(ISBLANK(F6),"--",F6)</f>
        <v>--</v>
      </c>
      <c r="J4" s="142" t="str">
        <f>IFERROR(_xll.qlRateHelperQuoteName(I4,Trigger),"--")</f>
        <v>--</v>
      </c>
      <c r="K4" s="102" t="str">
        <f>IFERROR(_xll.qlRateHelperQuoteValue($I4,Trigger),"--")</f>
        <v>--</v>
      </c>
      <c r="L4" s="101" t="b">
        <v>0</v>
      </c>
      <c r="M4" s="98">
        <v>50</v>
      </c>
      <c r="N4" s="98">
        <v>1</v>
      </c>
      <c r="O4" s="103" t="str">
        <f>IFERROR(_xll.qlRateHelperEarliestDate(I4,Trigger),"--")</f>
        <v>--</v>
      </c>
      <c r="P4" s="103" t="str">
        <f>IFERROR(_xll.qlRateHelperPillarDate(I4,Trigger),"--")</f>
        <v>--</v>
      </c>
      <c r="R4" s="4" t="str">
        <f t="shared" si="0"/>
        <v>OIS</v>
      </c>
      <c r="S4" s="4" t="str">
        <v>obj_00101</v>
      </c>
      <c r="T4" s="4" t="str">
        <f>IFERROR(_xll.qlRateHelperQuoteName(S4,Trigger),"")</f>
        <v>HKDOIS2M_Quote</v>
      </c>
      <c r="U4" s="73">
        <f>IFERROR(_xll.qlRateHelperRate(S4,Trigger),"")</f>
        <v>6.0000000000000006E-4</v>
      </c>
      <c r="V4" s="108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42282</v>
      </c>
      <c r="X4" s="5">
        <f>IFERROR(_xll.qlRateHelperPillarDate(S4,Trigger),"")</f>
        <v>42345</v>
      </c>
      <c r="Y4" s="81">
        <v>0.99989149547127221</v>
      </c>
      <c r="AB4" s="111" t="s">
        <v>85</v>
      </c>
      <c r="AF4" s="112">
        <v>0</v>
      </c>
    </row>
    <row r="5" spans="1:34" ht="11.25" customHeight="1" x14ac:dyDescent="0.2">
      <c r="A5" s="68" t="s">
        <v>8</v>
      </c>
      <c r="B5" s="68" t="s">
        <v>28</v>
      </c>
      <c r="C5" s="68" t="s">
        <v>76</v>
      </c>
      <c r="D5" s="68" t="s">
        <v>4</v>
      </c>
      <c r="E5" s="68" t="s">
        <v>1</v>
      </c>
      <c r="F5" s="68" t="s">
        <v>24</v>
      </c>
      <c r="G5" s="51"/>
      <c r="H5" s="10" t="str">
        <f t="shared" si="1"/>
        <v>OIS</v>
      </c>
      <c r="I5" s="98" t="str">
        <f t="shared" si="2"/>
        <v>--</v>
      </c>
      <c r="J5" s="142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8">
        <v>50</v>
      </c>
      <c r="N5" s="98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obj_00100</v>
      </c>
      <c r="T5" s="4" t="str">
        <f>IFERROR(_xll.qlRateHelperQuoteName(S5,Trigger),"")</f>
        <v>HKDOIS3M_Quote</v>
      </c>
      <c r="U5" s="73">
        <f>IFERROR(_xll.qlRateHelperRate(S5,Trigger),"")</f>
        <v>6.9999999999999988E-4</v>
      </c>
      <c r="V5" s="108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42282</v>
      </c>
      <c r="X5" s="5">
        <f>IFERROR(_xll.qlRateHelperPillarDate(S5,Trigger),"")</f>
        <v>42374</v>
      </c>
      <c r="Y5" s="81">
        <v>0.99981863952076366</v>
      </c>
      <c r="AA5" s="84"/>
      <c r="AB5" s="111" t="s">
        <v>86</v>
      </c>
      <c r="AF5" s="112">
        <v>0</v>
      </c>
    </row>
    <row r="6" spans="1:34" ht="11.25" customHeight="1" x14ac:dyDescent="0.2">
      <c r="A6" s="56" t="s">
        <v>70</v>
      </c>
      <c r="B6" s="57" t="s">
        <v>38</v>
      </c>
      <c r="C6" s="58">
        <v>1</v>
      </c>
      <c r="D6" s="65" t="str">
        <f t="shared" ref="D6:D24" si="3">$D$1</f>
        <v>Honix</v>
      </c>
      <c r="E6" s="60" t="str">
        <f t="shared" ref="E6:E24" si="4">Currency&amp;$A6&amp;IF($B6="1W","SW",$B6)&amp;QuoteSuffix</f>
        <v>HKDOISSW_Quote</v>
      </c>
      <c r="F6" s="61"/>
      <c r="G6" s="51"/>
      <c r="H6" s="10" t="str">
        <f t="shared" si="1"/>
        <v>OIS</v>
      </c>
      <c r="I6" s="98" t="str">
        <f t="shared" si="2"/>
        <v>--</v>
      </c>
      <c r="J6" s="142" t="str">
        <f>IFERROR(_xll.qlRateHelperQuoteName(I6,Trigger),"--")</f>
        <v>--</v>
      </c>
      <c r="K6" s="102" t="str">
        <f>IFERROR(_xll.qlRateHelperQuoteValue($I6,Trigger),"--")</f>
        <v>--</v>
      </c>
      <c r="L6" s="101" t="b">
        <v>0</v>
      </c>
      <c r="M6" s="98">
        <v>50</v>
      </c>
      <c r="N6" s="98">
        <v>1</v>
      </c>
      <c r="O6" s="103" t="str">
        <f>IFERROR(_xll.qlRateHelperEarliestDate(I6,Trigger),"--")</f>
        <v>--</v>
      </c>
      <c r="P6" s="103" t="str">
        <f>IFERROR(_xll.qlRateHelperPillarDate(I6,Trigger),"--")</f>
        <v>--</v>
      </c>
      <c r="R6" s="4" t="str">
        <f t="shared" si="0"/>
        <v>OIS</v>
      </c>
      <c r="S6" s="4" t="str">
        <v>obj_000ff</v>
      </c>
      <c r="T6" s="4" t="str">
        <f>IFERROR(_xll.qlRateHelperQuoteName(S6,Trigger),"")</f>
        <v>HKDOIS4M_Quote</v>
      </c>
      <c r="U6" s="73">
        <f>IFERROR(_xll.qlRateHelperRate(S6,Trigger),"")</f>
        <v>1E-3</v>
      </c>
      <c r="V6" s="108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42282</v>
      </c>
      <c r="X6" s="5">
        <f>IFERROR(_xll.qlRateHelperPillarDate(S6,Trigger),"")</f>
        <v>42405</v>
      </c>
      <c r="Y6" s="81">
        <v>0.9996581747670843</v>
      </c>
      <c r="AB6" s="111" t="s">
        <v>87</v>
      </c>
      <c r="AF6" s="113" t="s">
        <v>88</v>
      </c>
    </row>
    <row r="7" spans="1:34" ht="11.25" customHeight="1" x14ac:dyDescent="0.2">
      <c r="A7" s="62" t="s">
        <v>70</v>
      </c>
      <c r="B7" s="63" t="s">
        <v>39</v>
      </c>
      <c r="C7" s="64">
        <v>1</v>
      </c>
      <c r="D7" s="65" t="str">
        <f t="shared" si="3"/>
        <v>Honix</v>
      </c>
      <c r="E7" s="66" t="str">
        <f t="shared" si="4"/>
        <v>HKDOIS2W_Quote</v>
      </c>
      <c r="F7" s="67"/>
      <c r="G7" s="51"/>
      <c r="H7" s="10" t="str">
        <f t="shared" si="1"/>
        <v>OIS</v>
      </c>
      <c r="I7" s="98" t="str">
        <f t="shared" si="2"/>
        <v>obj_00102#0003</v>
      </c>
      <c r="J7" s="142" t="str">
        <f>IFERROR(_xll.qlRateHelperQuoteName(I7,Trigger),"--")</f>
        <v>HKDOIS1M_Quote</v>
      </c>
      <c r="K7" s="102">
        <f>IFERROR(_xll.qlRateHelperQuoteValue($I7,Trigger),"--")</f>
        <v>6.0000000000000006E-4</v>
      </c>
      <c r="L7" s="101" t="b">
        <v>1</v>
      </c>
      <c r="M7" s="98">
        <v>50</v>
      </c>
      <c r="N7" s="98">
        <v>1</v>
      </c>
      <c r="O7" s="103">
        <f>IFERROR(_xll.qlRateHelperEarliestDate(I7,Trigger),"--")</f>
        <v>42282</v>
      </c>
      <c r="P7" s="103">
        <f>IFERROR(_xll.qlRateHelperPillarDate(I7,Trigger),"--")</f>
        <v>42313</v>
      </c>
      <c r="R7" s="4" t="str">
        <f>IFERROR(INDEX($H$3:$H$22,MATCH(T7,$J$3:$J$22,0),1),"")</f>
        <v>OIS</v>
      </c>
      <c r="S7" s="4" t="str">
        <v>obj_000fe</v>
      </c>
      <c r="T7" s="4" t="str">
        <f>IFERROR(_xll.qlRateHelperQuoteName(S7,Trigger),"")</f>
        <v>HKDOIS5M_Quote</v>
      </c>
      <c r="U7" s="73">
        <f>IFERROR(_xll.qlRateHelperRate(S7,Trigger),"")</f>
        <v>1.1000000000000001E-3</v>
      </c>
      <c r="V7" s="108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42282</v>
      </c>
      <c r="X7" s="5">
        <f>IFERROR(_xll.qlRateHelperPillarDate(S7,Trigger),"")</f>
        <v>42436</v>
      </c>
      <c r="Y7" s="81">
        <v>0.99953115388495639</v>
      </c>
    </row>
    <row r="8" spans="1:34" ht="11.25" customHeight="1" x14ac:dyDescent="0.2">
      <c r="A8" s="62" t="s">
        <v>70</v>
      </c>
      <c r="B8" s="63" t="s">
        <v>40</v>
      </c>
      <c r="C8" s="64">
        <v>1</v>
      </c>
      <c r="D8" s="65" t="str">
        <f t="shared" si="3"/>
        <v>Honix</v>
      </c>
      <c r="E8" s="66" t="str">
        <f t="shared" si="4"/>
        <v>HKDOIS3W_Quote</v>
      </c>
      <c r="F8" s="67"/>
      <c r="G8" s="51"/>
      <c r="H8" s="10" t="str">
        <f t="shared" si="1"/>
        <v>OIS</v>
      </c>
      <c r="I8" s="98" t="str">
        <f t="shared" si="2"/>
        <v>obj_00101#0003</v>
      </c>
      <c r="J8" s="142" t="str">
        <f>IFERROR(_xll.qlRateHelperQuoteName(I8,Trigger),"--")</f>
        <v>HKDOIS2M_Quote</v>
      </c>
      <c r="K8" s="102">
        <f>IFERROR(_xll.qlRateHelperQuoteValue($I8,Trigger),"--")</f>
        <v>6.0000000000000006E-4</v>
      </c>
      <c r="L8" s="101" t="b">
        <v>1</v>
      </c>
      <c r="M8" s="98">
        <v>50</v>
      </c>
      <c r="N8" s="98">
        <v>1</v>
      </c>
      <c r="O8" s="103">
        <f>IFERROR(_xll.qlRateHelperEarliestDate(I8,Trigger),"--")</f>
        <v>42282</v>
      </c>
      <c r="P8" s="103">
        <f>IFERROR(_xll.qlRateHelperPillarDate(I8,Trigger),"--")</f>
        <v>42345</v>
      </c>
      <c r="R8" s="4" t="str">
        <f t="shared" ref="R8:R22" si="5">IFERROR(INDEX($H$3:$H$22,MATCH(T8,$J$3:$J$22,0),1),"")</f>
        <v>OIS</v>
      </c>
      <c r="S8" s="4" t="str">
        <v>obj_000fd</v>
      </c>
      <c r="T8" s="4" t="str">
        <f>IFERROR(_xll.qlRateHelperQuoteName(S8,Trigger),"")</f>
        <v>HKDOIS6M_Quote</v>
      </c>
      <c r="U8" s="73">
        <f>IFERROR(_xll.qlRateHelperRate(S8,Trigger),"")</f>
        <v>1.1999999999999999E-3</v>
      </c>
      <c r="V8" s="108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42282</v>
      </c>
      <c r="X8" s="5">
        <f>IFERROR(_xll.qlRateHelperPillarDate(S8,Trigger),"")</f>
        <v>42465</v>
      </c>
      <c r="Y8" s="81">
        <v>0.99939376677888658</v>
      </c>
    </row>
    <row r="9" spans="1:34" ht="11.25" customHeight="1" x14ac:dyDescent="0.2">
      <c r="A9" s="62" t="s">
        <v>70</v>
      </c>
      <c r="B9" s="63" t="s">
        <v>2</v>
      </c>
      <c r="C9" s="64">
        <v>1</v>
      </c>
      <c r="D9" s="65" t="str">
        <f t="shared" si="3"/>
        <v>Honix</v>
      </c>
      <c r="E9" s="66" t="str">
        <f t="shared" si="4"/>
        <v>HKDOIS1M_Quote</v>
      </c>
      <c r="F9" s="67" t="str">
        <f>_xll.qlOISRateHelper(,C9,B9,E9,$D9,,Permanent,Trigger,ObjectOverwrite)</f>
        <v>obj_00102#0003</v>
      </c>
      <c r="G9" s="51"/>
      <c r="H9" s="10" t="str">
        <f t="shared" si="1"/>
        <v>OIS</v>
      </c>
      <c r="I9" s="98" t="str">
        <f t="shared" si="2"/>
        <v>obj_00100#0003</v>
      </c>
      <c r="J9" s="142" t="str">
        <f>IFERROR(_xll.qlRateHelperQuoteName(I9,Trigger),"--")</f>
        <v>HKDOIS3M_Quote</v>
      </c>
      <c r="K9" s="102">
        <f>IFERROR(_xll.qlRateHelperQuoteValue($I9,Trigger),"--")</f>
        <v>6.9999999999999988E-4</v>
      </c>
      <c r="L9" s="101" t="b">
        <v>1</v>
      </c>
      <c r="M9" s="98">
        <v>50</v>
      </c>
      <c r="N9" s="98">
        <v>1</v>
      </c>
      <c r="O9" s="103">
        <f>IFERROR(_xll.qlRateHelperEarliestDate(I9,Trigger),"--")</f>
        <v>42282</v>
      </c>
      <c r="P9" s="103">
        <f>IFERROR(_xll.qlRateHelperPillarDate(I9,Trigger),"--")</f>
        <v>42374</v>
      </c>
      <c r="R9" s="4" t="str">
        <f t="shared" si="5"/>
        <v>OIS</v>
      </c>
      <c r="S9" s="4" t="str">
        <v>obj_000fc</v>
      </c>
      <c r="T9" s="4" t="str">
        <f>IFERROR(_xll.qlRateHelperQuoteName(S9,Trigger),"")</f>
        <v>HKDOIS9M_Quote</v>
      </c>
      <c r="U9" s="73">
        <f>IFERROR(_xll.qlRateHelperRate(S9,Trigger),"")</f>
        <v>1.2999999999999999E-3</v>
      </c>
      <c r="V9" s="108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42282</v>
      </c>
      <c r="X9" s="5">
        <f>IFERROR(_xll.qlRateHelperPillarDate(S9,Trigger),"")</f>
        <v>42556</v>
      </c>
      <c r="Y9" s="81">
        <v>0.99902011173062943</v>
      </c>
      <c r="AC9" s="49" t="s">
        <v>122</v>
      </c>
    </row>
    <row r="10" spans="1:34" ht="11.25" customHeight="1" x14ac:dyDescent="0.2">
      <c r="A10" s="62" t="s">
        <v>70</v>
      </c>
      <c r="B10" s="63" t="s">
        <v>41</v>
      </c>
      <c r="C10" s="64">
        <v>1</v>
      </c>
      <c r="D10" s="65" t="str">
        <f t="shared" si="3"/>
        <v>Honix</v>
      </c>
      <c r="E10" s="66" t="str">
        <f t="shared" si="4"/>
        <v>HKDOIS2M_Quote</v>
      </c>
      <c r="F10" s="67" t="str">
        <f>_xll.qlOISRateHelper(,C10,B10,E10,$D10,,Permanent,Trigger,ObjectOverwrite)</f>
        <v>obj_00101#0003</v>
      </c>
      <c r="G10" s="51"/>
      <c r="H10" s="10" t="str">
        <f t="shared" si="1"/>
        <v>OIS</v>
      </c>
      <c r="I10" s="98" t="str">
        <f t="shared" si="2"/>
        <v>obj_000ff#0003</v>
      </c>
      <c r="J10" s="142" t="str">
        <f>IFERROR(_xll.qlRateHelperQuoteName(I10,Trigger),"--")</f>
        <v>HKDOIS4M_Quote</v>
      </c>
      <c r="K10" s="102">
        <f>IFERROR(_xll.qlRateHelperQuoteValue($I10,Trigger),"--")</f>
        <v>1E-3</v>
      </c>
      <c r="L10" s="101" t="b">
        <v>1</v>
      </c>
      <c r="M10" s="98">
        <v>50</v>
      </c>
      <c r="N10" s="98">
        <v>1</v>
      </c>
      <c r="O10" s="103">
        <f>IFERROR(_xll.qlRateHelperEarliestDate(I10,Trigger),"--")</f>
        <v>42282</v>
      </c>
      <c r="P10" s="103">
        <f>IFERROR(_xll.qlRateHelperPillarDate(I10,Trigger),"--")</f>
        <v>42405</v>
      </c>
      <c r="R10" s="4" t="str">
        <f t="shared" si="5"/>
        <v>OIS</v>
      </c>
      <c r="S10" s="4" t="str">
        <v>obj_00103</v>
      </c>
      <c r="T10" s="4" t="str">
        <f>IFERROR(_xll.qlRateHelperQuoteName(S10,Trigger),"")</f>
        <v>HKDOIS1Y_Quote</v>
      </c>
      <c r="U10" s="73">
        <f>IFERROR(_xll.qlRateHelperRate(S10,Trigger),"")</f>
        <v>1.5000000000000002E-3</v>
      </c>
      <c r="V10" s="108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42282</v>
      </c>
      <c r="X10" s="5">
        <f>IFERROR(_xll.qlRateHelperPillarDate(S10,Trigger),"")</f>
        <v>42648</v>
      </c>
      <c r="Y10" s="81">
        <v>0.99849320267728325</v>
      </c>
      <c r="AA10" s="77" t="s">
        <v>116</v>
      </c>
      <c r="AB10" s="77" t="s">
        <v>117</v>
      </c>
      <c r="AC10" s="77" t="s">
        <v>118</v>
      </c>
      <c r="AD10" s="77" t="s">
        <v>126</v>
      </c>
      <c r="AE10" s="77" t="s">
        <v>119</v>
      </c>
      <c r="AF10" s="77" t="s">
        <v>127</v>
      </c>
      <c r="AG10" s="77" t="s">
        <v>120</v>
      </c>
      <c r="AH10" s="77" t="s">
        <v>121</v>
      </c>
    </row>
    <row r="11" spans="1:34" ht="11.25" customHeight="1" x14ac:dyDescent="0.2">
      <c r="A11" s="62" t="s">
        <v>70</v>
      </c>
      <c r="B11" s="63" t="s">
        <v>0</v>
      </c>
      <c r="C11" s="64">
        <v>1</v>
      </c>
      <c r="D11" s="65" t="str">
        <f t="shared" si="3"/>
        <v>Honix</v>
      </c>
      <c r="E11" s="66" t="str">
        <f t="shared" si="4"/>
        <v>HKDOIS3M_Quote</v>
      </c>
      <c r="F11" s="67" t="str">
        <f>_xll.qlOISRateHelper(,C11,B11,E11,$D11,,Permanent,Trigger,ObjectOverwrite)</f>
        <v>obj_00100#0003</v>
      </c>
      <c r="G11" s="51"/>
      <c r="H11" s="10" t="str">
        <f t="shared" si="1"/>
        <v>OIS</v>
      </c>
      <c r="I11" s="98" t="str">
        <f t="shared" si="2"/>
        <v>obj_000fe#0003</v>
      </c>
      <c r="J11" s="142" t="str">
        <f>IFERROR(_xll.qlRateHelperQuoteName(I11,Trigger),"--")</f>
        <v>HKDOIS5M_Quote</v>
      </c>
      <c r="K11" s="102">
        <f>IFERROR(_xll.qlRateHelperQuoteValue($I11,Trigger),"--")</f>
        <v>1.1000000000000001E-3</v>
      </c>
      <c r="L11" s="101" t="b">
        <v>1</v>
      </c>
      <c r="M11" s="98">
        <v>50</v>
      </c>
      <c r="N11" s="98">
        <v>1</v>
      </c>
      <c r="O11" s="103">
        <f>IFERROR(_xll.qlRateHelperEarliestDate(I11,Trigger),"--")</f>
        <v>42282</v>
      </c>
      <c r="P11" s="103">
        <f>IFERROR(_xll.qlRateHelperPillarDate(I11,Trigger),"--")</f>
        <v>42436</v>
      </c>
      <c r="R11" s="4" t="str">
        <f t="shared" si="5"/>
        <v/>
      </c>
      <c r="S11" s="4" t="e">
        <v>#N/A</v>
      </c>
      <c r="T11" s="4" t="str">
        <f>IFERROR(_xll.qlRateHelperQuoteName(S11,Trigger),"")</f>
        <v/>
      </c>
      <c r="U11" s="73" t="str">
        <f>IFERROR(_xll.qlRateHelperRate(S11,Trigger),"")</f>
        <v/>
      </c>
      <c r="V11" s="108" t="str">
        <f>IF(ISERROR(_xll.qlSwapRateHelperSpread($S11)),IF(ISERROR(_xll.qlFuturesRateHelperConvexityAdjustment($S11)),"",_xll.qlFuturesRateHelperConvexityAdjustment($S11)),_xll.qlSwapRateHelperSpread($S11))</f>
        <v/>
      </c>
      <c r="W11" s="5" t="str">
        <f>IFERROR(_xll.qlRateHelperEarliestDate(S11,Trigger),"")</f>
        <v/>
      </c>
      <c r="X11" s="5" t="str">
        <f>IFERROR(_xll.qlRateHelperPillarDate(S11,Trigger),"")</f>
        <v/>
      </c>
      <c r="Y11" s="81" t="e">
        <v>#N/A</v>
      </c>
      <c r="AA11" s="153">
        <v>1</v>
      </c>
      <c r="AB11" s="154">
        <f>_xll.qlCalendarEndOfMonth(Calendar,Settlementdate,Trigger)</f>
        <v>42307</v>
      </c>
      <c r="AC11" s="153" t="str">
        <f t="shared" ref="AC11:AC23" si="6">Currency&amp;$AC$9&amp;AA11&amp;JumpSuffix&amp;QuoteSuffix</f>
        <v>HKDJump1_SYNTHON_Quote</v>
      </c>
      <c r="AD11" s="172">
        <f>_xll.qlDayCounterYearFraction("actual/360",AB11,_xll.qlCalendarAdvance(Calendar,AB11,"1D",,,Trigger))</f>
        <v>8.3333333333333332E-3</v>
      </c>
      <c r="AE11" s="155" t="e">
        <f>IF(_xll.qlQuoteIsValid(AC11,Trigger),_xll.qlQuoteValue(AC11,Trigger),1)</f>
        <v>#NUM!</v>
      </c>
      <c r="AF11" s="196" t="str">
        <f>IFERROR(-LN(AE11)/AD11,"--")</f>
        <v>--</v>
      </c>
      <c r="AG11" s="177">
        <v>0</v>
      </c>
      <c r="AH11" s="155">
        <f>IF(ISBLANK(AG11),AC11,EXP(-AG11*AD11))</f>
        <v>1</v>
      </c>
    </row>
    <row r="12" spans="1:34" ht="11.25" customHeight="1" x14ac:dyDescent="0.2">
      <c r="A12" s="62" t="s">
        <v>70</v>
      </c>
      <c r="B12" s="63" t="s">
        <v>42</v>
      </c>
      <c r="C12" s="64">
        <v>1</v>
      </c>
      <c r="D12" s="65" t="str">
        <f t="shared" si="3"/>
        <v>Honix</v>
      </c>
      <c r="E12" s="66" t="str">
        <f t="shared" si="4"/>
        <v>HKDOIS4M_Quote</v>
      </c>
      <c r="F12" s="67" t="str">
        <f>_xll.qlOISRateHelper(,C12,B12,E12,$D12,,Permanent,Trigger,ObjectOverwrite)</f>
        <v>obj_000ff#0003</v>
      </c>
      <c r="G12" s="51"/>
      <c r="H12" s="10" t="str">
        <f t="shared" si="1"/>
        <v>OIS</v>
      </c>
      <c r="I12" s="98" t="str">
        <f t="shared" si="2"/>
        <v>obj_000fd#0003</v>
      </c>
      <c r="J12" s="142" t="str">
        <f>IFERROR(_xll.qlRateHelperQuoteName(I12,Trigger),"--")</f>
        <v>HKDOIS6M_Quote</v>
      </c>
      <c r="K12" s="102">
        <f>IFERROR(_xll.qlRateHelperQuoteValue($I12,Trigger),"--")</f>
        <v>1.1999999999999999E-3</v>
      </c>
      <c r="L12" s="101" t="b">
        <v>1</v>
      </c>
      <c r="M12" s="98">
        <v>50</v>
      </c>
      <c r="N12" s="98">
        <v>1</v>
      </c>
      <c r="O12" s="103">
        <f>IFERROR(_xll.qlRateHelperEarliestDate(I12,Trigger),"--")</f>
        <v>42282</v>
      </c>
      <c r="P12" s="103">
        <f>IFERROR(_xll.qlRateHelperPillarDate(I12,Trigger),"--")</f>
        <v>42465</v>
      </c>
      <c r="R12" s="4" t="str">
        <f t="shared" si="5"/>
        <v/>
      </c>
      <c r="S12" s="4" t="e">
        <v>#N/A</v>
      </c>
      <c r="T12" s="4" t="str">
        <f>IFERROR(_xll.qlRateHelperQuoteName(S12,Trigger),"")</f>
        <v/>
      </c>
      <c r="U12" s="73" t="str">
        <f>IFERROR(_xll.qlRateHelperRate(S12,Trigger),"")</f>
        <v/>
      </c>
      <c r="V12" s="108" t="str">
        <f>IF(ISERROR(_xll.qlSwapRateHelperSpread($S12)),IF(ISERROR(_xll.qlFuturesRateHelperConvexityAdjustment($S12)),"",_xll.qlFuturesRateHelperConvexityAdjustment($S12)),_xll.qlSwapRateHelperSpread($S12))</f>
        <v/>
      </c>
      <c r="W12" s="5" t="str">
        <f>IFERROR(_xll.qlRateHelperEarliestDate(S12,Trigger),"")</f>
        <v/>
      </c>
      <c r="X12" s="5" t="str">
        <f>IFERROR(_xll.qlRateHelperPillarDate(S12,Trigger),"")</f>
        <v/>
      </c>
      <c r="Y12" s="81" t="e">
        <v>#N/A</v>
      </c>
      <c r="AA12" s="156">
        <v>2</v>
      </c>
      <c r="AB12" s="157">
        <f>_xll.qlCalendarEndOfMonth(Calendar,_xll.qlCalendarAdvance(Calendar,AB11,"1m","mf",TRUE),Trigger)</f>
        <v>42338</v>
      </c>
      <c r="AC12" s="156" t="str">
        <f t="shared" si="6"/>
        <v>HKDJump2_SYNTHON_Quote</v>
      </c>
      <c r="AD12" s="173">
        <f>_xll.qlDayCounterYearFraction("actual/360",AB12,_xll.qlCalendarAdvance(Calendar,AB12,"1D",,,Trigger))</f>
        <v>2.7777777777777779E-3</v>
      </c>
      <c r="AE12" s="158" t="e">
        <f>IF(_xll.qlQuoteIsValid(AC12,Trigger),_xll.qlQuoteValue(AC12,Trigger),1)</f>
        <v>#NUM!</v>
      </c>
      <c r="AF12" s="197" t="str">
        <f t="shared" ref="AF12:AF23" si="7">IFERROR(-LN(AE12)/AD12,"--")</f>
        <v>--</v>
      </c>
      <c r="AG12" s="178">
        <v>0</v>
      </c>
      <c r="AH12" s="158">
        <f t="shared" ref="AH12:AH23" si="8">IF(ISBLANK(AG12),AC12,EXP(-AG12*AD12))</f>
        <v>1</v>
      </c>
    </row>
    <row r="13" spans="1:34" ht="11.25" customHeight="1" x14ac:dyDescent="0.2">
      <c r="A13" s="62" t="s">
        <v>70</v>
      </c>
      <c r="B13" s="63" t="s">
        <v>43</v>
      </c>
      <c r="C13" s="64">
        <v>1</v>
      </c>
      <c r="D13" s="65" t="str">
        <f t="shared" si="3"/>
        <v>Honix</v>
      </c>
      <c r="E13" s="66" t="str">
        <f t="shared" si="4"/>
        <v>HKDOIS5M_Quote</v>
      </c>
      <c r="F13" s="67" t="str">
        <f>_xll.qlOISRateHelper(,C13,B13,E13,$D13,,Permanent,Trigger,ObjectOverwrite)</f>
        <v>obj_000fe#0003</v>
      </c>
      <c r="G13" s="51"/>
      <c r="H13" s="10" t="str">
        <f t="shared" si="1"/>
        <v>OIS</v>
      </c>
      <c r="I13" s="98" t="str">
        <f t="shared" si="2"/>
        <v>--</v>
      </c>
      <c r="J13" s="142" t="str">
        <f>IFERROR(_xll.qlRateHelperQuoteName(I13,Trigger),"--")</f>
        <v>--</v>
      </c>
      <c r="K13" s="102" t="str">
        <f>IFERROR(_xll.qlRateHelperQuoteValue($I13,Trigger),"--")</f>
        <v>--</v>
      </c>
      <c r="L13" s="101" t="b">
        <v>0</v>
      </c>
      <c r="M13" s="98">
        <v>50</v>
      </c>
      <c r="N13" s="98">
        <v>1</v>
      </c>
      <c r="O13" s="103" t="str">
        <f>IFERROR(_xll.qlRateHelperEarliestDate(I13,Trigger),"--")</f>
        <v>--</v>
      </c>
      <c r="P13" s="103" t="str">
        <f>IFERROR(_xll.qlRateHelperPillarDate(I13,Trigger),"--")</f>
        <v>--</v>
      </c>
      <c r="R13" s="4" t="str">
        <f t="shared" si="5"/>
        <v/>
      </c>
      <c r="S13" s="4" t="e">
        <v>#N/A</v>
      </c>
      <c r="T13" s="4" t="str">
        <f>IFERROR(_xll.qlRateHelperQuoteName(S13,Trigger),"")</f>
        <v/>
      </c>
      <c r="U13" s="73" t="str">
        <f>IFERROR(_xll.qlRateHelperRate(S13,Trigger),"")</f>
        <v/>
      </c>
      <c r="V13" s="108" t="str">
        <f>IF(ISERROR(_xll.qlSwapRateHelperSpread($S13)),IF(ISERROR(_xll.qlFuturesRateHelperConvexityAdjustment($S13)),"",_xll.qlFuturesRateHelperConvexityAdjustment($S13)),_xll.qlSwapRateHelperSpread($S13))</f>
        <v/>
      </c>
      <c r="W13" s="5" t="str">
        <f>IFERROR(_xll.qlRateHelperEarliestDate(S13,Trigger),"")</f>
        <v/>
      </c>
      <c r="X13" s="5" t="str">
        <f>IFERROR(_xll.qlRateHelperPillarDate(S13,Trigger),"")</f>
        <v/>
      </c>
      <c r="Y13" s="81" t="e">
        <v>#N/A</v>
      </c>
      <c r="AA13" s="156">
        <v>3</v>
      </c>
      <c r="AB13" s="157">
        <f>_xll.qlCalendarEndOfMonth(Calendar,_xll.qlCalendarAdvance(Calendar,AB12,"1m","mf",TRUE),Trigger)</f>
        <v>42369</v>
      </c>
      <c r="AC13" s="156" t="str">
        <f t="shared" si="6"/>
        <v>HKDJump3_SYNTHON_Quote</v>
      </c>
      <c r="AD13" s="173">
        <f>_xll.qlDayCounterYearFraction("actual/360",AB13,_xll.qlCalendarAdvance(Calendar,AB13,"1D",,,Trigger))</f>
        <v>1.1111111111111112E-2</v>
      </c>
      <c r="AE13" s="158" t="e">
        <f>IF(_xll.qlQuoteIsValid(AC13,Trigger),_xll.qlQuoteValue(AC13,Trigger),1)</f>
        <v>#NUM!</v>
      </c>
      <c r="AF13" s="197" t="str">
        <f t="shared" si="7"/>
        <v>--</v>
      </c>
      <c r="AG13" s="178">
        <v>0</v>
      </c>
      <c r="AH13" s="158">
        <f t="shared" si="8"/>
        <v>1</v>
      </c>
    </row>
    <row r="14" spans="1:34" ht="11.25" customHeight="1" x14ac:dyDescent="0.2">
      <c r="A14" s="62" t="s">
        <v>70</v>
      </c>
      <c r="B14" s="63" t="s">
        <v>3</v>
      </c>
      <c r="C14" s="64">
        <v>1</v>
      </c>
      <c r="D14" s="65" t="str">
        <f t="shared" si="3"/>
        <v>Honix</v>
      </c>
      <c r="E14" s="66" t="str">
        <f t="shared" si="4"/>
        <v>HKDOIS6M_Quote</v>
      </c>
      <c r="F14" s="67" t="str">
        <f>_xll.qlOISRateHelper(,C14,B14,E14,$D14,,Permanent,Trigger,ObjectOverwrite)</f>
        <v>obj_000fd#0003</v>
      </c>
      <c r="G14" s="51"/>
      <c r="H14" s="10" t="str">
        <f t="shared" si="1"/>
        <v>OIS</v>
      </c>
      <c r="I14" s="98" t="str">
        <f t="shared" si="2"/>
        <v>--</v>
      </c>
      <c r="J14" s="142" t="str">
        <f>IFERROR(_xll.qlRateHelperQuoteName(I14,Trigger),"--")</f>
        <v>--</v>
      </c>
      <c r="K14" s="102" t="str">
        <f>IFERROR(_xll.qlRateHelperQuoteValue($I14,Trigger),"--")</f>
        <v>--</v>
      </c>
      <c r="L14" s="101" t="b">
        <v>0</v>
      </c>
      <c r="M14" s="98">
        <v>50</v>
      </c>
      <c r="N14" s="98">
        <v>1</v>
      </c>
      <c r="O14" s="103" t="str">
        <f>IFERROR(_xll.qlRateHelperEarliestDate(I14,Trigger),"--")</f>
        <v>--</v>
      </c>
      <c r="P14" s="103" t="str">
        <f>IFERROR(_xll.qlRateHelperPillarDate(I14,Trigger),"--")</f>
        <v>--</v>
      </c>
      <c r="R14" s="4" t="str">
        <f t="shared" si="5"/>
        <v/>
      </c>
      <c r="S14" s="4" t="e">
        <v>#N/A</v>
      </c>
      <c r="T14" s="4" t="str">
        <f>IFERROR(_xll.qlRateHelperQuoteName(S14,Trigger),"")</f>
        <v/>
      </c>
      <c r="U14" s="73" t="str">
        <f>IFERROR(_xll.qlRateHelperRate(S14,Trigger),"")</f>
        <v/>
      </c>
      <c r="V14" s="108" t="str">
        <f>IF(ISERROR(_xll.qlSwapRateHelperSpread($S14)),IF(ISERROR(_xll.qlFuturesRateHelperConvexityAdjustment($S14)),"",_xll.qlFuturesRateHelperConvexityAdjustment($S14)),_xll.qlSwapRateHelperSpread($S14))</f>
        <v/>
      </c>
      <c r="W14" s="5" t="str">
        <f>IFERROR(_xll.qlRateHelperEarliestDate(S14,Trigger),"")</f>
        <v/>
      </c>
      <c r="X14" s="5" t="str">
        <f>IFERROR(_xll.qlRateHelperPillarDate(S14,Trigger),"")</f>
        <v/>
      </c>
      <c r="Y14" s="81" t="e">
        <v>#N/A</v>
      </c>
      <c r="AA14" s="156">
        <v>4</v>
      </c>
      <c r="AB14" s="157">
        <f>_xll.qlCalendarEndOfMonth(Calendar,_xll.qlCalendarAdvance(Calendar,AB13,"1m","mf",TRUE),Trigger)</f>
        <v>42398</v>
      </c>
      <c r="AC14" s="156" t="str">
        <f t="shared" si="6"/>
        <v>HKDJump4_SYNTHON_Quote</v>
      </c>
      <c r="AD14" s="173">
        <f>_xll.qlDayCounterYearFraction("actual/360",AB14,_xll.qlCalendarAdvance(Calendar,AB14,"1D",,,Trigger))</f>
        <v>8.3333333333333332E-3</v>
      </c>
      <c r="AE14" s="158" t="e">
        <f>IF(_xll.qlQuoteIsValid(AC14,Trigger),_xll.qlQuoteValue(AC14,Trigger),1)</f>
        <v>#NUM!</v>
      </c>
      <c r="AF14" s="197" t="str">
        <f t="shared" si="7"/>
        <v>--</v>
      </c>
      <c r="AG14" s="178">
        <v>0</v>
      </c>
      <c r="AH14" s="158">
        <f t="shared" si="8"/>
        <v>1</v>
      </c>
    </row>
    <row r="15" spans="1:34" ht="11.25" customHeight="1" x14ac:dyDescent="0.2">
      <c r="A15" s="62" t="s">
        <v>70</v>
      </c>
      <c r="B15" s="63" t="s">
        <v>44</v>
      </c>
      <c r="C15" s="64">
        <v>1</v>
      </c>
      <c r="D15" s="65" t="str">
        <f t="shared" si="3"/>
        <v>Honix</v>
      </c>
      <c r="E15" s="66" t="str">
        <f t="shared" si="4"/>
        <v>HKDOIS7M_Quote</v>
      </c>
      <c r="F15" s="67"/>
      <c r="G15" s="51"/>
      <c r="H15" s="10" t="str">
        <f t="shared" si="1"/>
        <v>OIS</v>
      </c>
      <c r="I15" s="98" t="str">
        <f t="shared" si="2"/>
        <v>obj_000fc#0003</v>
      </c>
      <c r="J15" s="142" t="str">
        <f>IFERROR(_xll.qlRateHelperQuoteName(I15,Trigger),"--")</f>
        <v>HKDOIS9M_Quote</v>
      </c>
      <c r="K15" s="102">
        <f>IFERROR(_xll.qlRateHelperQuoteValue($I15,Trigger),"--")</f>
        <v>1.2999999999999999E-3</v>
      </c>
      <c r="L15" s="101" t="b">
        <v>1</v>
      </c>
      <c r="M15" s="98">
        <v>50</v>
      </c>
      <c r="N15" s="98">
        <v>1</v>
      </c>
      <c r="O15" s="103">
        <f>IFERROR(_xll.qlRateHelperEarliestDate(I15,Trigger),"--")</f>
        <v>42282</v>
      </c>
      <c r="P15" s="103">
        <f>IFERROR(_xll.qlRateHelperPillarDate(I15,Trigger),"--")</f>
        <v>42556</v>
      </c>
      <c r="R15" s="4" t="str">
        <f t="shared" si="5"/>
        <v/>
      </c>
      <c r="S15" s="4" t="e">
        <v>#N/A</v>
      </c>
      <c r="T15" s="4" t="str">
        <f>IFERROR(_xll.qlRateHelperQuoteName(S15,Trigger),"")</f>
        <v/>
      </c>
      <c r="U15" s="73" t="str">
        <f>IFERROR(_xll.qlRateHelperRate(S15,Trigger),"")</f>
        <v/>
      </c>
      <c r="V15" s="108" t="str">
        <f>IF(ISERROR(_xll.qlSwapRateHelperSpread($S15)),IF(ISERROR(_xll.qlFuturesRateHelperConvexityAdjustment($S15)),"",_xll.qlFuturesRateHelperConvexityAdjustment($S15)),_xll.qlSwapRateHelperSpread($S15))</f>
        <v/>
      </c>
      <c r="W15" s="5" t="str">
        <f>IFERROR(_xll.qlRateHelperEarliestDate(S15,Trigger),"")</f>
        <v/>
      </c>
      <c r="X15" s="5" t="str">
        <f>IFERROR(_xll.qlRateHelperPillarDate(S15,Trigger),"")</f>
        <v/>
      </c>
      <c r="Y15" s="81" t="e">
        <v>#N/A</v>
      </c>
      <c r="AA15" s="156">
        <v>5</v>
      </c>
      <c r="AB15" s="157">
        <f>_xll.qlCalendarEndOfMonth(Calendar,_xll.qlCalendarAdvance(Calendar,AB14,"1m","mf",TRUE),Trigger)</f>
        <v>42429</v>
      </c>
      <c r="AC15" s="156" t="str">
        <f t="shared" si="6"/>
        <v>HKDJump5_SYNTHON_Quote</v>
      </c>
      <c r="AD15" s="173">
        <f>_xll.qlDayCounterYearFraction("actual/360",AB15,_xll.qlCalendarAdvance(Calendar,AB15,"1D",,,Trigger))</f>
        <v>2.7777777777777779E-3</v>
      </c>
      <c r="AE15" s="158" t="e">
        <f>IF(_xll.qlQuoteIsValid(AC15,Trigger),_xll.qlQuoteValue(AC15,Trigger),1)</f>
        <v>#NUM!</v>
      </c>
      <c r="AF15" s="197" t="str">
        <f t="shared" si="7"/>
        <v>--</v>
      </c>
      <c r="AG15" s="178">
        <v>0</v>
      </c>
      <c r="AH15" s="158">
        <f t="shared" si="8"/>
        <v>1</v>
      </c>
    </row>
    <row r="16" spans="1:34" ht="11.25" customHeight="1" x14ac:dyDescent="0.2">
      <c r="A16" s="62" t="s">
        <v>70</v>
      </c>
      <c r="B16" s="63" t="s">
        <v>45</v>
      </c>
      <c r="C16" s="64">
        <v>1</v>
      </c>
      <c r="D16" s="65" t="str">
        <f t="shared" si="3"/>
        <v>Honix</v>
      </c>
      <c r="E16" s="66" t="str">
        <f t="shared" si="4"/>
        <v>HKDOIS8M_Quote</v>
      </c>
      <c r="F16" s="67"/>
      <c r="G16" s="51"/>
      <c r="H16" s="10" t="str">
        <f t="shared" si="1"/>
        <v>OIS</v>
      </c>
      <c r="I16" s="98" t="str">
        <f t="shared" si="2"/>
        <v>--</v>
      </c>
      <c r="J16" s="142" t="str">
        <f>IFERROR(_xll.qlRateHelperQuoteName(I16,Trigger),"--")</f>
        <v>--</v>
      </c>
      <c r="K16" s="102" t="str">
        <f>IFERROR(_xll.qlRateHelperQuoteValue($I16,Trigger),"--")</f>
        <v>--</v>
      </c>
      <c r="L16" s="101" t="b">
        <v>0</v>
      </c>
      <c r="M16" s="98">
        <v>50</v>
      </c>
      <c r="N16" s="98">
        <v>1</v>
      </c>
      <c r="O16" s="103" t="str">
        <f>IFERROR(_xll.qlRateHelperEarliestDate(I16,Trigger),"--")</f>
        <v>--</v>
      </c>
      <c r="P16" s="103" t="str">
        <f>IFERROR(_xll.qlRateHelperPillarDate(I16,Trigger),"--")</f>
        <v>--</v>
      </c>
      <c r="R16" s="4" t="str">
        <f t="shared" si="5"/>
        <v/>
      </c>
      <c r="S16" s="4" t="e">
        <v>#N/A</v>
      </c>
      <c r="T16" s="4" t="str">
        <f>IFERROR(_xll.qlRateHelperQuoteName(S16,Trigger),"")</f>
        <v/>
      </c>
      <c r="U16" s="73" t="str">
        <f>IFERROR(_xll.qlRateHelperRate(S16,Trigger),"")</f>
        <v/>
      </c>
      <c r="V16" s="108" t="str">
        <f>IF(ISERROR(_xll.qlSwapRateHelperSpread($S16)),IF(ISERROR(_xll.qlFuturesRateHelperConvexityAdjustment($S16)),"",_xll.qlFuturesRateHelperConvexityAdjustment($S16)),_xll.qlSwapRateHelperSpread($S16))</f>
        <v/>
      </c>
      <c r="W16" s="5" t="str">
        <f>IFERROR(_xll.qlRateHelperEarliestDate(S16,Trigger),"")</f>
        <v/>
      </c>
      <c r="X16" s="5" t="str">
        <f>IFERROR(_xll.qlRateHelperPillarDate(S16,Trigger),"")</f>
        <v/>
      </c>
      <c r="Y16" s="81" t="e">
        <v>#N/A</v>
      </c>
      <c r="AA16" s="156">
        <v>6</v>
      </c>
      <c r="AB16" s="157">
        <f>_xll.qlCalendarEndOfMonth(Calendar,_xll.qlCalendarAdvance(Calendar,AB15,"1m","mf",TRUE),Trigger)</f>
        <v>42460</v>
      </c>
      <c r="AC16" s="156" t="str">
        <f t="shared" si="6"/>
        <v>HKDJump6_SYNTHON_Quote</v>
      </c>
      <c r="AD16" s="173">
        <f>_xll.qlDayCounterYearFraction("actual/360",AB16,_xll.qlCalendarAdvance(Calendar,AB16,"1D",,,Trigger))</f>
        <v>2.7777777777777779E-3</v>
      </c>
      <c r="AE16" s="158" t="e">
        <f>IF(_xll.qlQuoteIsValid(AC16,Trigger),_xll.qlQuoteValue(AC16,Trigger),1)</f>
        <v>#NUM!</v>
      </c>
      <c r="AF16" s="197" t="str">
        <f t="shared" si="7"/>
        <v>--</v>
      </c>
      <c r="AG16" s="178">
        <v>0</v>
      </c>
      <c r="AH16" s="158">
        <f t="shared" si="8"/>
        <v>1</v>
      </c>
    </row>
    <row r="17" spans="1:34" ht="11.25" customHeight="1" x14ac:dyDescent="0.2">
      <c r="A17" s="62" t="s">
        <v>70</v>
      </c>
      <c r="B17" s="63" t="s">
        <v>46</v>
      </c>
      <c r="C17" s="64">
        <v>1</v>
      </c>
      <c r="D17" s="65" t="str">
        <f t="shared" si="3"/>
        <v>Honix</v>
      </c>
      <c r="E17" s="66" t="str">
        <f t="shared" si="4"/>
        <v>HKDOIS9M_Quote</v>
      </c>
      <c r="F17" s="67" t="str">
        <f>_xll.qlOISRateHelper(,C17,B17,E17,$D17,,Permanent,Trigger,ObjectOverwrite)</f>
        <v>obj_000fc#0003</v>
      </c>
      <c r="G17" s="51"/>
      <c r="H17" s="10" t="str">
        <f t="shared" si="1"/>
        <v>OIS</v>
      </c>
      <c r="I17" s="98" t="str">
        <f t="shared" si="2"/>
        <v>--</v>
      </c>
      <c r="J17" s="142" t="str">
        <f>IFERROR(_xll.qlRateHelperQuoteName(I17,Trigger),"--")</f>
        <v>--</v>
      </c>
      <c r="K17" s="102" t="str">
        <f>IFERROR(_xll.qlRateHelperQuoteValue($I17,Trigger),"--")</f>
        <v>--</v>
      </c>
      <c r="L17" s="101" t="b">
        <v>0</v>
      </c>
      <c r="M17" s="98">
        <v>50</v>
      </c>
      <c r="N17" s="98">
        <v>1</v>
      </c>
      <c r="O17" s="103" t="str">
        <f>IFERROR(_xll.qlRateHelperEarliestDate(I17,Trigger),"--")</f>
        <v>--</v>
      </c>
      <c r="P17" s="103" t="str">
        <f>IFERROR(_xll.qlRateHelperPillarDate(I17,Trigger),"--")</f>
        <v>--</v>
      </c>
      <c r="R17" s="4" t="str">
        <f t="shared" si="5"/>
        <v/>
      </c>
      <c r="S17" s="4" t="e">
        <v>#N/A</v>
      </c>
      <c r="T17" s="4" t="str">
        <f>IFERROR(_xll.qlRateHelperQuoteName(S17,Trigger),"")</f>
        <v/>
      </c>
      <c r="U17" s="73" t="str">
        <f>IFERROR(_xll.qlRateHelperRate(S17,Trigger),"")</f>
        <v/>
      </c>
      <c r="V17" s="108" t="str">
        <f>IF(ISERROR(_xll.qlSwapRateHelperSpread($S17)),IF(ISERROR(_xll.qlFuturesRateHelperConvexityAdjustment($S17)),"",_xll.qlFuturesRateHelperConvexityAdjustment($S17)),_xll.qlSwapRateHelperSpread($S17))</f>
        <v/>
      </c>
      <c r="W17" s="5" t="str">
        <f>IFERROR(_xll.qlRateHelperEarliestDate(S17,Trigger),"")</f>
        <v/>
      </c>
      <c r="X17" s="5" t="str">
        <f>IFERROR(_xll.qlRateHelperPillarDate(S17,Trigger),"")</f>
        <v/>
      </c>
      <c r="Y17" s="81" t="e">
        <v>#N/A</v>
      </c>
      <c r="AA17" s="156">
        <v>7</v>
      </c>
      <c r="AB17" s="157">
        <f>_xll.qlCalendarEndOfMonth(Calendar,_xll.qlCalendarAdvance(Calendar,AB16,"1m","mf",TRUE),Trigger)</f>
        <v>42489</v>
      </c>
      <c r="AC17" s="156" t="str">
        <f t="shared" si="6"/>
        <v>HKDJump7_SYNTHON_Quote</v>
      </c>
      <c r="AD17" s="173">
        <f>_xll.qlDayCounterYearFraction("actual/360",AB17,_xll.qlCalendarAdvance(Calendar,AB17,"1D",,,Trigger))</f>
        <v>1.1111111111111112E-2</v>
      </c>
      <c r="AE17" s="158" t="e">
        <f>IF(_xll.qlQuoteIsValid(AC17,Trigger),_xll.qlQuoteValue(AC17,Trigger),1)</f>
        <v>#NUM!</v>
      </c>
      <c r="AF17" s="197" t="str">
        <f t="shared" si="7"/>
        <v>--</v>
      </c>
      <c r="AG17" s="178">
        <v>0</v>
      </c>
      <c r="AH17" s="158">
        <f t="shared" si="8"/>
        <v>1</v>
      </c>
    </row>
    <row r="18" spans="1:34" ht="11.25" customHeight="1" x14ac:dyDescent="0.2">
      <c r="A18" s="62" t="s">
        <v>70</v>
      </c>
      <c r="B18" s="63" t="s">
        <v>47</v>
      </c>
      <c r="C18" s="64">
        <v>1</v>
      </c>
      <c r="D18" s="65" t="str">
        <f t="shared" si="3"/>
        <v>Honix</v>
      </c>
      <c r="E18" s="66" t="str">
        <f t="shared" si="4"/>
        <v>HKDOIS10M_Quote</v>
      </c>
      <c r="F18" s="67"/>
      <c r="G18" s="51"/>
      <c r="H18" s="10" t="str">
        <f t="shared" si="1"/>
        <v>OIS</v>
      </c>
      <c r="I18" s="98" t="str">
        <f t="shared" si="2"/>
        <v>obj_00103#0003</v>
      </c>
      <c r="J18" s="142" t="str">
        <f>IFERROR(_xll.qlRateHelperQuoteName(I18,Trigger),"--")</f>
        <v>HKDOIS1Y_Quote</v>
      </c>
      <c r="K18" s="102">
        <f>IFERROR(_xll.qlRateHelperQuoteValue($I18,Trigger),"--")</f>
        <v>1.5000000000000002E-3</v>
      </c>
      <c r="L18" s="101" t="b">
        <v>1</v>
      </c>
      <c r="M18" s="98">
        <v>50</v>
      </c>
      <c r="N18" s="98">
        <v>1</v>
      </c>
      <c r="O18" s="103">
        <f>IFERROR(_xll.qlRateHelperEarliestDate(I18,Trigger),"--")</f>
        <v>42282</v>
      </c>
      <c r="P18" s="103">
        <f>IFERROR(_xll.qlRateHelperPillarDate(I18,Trigger),"--")</f>
        <v>42648</v>
      </c>
      <c r="R18" s="4" t="str">
        <f t="shared" si="5"/>
        <v/>
      </c>
      <c r="S18" s="4" t="e">
        <v>#N/A</v>
      </c>
      <c r="T18" s="4" t="str">
        <f>IFERROR(_xll.qlRateHelperQuoteName(S18,Trigger),"")</f>
        <v/>
      </c>
      <c r="U18" s="73" t="str">
        <f>IFERROR(_xll.qlRateHelperRate(S18,Trigger),"")</f>
        <v/>
      </c>
      <c r="V18" s="108" t="str">
        <f>IF(ISERROR(_xll.qlSwapRateHelperSpread($S18)),IF(ISERROR(_xll.qlFuturesRateHelperConvexityAdjustment($S18)),"",_xll.qlFuturesRateHelperConvexityAdjustment($S18)),_xll.qlSwapRateHelperSpread($S18))</f>
        <v/>
      </c>
      <c r="W18" s="5" t="str">
        <f>IFERROR(_xll.qlRateHelperEarliestDate(S18,Trigger),"")</f>
        <v/>
      </c>
      <c r="X18" s="5" t="str">
        <f>IFERROR(_xll.qlRateHelperPillarDate(S18,Trigger),"")</f>
        <v/>
      </c>
      <c r="Y18" s="81" t="e">
        <v>#N/A</v>
      </c>
      <c r="AA18" s="156">
        <v>8</v>
      </c>
      <c r="AB18" s="157">
        <f>_xll.qlCalendarEndOfMonth(Calendar,_xll.qlCalendarAdvance(Calendar,AB17,"1m","mf",TRUE),Trigger)</f>
        <v>42521</v>
      </c>
      <c r="AC18" s="156" t="str">
        <f t="shared" si="6"/>
        <v>HKDJump8_SYNTHON_Quote</v>
      </c>
      <c r="AD18" s="173">
        <f>_xll.qlDayCounterYearFraction("actual/360",AB18,_xll.qlCalendarAdvance(Calendar,AB18,"1D",,,Trigger))</f>
        <v>2.7777777777777779E-3</v>
      </c>
      <c r="AE18" s="158" t="e">
        <f>IF(_xll.qlQuoteIsValid(AC18,Trigger),_xll.qlQuoteValue(AC18,Trigger),1)</f>
        <v>#NUM!</v>
      </c>
      <c r="AF18" s="197" t="str">
        <f t="shared" si="7"/>
        <v>--</v>
      </c>
      <c r="AG18" s="178">
        <v>0</v>
      </c>
      <c r="AH18" s="158">
        <f t="shared" si="8"/>
        <v>1</v>
      </c>
    </row>
    <row r="19" spans="1:34" ht="11.25" customHeight="1" x14ac:dyDescent="0.2">
      <c r="A19" s="62" t="s">
        <v>70</v>
      </c>
      <c r="B19" s="63" t="s">
        <v>48</v>
      </c>
      <c r="C19" s="64">
        <v>1</v>
      </c>
      <c r="D19" s="65" t="str">
        <f t="shared" si="3"/>
        <v>Honix</v>
      </c>
      <c r="E19" s="66" t="str">
        <f t="shared" si="4"/>
        <v>HKDOIS11M_Quote</v>
      </c>
      <c r="F19" s="67"/>
      <c r="G19" s="51"/>
      <c r="H19" s="10" t="str">
        <f t="shared" si="1"/>
        <v>OIS</v>
      </c>
      <c r="I19" s="98" t="str">
        <f t="shared" si="2"/>
        <v>--</v>
      </c>
      <c r="J19" s="142" t="str">
        <f>IFERROR(_xll.qlRateHelperQuoteName(I19,Trigger),"--")</f>
        <v>--</v>
      </c>
      <c r="K19" s="102" t="str">
        <f>IFERROR(_xll.qlRateHelperQuoteValue($I19,Trigger),"--")</f>
        <v>--</v>
      </c>
      <c r="L19" s="101" t="b">
        <v>0</v>
      </c>
      <c r="M19" s="98">
        <v>50</v>
      </c>
      <c r="N19" s="98">
        <v>1</v>
      </c>
      <c r="O19" s="103" t="str">
        <f>IFERROR(_xll.qlRateHelperEarliestDate(I19,Trigger),"--")</f>
        <v>--</v>
      </c>
      <c r="P19" s="103" t="str">
        <f>IFERROR(_xll.qlRateHelperPillarDate(I19,Trigger),"--")</f>
        <v>--</v>
      </c>
      <c r="R19" s="4" t="str">
        <f t="shared" si="5"/>
        <v/>
      </c>
      <c r="S19" s="4" t="e">
        <v>#N/A</v>
      </c>
      <c r="T19" s="4" t="str">
        <f>IFERROR(_xll.qlRateHelperQuoteName(S19,Trigger),"")</f>
        <v/>
      </c>
      <c r="U19" s="73" t="str">
        <f>IFERROR(_xll.qlRateHelperRate(S19,Trigger),"")</f>
        <v/>
      </c>
      <c r="V19" s="108" t="str">
        <f>IF(ISERROR(_xll.qlSwapRateHelperSpread($S19)),IF(ISERROR(_xll.qlFuturesRateHelperConvexityAdjustment($S19)),"",_xll.qlFuturesRateHelperConvexityAdjustment($S19)),_xll.qlSwapRateHelperSpread($S19))</f>
        <v/>
      </c>
      <c r="W19" s="5" t="str">
        <f>IFERROR(_xll.qlRateHelperEarliestDate(S19,Trigger),"")</f>
        <v/>
      </c>
      <c r="X19" s="5" t="str">
        <f>IFERROR(_xll.qlRateHelperPillarDate(S19,Trigger),"")</f>
        <v/>
      </c>
      <c r="Y19" s="81" t="e">
        <v>#N/A</v>
      </c>
      <c r="AA19" s="156">
        <v>9</v>
      </c>
      <c r="AB19" s="157">
        <f>_xll.qlCalendarEndOfMonth(Calendar,_xll.qlCalendarAdvance(Calendar,AB18,"1m","mf",TRUE),Trigger)</f>
        <v>42551</v>
      </c>
      <c r="AC19" s="156" t="str">
        <f t="shared" si="6"/>
        <v>HKDJump9_SYNTHON_Quote</v>
      </c>
      <c r="AD19" s="173">
        <f>_xll.qlDayCounterYearFraction("actual/360",AB19,_xll.qlCalendarAdvance(Calendar,AB19,"1D",,,Trigger))</f>
        <v>1.1111111111111112E-2</v>
      </c>
      <c r="AE19" s="158" t="e">
        <f>IF(_xll.qlQuoteIsValid(AC19,Trigger),_xll.qlQuoteValue(AC19,Trigger),1)</f>
        <v>#NUM!</v>
      </c>
      <c r="AF19" s="197" t="str">
        <f t="shared" si="7"/>
        <v>--</v>
      </c>
      <c r="AG19" s="178">
        <v>0</v>
      </c>
      <c r="AH19" s="158">
        <f t="shared" si="8"/>
        <v>1</v>
      </c>
    </row>
    <row r="20" spans="1:34" ht="11.25" customHeight="1" x14ac:dyDescent="0.2">
      <c r="A20" s="62" t="s">
        <v>70</v>
      </c>
      <c r="B20" s="63" t="s">
        <v>27</v>
      </c>
      <c r="C20" s="64">
        <v>1</v>
      </c>
      <c r="D20" s="65" t="str">
        <f t="shared" si="3"/>
        <v>Honix</v>
      </c>
      <c r="E20" s="66" t="str">
        <f t="shared" si="4"/>
        <v>HKDOIS1Y_Quote</v>
      </c>
      <c r="F20" s="67" t="str">
        <f>_xll.qlOISRateHelper(,C20,B20,E20,$D20,,Permanent,Trigger,ObjectOverwrite)</f>
        <v>obj_00103#0003</v>
      </c>
      <c r="G20" s="51"/>
      <c r="H20" s="10" t="str">
        <f t="shared" si="1"/>
        <v>OIS</v>
      </c>
      <c r="I20" s="98" t="str">
        <f t="shared" si="2"/>
        <v>--</v>
      </c>
      <c r="J20" s="142" t="str">
        <f>IFERROR(_xll.qlRateHelperQuoteName(I20,Trigger),"--")</f>
        <v>--</v>
      </c>
      <c r="K20" s="102" t="str">
        <f>IFERROR(_xll.qlRateHelperQuoteValue($I20,Trigger),"--")</f>
        <v>--</v>
      </c>
      <c r="L20" s="101" t="b">
        <v>0</v>
      </c>
      <c r="M20" s="98">
        <v>50</v>
      </c>
      <c r="N20" s="98">
        <v>1</v>
      </c>
      <c r="O20" s="103" t="str">
        <f>IFERROR(_xll.qlRateHelperEarliestDate(I20,Trigger),"--")</f>
        <v>--</v>
      </c>
      <c r="P20" s="103" t="str">
        <f>IFERROR(_xll.qlRateHelperPillarDate(I20,Trigger),"--")</f>
        <v>--</v>
      </c>
      <c r="R20" s="4" t="str">
        <f t="shared" si="5"/>
        <v/>
      </c>
      <c r="S20" s="4" t="e">
        <v>#N/A</v>
      </c>
      <c r="T20" s="4" t="str">
        <f>IFERROR(_xll.qlRateHelperQuoteName(S20,Trigger),"")</f>
        <v/>
      </c>
      <c r="U20" s="73" t="str">
        <f>IFERROR(_xll.qlRateHelperRate(S20,Trigger),"")</f>
        <v/>
      </c>
      <c r="V20" s="108" t="str">
        <f>IF(ISERROR(_xll.qlSwapRateHelperSpread($S20)),IF(ISERROR(_xll.qlFuturesRateHelperConvexityAdjustment($S20)),"",_xll.qlFuturesRateHelperConvexityAdjustment($S20)),_xll.qlSwapRateHelperSpread($S20))</f>
        <v/>
      </c>
      <c r="W20" s="5" t="str">
        <f>IFERROR(_xll.qlRateHelperEarliestDate(S20,Trigger),"")</f>
        <v/>
      </c>
      <c r="X20" s="5" t="str">
        <f>IFERROR(_xll.qlRateHelperPillarDate(S20,Trigger),"")</f>
        <v/>
      </c>
      <c r="Y20" s="81" t="e">
        <v>#N/A</v>
      </c>
      <c r="AA20" s="156">
        <v>10</v>
      </c>
      <c r="AB20" s="157">
        <f>_xll.qlCalendarEndOfMonth(Calendar,_xll.qlCalendarAdvance(Calendar,AB19,"1m","mf",TRUE),Trigger)</f>
        <v>42580</v>
      </c>
      <c r="AC20" s="156" t="str">
        <f t="shared" si="6"/>
        <v>HKDJump10_SYNTHON_Quote</v>
      </c>
      <c r="AD20" s="173">
        <f>_xll.qlDayCounterYearFraction("actual/360",AB20,_xll.qlCalendarAdvance(Calendar,AB20,"1D",,,Trigger))</f>
        <v>8.3333333333333332E-3</v>
      </c>
      <c r="AE20" s="158" t="e">
        <f>IF(_xll.qlQuoteIsValid(AC20,Trigger),_xll.qlQuoteValue(AC20,Trigger),1)</f>
        <v>#NUM!</v>
      </c>
      <c r="AF20" s="197" t="str">
        <f t="shared" si="7"/>
        <v>--</v>
      </c>
      <c r="AG20" s="178">
        <v>0</v>
      </c>
      <c r="AH20" s="158">
        <f t="shared" si="8"/>
        <v>1</v>
      </c>
    </row>
    <row r="21" spans="1:34" ht="11.25" customHeight="1" x14ac:dyDescent="0.2">
      <c r="A21" s="62" t="s">
        <v>70</v>
      </c>
      <c r="B21" s="63" t="s">
        <v>49</v>
      </c>
      <c r="C21" s="64">
        <v>1</v>
      </c>
      <c r="D21" s="65" t="str">
        <f t="shared" si="3"/>
        <v>Honix</v>
      </c>
      <c r="E21" s="66" t="str">
        <f t="shared" si="4"/>
        <v>HKDOIS15M_Quote</v>
      </c>
      <c r="F21" s="67"/>
      <c r="G21" s="51"/>
      <c r="H21" s="10" t="str">
        <f t="shared" si="1"/>
        <v>OIS</v>
      </c>
      <c r="I21" s="98" t="str">
        <f t="shared" si="2"/>
        <v>--</v>
      </c>
      <c r="J21" s="142" t="str">
        <f>IFERROR(_xll.qlRateHelperQuoteName(I21,Trigger),"--")</f>
        <v>--</v>
      </c>
      <c r="K21" s="102" t="str">
        <f>IFERROR(_xll.qlRateHelperQuoteValue($I21,Trigger),"--")</f>
        <v>--</v>
      </c>
      <c r="L21" s="101" t="b">
        <v>0</v>
      </c>
      <c r="M21" s="98">
        <v>50</v>
      </c>
      <c r="N21" s="98">
        <v>1</v>
      </c>
      <c r="O21" s="103" t="str">
        <f>IFERROR(_xll.qlRateHelperEarliestDate(I21,Trigger),"--")</f>
        <v>--</v>
      </c>
      <c r="P21" s="103" t="str">
        <f>IFERROR(_xll.qlRateHelperPillarDate(I21,Trigger),"--")</f>
        <v>--</v>
      </c>
      <c r="R21" s="4" t="str">
        <f t="shared" si="5"/>
        <v/>
      </c>
      <c r="S21" s="4" t="e">
        <v>#N/A</v>
      </c>
      <c r="T21" s="4" t="str">
        <f>IFERROR(_xll.qlRateHelperQuoteName(S21,Trigger),"")</f>
        <v/>
      </c>
      <c r="U21" s="73" t="str">
        <f>IFERROR(_xll.qlRateHelperRate(S21,Trigger),"")</f>
        <v/>
      </c>
      <c r="V21" s="108" t="str">
        <f>IF(ISERROR(_xll.qlSwapRateHelperSpread($S21)),IF(ISERROR(_xll.qlFuturesRateHelperConvexityAdjustment($S21)),"",_xll.qlFuturesRateHelperConvexityAdjustment($S21)),_xll.qlSwapRateHelperSpread($S21))</f>
        <v/>
      </c>
      <c r="W21" s="5" t="str">
        <f>IFERROR(_xll.qlRateHelperEarliestDate(S21,Trigger),"")</f>
        <v/>
      </c>
      <c r="X21" s="5" t="str">
        <f>IFERROR(_xll.qlRateHelperPillarDate(S21,Trigger),"")</f>
        <v/>
      </c>
      <c r="Y21" s="81" t="e">
        <v>#N/A</v>
      </c>
      <c r="AA21" s="156">
        <v>11</v>
      </c>
      <c r="AB21" s="157">
        <f>_xll.qlCalendarEndOfMonth(Calendar,_xll.qlCalendarAdvance(Calendar,AB20,"1m","mf",TRUE),Trigger)</f>
        <v>42613</v>
      </c>
      <c r="AC21" s="156" t="str">
        <f t="shared" si="6"/>
        <v>HKDJump11_SYNTHON_Quote</v>
      </c>
      <c r="AD21" s="173">
        <f>_xll.qlDayCounterYearFraction("actual/360",AB21,_xll.qlCalendarAdvance(Calendar,AB21,"1D",,,Trigger))</f>
        <v>2.7777777777777779E-3</v>
      </c>
      <c r="AE21" s="158" t="e">
        <f>IF(_xll.qlQuoteIsValid(AC21,Trigger),_xll.qlQuoteValue(AC21,Trigger),1)</f>
        <v>#NUM!</v>
      </c>
      <c r="AF21" s="197" t="str">
        <f t="shared" si="7"/>
        <v>--</v>
      </c>
      <c r="AG21" s="178">
        <v>0</v>
      </c>
      <c r="AH21" s="158">
        <f t="shared" si="8"/>
        <v>1</v>
      </c>
    </row>
    <row r="22" spans="1:34" ht="11.25" customHeight="1" x14ac:dyDescent="0.2">
      <c r="A22" s="62" t="s">
        <v>70</v>
      </c>
      <c r="B22" s="63" t="s">
        <v>50</v>
      </c>
      <c r="C22" s="64">
        <v>1</v>
      </c>
      <c r="D22" s="65" t="str">
        <f t="shared" si="3"/>
        <v>Honix</v>
      </c>
      <c r="E22" s="66" t="str">
        <f t="shared" si="4"/>
        <v>HKDOIS18M_Quote</v>
      </c>
      <c r="F22" s="67"/>
      <c r="H22" s="11" t="str">
        <f t="shared" si="1"/>
        <v>OIS</v>
      </c>
      <c r="I22" s="99" t="str">
        <f t="shared" si="2"/>
        <v>--</v>
      </c>
      <c r="J22" s="143" t="str">
        <f>IFERROR(_xll.qlRateHelperQuoteName(I22,Trigger),"--")</f>
        <v>--</v>
      </c>
      <c r="K22" s="105" t="str">
        <f>IFERROR(_xll.qlRateHelperQuoteValue($I22,Trigger),"--")</f>
        <v>--</v>
      </c>
      <c r="L22" s="104" t="b">
        <v>0</v>
      </c>
      <c r="M22" s="99">
        <v>50</v>
      </c>
      <c r="N22" s="99">
        <v>1</v>
      </c>
      <c r="O22" s="106" t="str">
        <f>IFERROR(_xll.qlRateHelperEarliestDate(I22,Trigger),"--")</f>
        <v>--</v>
      </c>
      <c r="P22" s="106" t="str">
        <f>IFERROR(_xll.qlRateHelperPillarDate(I22,Trigger),"--")</f>
        <v>--</v>
      </c>
      <c r="R22" s="6" t="str">
        <f t="shared" si="5"/>
        <v/>
      </c>
      <c r="S22" s="6" t="e">
        <v>#N/A</v>
      </c>
      <c r="T22" s="6" t="str">
        <f>IFERROR(_xll.qlRateHelperQuoteName(S22,Trigger),"")</f>
        <v/>
      </c>
      <c r="U22" s="83" t="str">
        <f>IFERROR(_xll.qlRateHelperRate(S22,Trigger),"")</f>
        <v/>
      </c>
      <c r="V22" s="109" t="str">
        <f>IF(ISERROR(_xll.qlSwapRateHelperSpread($S22)),IF(ISERROR(_xll.qlFuturesRateHelperConvexityAdjustment($S22)),"",_xll.qlFuturesRateHelperConvexityAdjustment($S22)),_xll.qlSwapRateHelperSpread($S22))</f>
        <v/>
      </c>
      <c r="W22" s="12" t="str">
        <f>IFERROR(_xll.qlRateHelperEarliestDate(S22,Trigger),"")</f>
        <v/>
      </c>
      <c r="X22" s="12" t="str">
        <f>IFERROR(_xll.qlRateHelperPillarDate(S22,Trigger),"")</f>
        <v/>
      </c>
      <c r="Y22" s="82" t="e">
        <v>#N/A</v>
      </c>
      <c r="AA22" s="156">
        <v>12</v>
      </c>
      <c r="AB22" s="157">
        <f>_xll.qlCalendarEndOfMonth(Calendar,_xll.qlCalendarAdvance(Calendar,AB21,"1m","mf",TRUE),Trigger)</f>
        <v>42643</v>
      </c>
      <c r="AC22" s="156" t="str">
        <f t="shared" si="6"/>
        <v>HKDJump12_SYNTHON_Quote</v>
      </c>
      <c r="AD22" s="173">
        <f>_xll.qlDayCounterYearFraction("actual/360",AB22,_xll.qlCalendarAdvance(Calendar,AB22,"1D",,,Trigger))</f>
        <v>1.1111111111111112E-2</v>
      </c>
      <c r="AE22" s="158" t="e">
        <f>IF(_xll.qlQuoteIsValid(AC22,Trigger),_xll.qlQuoteValue(AC22,Trigger),1)</f>
        <v>#NUM!</v>
      </c>
      <c r="AF22" s="197" t="str">
        <f t="shared" si="7"/>
        <v>--</v>
      </c>
      <c r="AG22" s="178">
        <v>0</v>
      </c>
      <c r="AH22" s="158">
        <f t="shared" si="8"/>
        <v>1</v>
      </c>
    </row>
    <row r="23" spans="1:34" ht="11.25" customHeight="1" x14ac:dyDescent="0.2">
      <c r="A23" s="62" t="s">
        <v>70</v>
      </c>
      <c r="B23" s="63" t="s">
        <v>51</v>
      </c>
      <c r="C23" s="64">
        <v>1</v>
      </c>
      <c r="D23" s="65" t="str">
        <f t="shared" si="3"/>
        <v>Honix</v>
      </c>
      <c r="E23" s="66" t="str">
        <f t="shared" si="4"/>
        <v>HKDOIS21M_Quote</v>
      </c>
      <c r="F23" s="67"/>
      <c r="AA23" s="159">
        <v>13</v>
      </c>
      <c r="AB23" s="160">
        <f>_xll.qlCalendarAdjust(Calendar,DATE(YEAR(AB11)+1,12,31),"preceding",Trigger)</f>
        <v>42734</v>
      </c>
      <c r="AC23" s="159" t="str">
        <f t="shared" si="6"/>
        <v>HKDJump13_SYNTHON_Quote</v>
      </c>
      <c r="AD23" s="174">
        <f>_xll.qlDayCounterYearFraction("actual/360",AB23,_xll.qlCalendarAdvance(Calendar,AB23,"1D",,,Trigger))</f>
        <v>1.1111111111111112E-2</v>
      </c>
      <c r="AE23" s="161" t="e">
        <f>IF(_xll.qlQuoteIsValid(AC23,Trigger),_xll.qlQuoteValue(AC23,Trigger),1)</f>
        <v>#NUM!</v>
      </c>
      <c r="AF23" s="198" t="str">
        <f t="shared" si="7"/>
        <v>--</v>
      </c>
      <c r="AG23" s="179">
        <v>0</v>
      </c>
      <c r="AH23" s="161">
        <f t="shared" si="8"/>
        <v>1</v>
      </c>
    </row>
    <row r="24" spans="1:34" ht="11.25" customHeight="1" x14ac:dyDescent="0.2">
      <c r="A24" s="1" t="s">
        <v>70</v>
      </c>
      <c r="B24" s="8" t="s">
        <v>52</v>
      </c>
      <c r="C24" s="7">
        <v>1</v>
      </c>
      <c r="D24" s="9" t="str">
        <f t="shared" si="3"/>
        <v>Honix</v>
      </c>
      <c r="E24" s="2" t="str">
        <f t="shared" si="4"/>
        <v>HKDOIS2Y_Quote</v>
      </c>
      <c r="F24" s="3"/>
    </row>
    <row r="25" spans="1:34" ht="11.25" customHeight="1" x14ac:dyDescent="0.2"/>
    <row r="26" spans="1:34" ht="11.25" customHeight="1" x14ac:dyDescent="0.2"/>
    <row r="27" spans="1:34" ht="11.25" customHeight="1" x14ac:dyDescent="0.2"/>
    <row r="28" spans="1:34" ht="11.25" customHeight="1" x14ac:dyDescent="0.2"/>
    <row r="29" spans="1:34" ht="11.25" customHeight="1" x14ac:dyDescent="0.2"/>
    <row r="30" spans="1:34" ht="11.25" customHeight="1" x14ac:dyDescent="0.2"/>
    <row r="31" spans="1:34" ht="11.25" customHeight="1" x14ac:dyDescent="0.2"/>
    <row r="32" spans="1:34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K125"/>
  <sheetViews>
    <sheetView showGridLines="0" topLeftCell="J1" zoomScaleNormal="100" workbookViewId="0">
      <selection activeCell="AB1" sqref="AB1"/>
    </sheetView>
  </sheetViews>
  <sheetFormatPr defaultRowHeight="11.25" outlineLevelCol="1" x14ac:dyDescent="0.2"/>
  <cols>
    <col min="1" max="1" width="5" style="49" hidden="1" customWidth="1" outlineLevel="1"/>
    <col min="2" max="2" width="10" style="54" hidden="1" customWidth="1" outlineLevel="1"/>
    <col min="3" max="3" width="6.42578125" style="53" hidden="1" customWidth="1" outlineLevel="1"/>
    <col min="4" max="4" width="10" style="53" hidden="1" customWidth="1" outlineLevel="1"/>
    <col min="5" max="6" width="19.28515625" style="53" hidden="1" customWidth="1" outlineLevel="1"/>
    <col min="7" max="7" width="11" style="53" hidden="1" customWidth="1" outlineLevel="1"/>
    <col min="8" max="8" width="17.28515625" style="55" hidden="1" customWidth="1" outlineLevel="1"/>
    <col min="9" max="9" width="15.140625" style="49" hidden="1" customWidth="1" outlineLevel="1"/>
    <col min="10" max="10" width="2.7109375" style="49" customWidth="1" collapsed="1"/>
    <col min="11" max="11" width="5" style="49" hidden="1" customWidth="1" outlineLevel="1"/>
    <col min="12" max="12" width="15.140625" style="107" hidden="1" customWidth="1" outlineLevel="1"/>
    <col min="13" max="13" width="21.42578125" style="107" hidden="1" customWidth="1" outlineLevel="1"/>
    <col min="14" max="14" width="9.7109375" style="107" hidden="1" customWidth="1" outlineLevel="1"/>
    <col min="15" max="15" width="7.85546875" style="107" hidden="1" customWidth="1" outlineLevel="1"/>
    <col min="16" max="16" width="9" style="107" hidden="1" customWidth="1" outlineLevel="1"/>
    <col min="17" max="17" width="5.85546875" style="107" hidden="1" customWidth="1" outlineLevel="1"/>
    <col min="18" max="19" width="10.7109375" style="107" hidden="1" customWidth="1" outlineLevel="1"/>
    <col min="20" max="20" width="2.7109375" style="51" hidden="1" customWidth="1" outlineLevel="1"/>
    <col min="21" max="21" width="6" style="49" customWidth="1" collapsed="1"/>
    <col min="22" max="22" width="10.140625" style="49" hidden="1" customWidth="1" outlineLevel="1"/>
    <col min="23" max="23" width="24.7109375" style="49" customWidth="1" collapsed="1"/>
    <col min="24" max="25" width="9.7109375" style="49" customWidth="1"/>
    <col min="26" max="27" width="17.28515625" style="49" bestFit="1" customWidth="1"/>
    <col min="28" max="28" width="12" style="49" bestFit="1" customWidth="1"/>
    <col min="29" max="29" width="2.7109375" style="168" customWidth="1"/>
    <col min="30" max="30" width="2.7109375" style="49" customWidth="1"/>
    <col min="31" max="31" width="24.42578125" style="49" bestFit="1" customWidth="1"/>
    <col min="32" max="32" width="24.42578125" style="49" hidden="1" customWidth="1" outlineLevel="1"/>
    <col min="33" max="33" width="7" style="49" hidden="1" customWidth="1" outlineLevel="1"/>
    <col min="34" max="34" width="11" style="49" hidden="1" customWidth="1" outlineLevel="1"/>
    <col min="35" max="35" width="9" style="49" bestFit="1" customWidth="1" collapsed="1"/>
    <col min="36" max="36" width="10" style="49" customWidth="1"/>
    <col min="37" max="37" width="24.42578125" style="49" bestFit="1" customWidth="1"/>
    <col min="38" max="16384" width="9.140625" style="49"/>
  </cols>
  <sheetData>
    <row r="1" spans="1:37" ht="18" customHeight="1" x14ac:dyDescent="0.2">
      <c r="G1" s="53" t="s">
        <v>0</v>
      </c>
      <c r="H1" s="53"/>
      <c r="K1" s="70" t="s">
        <v>24</v>
      </c>
      <c r="L1" s="110"/>
      <c r="M1" s="110"/>
      <c r="N1" s="110"/>
      <c r="O1" s="110"/>
      <c r="P1" s="110"/>
      <c r="Q1" s="110"/>
      <c r="R1" s="110"/>
      <c r="S1" s="100"/>
      <c r="T1" s="97"/>
      <c r="U1" s="78" t="str">
        <f>Currency&amp;$G$1</f>
        <v>HKD3M</v>
      </c>
      <c r="V1" s="69"/>
      <c r="W1" s="69"/>
      <c r="X1" s="72"/>
      <c r="Y1" s="72"/>
      <c r="Z1" s="69"/>
      <c r="AA1" s="69"/>
      <c r="AB1" s="76" t="s">
        <v>31</v>
      </c>
    </row>
    <row r="2" spans="1:37" ht="21.75" customHeight="1" x14ac:dyDescent="0.2">
      <c r="A2" s="68" t="s">
        <v>8</v>
      </c>
      <c r="B2" s="68" t="s">
        <v>28</v>
      </c>
      <c r="C2" s="68" t="s">
        <v>89</v>
      </c>
      <c r="D2" s="68"/>
      <c r="E2" s="68"/>
      <c r="F2" s="68"/>
      <c r="G2" s="68" t="s">
        <v>4</v>
      </c>
      <c r="H2" s="68" t="s">
        <v>1</v>
      </c>
      <c r="I2" s="68" t="s">
        <v>24</v>
      </c>
      <c r="K2" s="77" t="s">
        <v>8</v>
      </c>
      <c r="L2" s="77" t="s">
        <v>24</v>
      </c>
      <c r="M2" s="77" t="s">
        <v>77</v>
      </c>
      <c r="N2" s="77" t="s">
        <v>80</v>
      </c>
      <c r="O2" s="77" t="s">
        <v>78</v>
      </c>
      <c r="P2" s="77" t="s">
        <v>79</v>
      </c>
      <c r="Q2" s="77" t="s">
        <v>81</v>
      </c>
      <c r="R2" s="77" t="s">
        <v>22</v>
      </c>
      <c r="S2" s="77" t="s">
        <v>74</v>
      </c>
      <c r="T2" s="97"/>
      <c r="U2" s="77" t="s">
        <v>8</v>
      </c>
      <c r="V2" s="77" t="s">
        <v>24</v>
      </c>
      <c r="W2" s="77" t="s">
        <v>77</v>
      </c>
      <c r="X2" s="79" t="s">
        <v>23</v>
      </c>
      <c r="Y2" s="79" t="s">
        <v>82</v>
      </c>
      <c r="Z2" s="77" t="s">
        <v>22</v>
      </c>
      <c r="AA2" s="77" t="s">
        <v>74</v>
      </c>
      <c r="AB2" s="80">
        <f t="array" ref="AB2:AB63">_xll.qlPiecewiseYieldCurveData(YieldCurve_3M,Trigger)</f>
        <v>1</v>
      </c>
      <c r="AE2" s="169" t="s">
        <v>83</v>
      </c>
      <c r="AF2" s="170"/>
      <c r="AG2" s="170"/>
      <c r="AH2" s="170"/>
      <c r="AI2" s="171"/>
    </row>
    <row r="3" spans="1:37" ht="11.25" customHeight="1" x14ac:dyDescent="0.2">
      <c r="A3" s="189" t="s">
        <v>26</v>
      </c>
      <c r="B3" s="190" t="s">
        <v>0</v>
      </c>
      <c r="C3" s="191" t="str">
        <f t="shared" ref="C3" si="0">B3</f>
        <v>3M</v>
      </c>
      <c r="D3" s="192"/>
      <c r="E3" s="192"/>
      <c r="F3" s="192"/>
      <c r="G3" s="193" t="str">
        <f>PROPER(Currency)&amp;FamilyName&amp;B3</f>
        <v>HkdHibor3M</v>
      </c>
      <c r="H3" s="194" t="str">
        <f>Currency&amp;$B3&amp;"D"&amp;QuoteSuffix</f>
        <v>HKD3MD_Quote</v>
      </c>
      <c r="I3" s="195" t="str">
        <f>_xll.qlDepositRateHelper(,H3,G3,Permanent,Trigger,ObjectOverwrite)</f>
        <v>obj_00131#0003</v>
      </c>
      <c r="J3" s="52"/>
      <c r="K3" s="11" t="str">
        <f>A3</f>
        <v>Dp</v>
      </c>
      <c r="L3" s="99" t="str">
        <f>IF(ISBLANK(I3),"--",I3)</f>
        <v>obj_00131#0003</v>
      </c>
      <c r="M3" s="143" t="str">
        <f>IFERROR(_xll.qlRateHelperQuoteName(L3,Trigger),"--")</f>
        <v>HKD3MD_Quote</v>
      </c>
      <c r="N3" s="105">
        <f>IFERROR(_xll.qlRateHelperQuoteValue($L3,Trigger),"--")</f>
        <v>3.9842000000000002E-3</v>
      </c>
      <c r="O3" s="104" t="b">
        <v>1</v>
      </c>
      <c r="P3" s="99">
        <v>10</v>
      </c>
      <c r="Q3" s="99">
        <v>1</v>
      </c>
      <c r="R3" s="106">
        <f>IFERROR(_xll.qlRateHelperEarliestDate(L3,Trigger),"--")</f>
        <v>42279</v>
      </c>
      <c r="S3" s="106">
        <f>IFERROR(_xll.qlRateHelperPillarDate(L3,Trigger),"--")</f>
        <v>42373</v>
      </c>
      <c r="U3" s="4" t="str">
        <f t="shared" ref="U3:U34" si="1">IFERROR(INDEX($K$3:$K$63,MATCH(W3,$M$3:$M$63,0),1),"")</f>
        <v>Dp</v>
      </c>
      <c r="V3" s="4" t="str">
        <f t="array" ref="V3:V63">_xll.qlRateHelperSelection(_xll.ohFilter(RateHelpers,IncludeFlag),_xll.ohFilter(Priority,IncludeFlag),$AI$3,$AI$4,$AI$5,$AI$6,_xll.ohFilter(MinDistance,IncludeFlag),Trigger)</f>
        <v>obj_00131</v>
      </c>
      <c r="W3" s="4" t="str">
        <f>IFERROR(_xll.qlRateHelperQuoteName(V3,Trigger),"")</f>
        <v>HKD3MD_Quote</v>
      </c>
      <c r="X3" s="73">
        <f>IFERROR(_xll.qlRateHelperRate(V3,Trigger),"")</f>
        <v>3.9842000000000002E-3</v>
      </c>
      <c r="Y3" s="108" t="str">
        <f>IF(ISERROR(_xll.qlSwapRateHelperSpread($V3)),IF(ISERROR(_xll.qlFuturesRateHelperConvexityAdjustment($V3)),"",_xll.qlFuturesRateHelperConvexityAdjustment($V3)),_xll.qlSwapRateHelperSpread($V3))</f>
        <v/>
      </c>
      <c r="Z3" s="5">
        <f>IFERROR(_xll.qlRateHelperEarliestDate(V3,Trigger),"")</f>
        <v>42279</v>
      </c>
      <c r="AA3" s="5">
        <f>IFERROR(_xll.qlRateHelperPillarDate(V3,Trigger),"")</f>
        <v>42373</v>
      </c>
      <c r="AB3" s="81">
        <v>0.99897498379113558</v>
      </c>
      <c r="AE3" s="111" t="s">
        <v>84</v>
      </c>
      <c r="AI3" s="112">
        <v>0</v>
      </c>
    </row>
    <row r="4" spans="1:37" ht="11.25" customHeight="1" x14ac:dyDescent="0.2">
      <c r="B4" s="49"/>
      <c r="C4" s="49"/>
      <c r="D4" s="49"/>
      <c r="E4" s="49"/>
      <c r="F4" s="49"/>
      <c r="G4" s="49"/>
      <c r="H4" s="49"/>
      <c r="J4" s="51"/>
      <c r="K4" s="71" t="str">
        <f t="shared" ref="K4:K12" si="2">A6</f>
        <v>FRA</v>
      </c>
      <c r="L4" s="131" t="str">
        <f t="shared" ref="L4:L12" si="3">IF(ISBLANK(I6),"--",I6)</f>
        <v>--</v>
      </c>
      <c r="M4" s="141" t="str">
        <f>IFERROR(_xll.qlRateHelperQuoteName(L4,Trigger),"--")</f>
        <v>--</v>
      </c>
      <c r="N4" s="133" t="str">
        <f>IFERROR(_xll.qlRateHelperQuoteValue($L4,Trigger),"--")</f>
        <v>--</v>
      </c>
      <c r="O4" s="132" t="b">
        <v>0</v>
      </c>
      <c r="P4" s="131">
        <v>20</v>
      </c>
      <c r="Q4" s="131">
        <v>1</v>
      </c>
      <c r="R4" s="134" t="str">
        <f>IFERROR(_xll.qlRateHelperEarliestDate(L4,Trigger),"--")</f>
        <v>--</v>
      </c>
      <c r="S4" s="134" t="str">
        <f>IFERROR(_xll.qlRateHelperPillarDate(L4,Trigger),"--")</f>
        <v>--</v>
      </c>
      <c r="U4" s="4" t="str">
        <f t="shared" si="1"/>
        <v>Sw</v>
      </c>
      <c r="V4" s="4" t="str">
        <v>obj_00106</v>
      </c>
      <c r="W4" s="4" t="str">
        <f>IFERROR(_xll.qlRateHelperQuoteName(V4,Trigger),"")</f>
        <v>HKDQM3H6M_Quote</v>
      </c>
      <c r="X4" s="73">
        <f>IFERROR(_xll.qlRateHelperRate(V4,Trigger),"")</f>
        <v>4.7000000000000002E-3</v>
      </c>
      <c r="Y4" s="108">
        <f>IF(ISERROR(_xll.qlSwapRateHelperSpread($V4)),IF(ISERROR(_xll.qlFuturesRateHelperConvexityAdjustment($V4)),"",_xll.qlFuturesRateHelperConvexityAdjustment($V4)),_xll.qlSwapRateHelperSpread($V4))</f>
        <v>0</v>
      </c>
      <c r="Z4" s="5">
        <f>IFERROR(_xll.qlRateHelperEarliestDate(V4,Trigger),"")</f>
        <v>42282</v>
      </c>
      <c r="AA4" s="5">
        <f>IFERROR(_xll.qlRateHelperPillarDate(V4,Trigger),"")</f>
        <v>42465</v>
      </c>
      <c r="AB4" s="81">
        <v>0.99761745998247564</v>
      </c>
      <c r="AE4" s="111" t="s">
        <v>85</v>
      </c>
      <c r="AI4" s="112">
        <v>0</v>
      </c>
    </row>
    <row r="5" spans="1:37" ht="11.25" customHeight="1" x14ac:dyDescent="0.2">
      <c r="A5" s="68" t="s">
        <v>8</v>
      </c>
      <c r="B5" s="68" t="s">
        <v>90</v>
      </c>
      <c r="C5" s="68" t="s">
        <v>91</v>
      </c>
      <c r="D5" s="68"/>
      <c r="E5" s="68"/>
      <c r="F5" s="68"/>
      <c r="G5" s="68" t="s">
        <v>4</v>
      </c>
      <c r="H5" s="68" t="s">
        <v>1</v>
      </c>
      <c r="I5" s="68" t="s">
        <v>24</v>
      </c>
      <c r="J5" s="51"/>
      <c r="K5" s="10" t="str">
        <f t="shared" si="2"/>
        <v>FRA</v>
      </c>
      <c r="L5" s="98" t="str">
        <f t="shared" si="3"/>
        <v>--</v>
      </c>
      <c r="M5" s="142" t="str">
        <f>IFERROR(_xll.qlRateHelperQuoteName(L5,Trigger),"--")</f>
        <v>--</v>
      </c>
      <c r="N5" s="102" t="str">
        <f>IFERROR(_xll.qlRateHelperQuoteValue($L5,Trigger),"--")</f>
        <v>--</v>
      </c>
      <c r="O5" s="101" t="b">
        <v>0</v>
      </c>
      <c r="P5" s="98">
        <v>20</v>
      </c>
      <c r="Q5" s="98">
        <v>1</v>
      </c>
      <c r="R5" s="103" t="str">
        <f>IFERROR(_xll.qlRateHelperEarliestDate(L5,Trigger),"--")</f>
        <v>--</v>
      </c>
      <c r="S5" s="103" t="str">
        <f>IFERROR(_xll.qlRateHelperPillarDate(L5,Trigger),"--")</f>
        <v>--</v>
      </c>
      <c r="U5" s="4" t="str">
        <f t="shared" si="1"/>
        <v>Sw</v>
      </c>
      <c r="V5" s="4" t="str">
        <v>obj_00107</v>
      </c>
      <c r="W5" s="4" t="str">
        <f>IFERROR(_xll.qlRateHelperQuoteName(V5,Trigger),"")</f>
        <v>HKDQM3H9M_Quote</v>
      </c>
      <c r="X5" s="73">
        <f>IFERROR(_xll.qlRateHelperRate(V5,Trigger),"")</f>
        <v>5.3E-3</v>
      </c>
      <c r="Y5" s="108">
        <f>IF(ISERROR(_xll.qlSwapRateHelperSpread($V5)),IF(ISERROR(_xll.qlFuturesRateHelperConvexityAdjustment($V5)),"",_xll.qlFuturesRateHelperConvexityAdjustment($V5)),_xll.qlSwapRateHelperSpread($V5))</f>
        <v>0</v>
      </c>
      <c r="Z5" s="5">
        <f>IFERROR(_xll.qlRateHelperEarliestDate(V5,Trigger),"")</f>
        <v>42282</v>
      </c>
      <c r="AA5" s="5">
        <f>IFERROR(_xll.qlRateHelperPillarDate(V5,Trigger),"")</f>
        <v>42556</v>
      </c>
      <c r="AB5" s="81">
        <v>0.99600106560641499</v>
      </c>
      <c r="AD5" s="84"/>
      <c r="AE5" s="111" t="s">
        <v>86</v>
      </c>
      <c r="AI5" s="112">
        <v>0</v>
      </c>
    </row>
    <row r="6" spans="1:37" ht="11.25" customHeight="1" x14ac:dyDescent="0.2">
      <c r="A6" s="56" t="s">
        <v>92</v>
      </c>
      <c r="B6" s="118">
        <v>1</v>
      </c>
      <c r="C6" s="59" t="str">
        <f t="shared" ref="C6:C14" si="4">"x"&amp;B6+SUBSTITUTE($G$1,"M","")&amp;"F"</f>
        <v>x4F</v>
      </c>
      <c r="D6" s="125"/>
      <c r="E6" s="125"/>
      <c r="F6" s="125"/>
      <c r="G6" s="58" t="str">
        <f t="shared" ref="G6:G14" si="5">PROPER(Currency)&amp;FamilyName&amp;Tenor</f>
        <v>HkdHibor3M</v>
      </c>
      <c r="H6" s="121" t="str">
        <f t="shared" ref="H6:H14" si="6">Currency&amp;B6&amp;C6&amp;QuoteSuffix</f>
        <v>HKD1x4F_Quote</v>
      </c>
      <c r="I6" s="61"/>
      <c r="J6" s="51"/>
      <c r="K6" s="10" t="str">
        <f t="shared" si="2"/>
        <v>FRA</v>
      </c>
      <c r="L6" s="98" t="str">
        <f t="shared" si="3"/>
        <v>--</v>
      </c>
      <c r="M6" s="142" t="str">
        <f>IFERROR(_xll.qlRateHelperQuoteName(L6,Trigger),"--")</f>
        <v>--</v>
      </c>
      <c r="N6" s="102" t="str">
        <f>IFERROR(_xll.qlRateHelperQuoteValue($L6,Trigger),"--")</f>
        <v>--</v>
      </c>
      <c r="O6" s="101" t="b">
        <v>0</v>
      </c>
      <c r="P6" s="98">
        <v>20</v>
      </c>
      <c r="Q6" s="98">
        <v>1</v>
      </c>
      <c r="R6" s="103" t="str">
        <f>IFERROR(_xll.qlRateHelperEarliestDate(L6,Trigger),"--")</f>
        <v>--</v>
      </c>
      <c r="S6" s="103" t="str">
        <f>IFERROR(_xll.qlRateHelperPillarDate(L6,Trigger),"--")</f>
        <v>--</v>
      </c>
      <c r="U6" s="4" t="str">
        <f t="shared" si="1"/>
        <v>Sw</v>
      </c>
      <c r="V6" s="4" t="str">
        <v>obj_0010a</v>
      </c>
      <c r="W6" s="4" t="str">
        <f>IFERROR(_xll.qlRateHelperQuoteName(V6,Trigger),"")</f>
        <v>HKDQM3H1Y_Quote</v>
      </c>
      <c r="X6" s="73">
        <f>IFERROR(_xll.qlRateHelperRate(V6,Trigger),"")</f>
        <v>5.9000000000000007E-3</v>
      </c>
      <c r="Y6" s="108">
        <f>IF(ISERROR(_xll.qlSwapRateHelperSpread($V6)),IF(ISERROR(_xll.qlFuturesRateHelperConvexityAdjustment($V6)),"",_xll.qlFuturesRateHelperConvexityAdjustment($V6)),_xll.qlSwapRateHelperSpread($V6))</f>
        <v>0</v>
      </c>
      <c r="Z6" s="5">
        <f>IFERROR(_xll.qlRateHelperEarliestDate(V6,Trigger),"")</f>
        <v>42282</v>
      </c>
      <c r="AA6" s="5">
        <f>IFERROR(_xll.qlRateHelperPillarDate(V6,Trigger),"")</f>
        <v>42648</v>
      </c>
      <c r="AB6" s="81">
        <v>0.9940734563900252</v>
      </c>
      <c r="AE6" s="111" t="s">
        <v>87</v>
      </c>
      <c r="AI6" s="113" t="s">
        <v>88</v>
      </c>
    </row>
    <row r="7" spans="1:37" ht="11.25" customHeight="1" x14ac:dyDescent="0.2">
      <c r="A7" s="62" t="s">
        <v>92</v>
      </c>
      <c r="B7" s="119">
        <v>2</v>
      </c>
      <c r="C7" s="65" t="str">
        <f t="shared" si="4"/>
        <v>x5F</v>
      </c>
      <c r="D7" s="125"/>
      <c r="E7" s="125"/>
      <c r="F7" s="125"/>
      <c r="G7" s="64" t="str">
        <f t="shared" si="5"/>
        <v>HkdHibor3M</v>
      </c>
      <c r="H7" s="122" t="str">
        <f t="shared" si="6"/>
        <v>HKD2x5F_Quote</v>
      </c>
      <c r="I7" s="67"/>
      <c r="J7" s="51"/>
      <c r="K7" s="10" t="str">
        <f t="shared" si="2"/>
        <v>FRA</v>
      </c>
      <c r="L7" s="98" t="str">
        <f t="shared" si="3"/>
        <v>--</v>
      </c>
      <c r="M7" s="142" t="str">
        <f>IFERROR(_xll.qlRateHelperQuoteName(L7,Trigger),"--")</f>
        <v>--</v>
      </c>
      <c r="N7" s="102" t="str">
        <f>IFERROR(_xll.qlRateHelperQuoteValue($L7,Trigger),"--")</f>
        <v>--</v>
      </c>
      <c r="O7" s="101" t="b">
        <v>0</v>
      </c>
      <c r="P7" s="98">
        <v>20</v>
      </c>
      <c r="Q7" s="98">
        <v>1</v>
      </c>
      <c r="R7" s="103" t="str">
        <f>IFERROR(_xll.qlRateHelperEarliestDate(L7,Trigger),"--")</f>
        <v>--</v>
      </c>
      <c r="S7" s="103" t="str">
        <f>IFERROR(_xll.qlRateHelperPillarDate(L7,Trigger),"--")</f>
        <v>--</v>
      </c>
      <c r="U7" s="4" t="str">
        <f t="shared" si="1"/>
        <v>Sw</v>
      </c>
      <c r="V7" s="4" t="str">
        <v>obj_0011b</v>
      </c>
      <c r="W7" s="4" t="str">
        <f>IFERROR(_xll.qlRateHelperQuoteName(V7,Trigger),"")</f>
        <v>HKDQM3H18M_Quote</v>
      </c>
      <c r="X7" s="73">
        <f>IFERROR(_xll.qlRateHelperRate(V7,Trigger),"")</f>
        <v>7.3000000000000001E-3</v>
      </c>
      <c r="Y7" s="108">
        <f>IF(ISERROR(_xll.qlSwapRateHelperSpread($V7)),IF(ISERROR(_xll.qlFuturesRateHelperConvexityAdjustment($V7)),"",_xll.qlFuturesRateHelperConvexityAdjustment($V7)),_xll.qlSwapRateHelperSpread($V7))</f>
        <v>0</v>
      </c>
      <c r="Z7" s="5">
        <f>IFERROR(_xll.qlRateHelperEarliestDate(V7,Trigger),"")</f>
        <v>42282</v>
      </c>
      <c r="AA7" s="5">
        <f>IFERROR(_xll.qlRateHelperPillarDate(V7,Trigger),"")</f>
        <v>42830</v>
      </c>
      <c r="AB7" s="81">
        <v>0.98906920910827634</v>
      </c>
    </row>
    <row r="8" spans="1:37" ht="11.25" customHeight="1" x14ac:dyDescent="0.2">
      <c r="A8" s="62" t="s">
        <v>92</v>
      </c>
      <c r="B8" s="119">
        <v>3</v>
      </c>
      <c r="C8" s="65" t="str">
        <f t="shared" si="4"/>
        <v>x6F</v>
      </c>
      <c r="D8" s="125"/>
      <c r="E8" s="125"/>
      <c r="F8" s="125"/>
      <c r="G8" s="64" t="str">
        <f t="shared" si="5"/>
        <v>HkdHibor3M</v>
      </c>
      <c r="H8" s="122" t="str">
        <f t="shared" si="6"/>
        <v>HKD3x6F_Quote</v>
      </c>
      <c r="I8" s="67"/>
      <c r="J8" s="51"/>
      <c r="K8" s="10" t="str">
        <f t="shared" si="2"/>
        <v>FRA</v>
      </c>
      <c r="L8" s="98" t="str">
        <f t="shared" si="3"/>
        <v>--</v>
      </c>
      <c r="M8" s="142" t="str">
        <f>IFERROR(_xll.qlRateHelperQuoteName(L8,Trigger),"--")</f>
        <v>--</v>
      </c>
      <c r="N8" s="102" t="str">
        <f>IFERROR(_xll.qlRateHelperQuoteValue($L8,Trigger),"--")</f>
        <v>--</v>
      </c>
      <c r="O8" s="101" t="b">
        <v>0</v>
      </c>
      <c r="P8" s="98">
        <v>20</v>
      </c>
      <c r="Q8" s="98">
        <v>1</v>
      </c>
      <c r="R8" s="103" t="str">
        <f>IFERROR(_xll.qlRateHelperEarliestDate(L8,Trigger),"--")</f>
        <v>--</v>
      </c>
      <c r="S8" s="103" t="str">
        <f>IFERROR(_xll.qlRateHelperPillarDate(L8,Trigger),"--")</f>
        <v>--</v>
      </c>
      <c r="U8" s="4" t="str">
        <f t="shared" si="1"/>
        <v>Sw</v>
      </c>
      <c r="V8" s="4" t="str">
        <v>obj_00114</v>
      </c>
      <c r="W8" s="4" t="str">
        <f>IFERROR(_xll.qlRateHelperQuoteName(V8,Trigger),"")</f>
        <v>HKDQM3H2Y_Quote</v>
      </c>
      <c r="X8" s="73">
        <f>IFERROR(_xll.qlRateHelperRate(V8,Trigger),"")</f>
        <v>8.5999999999999983E-3</v>
      </c>
      <c r="Y8" s="108">
        <f>IF(ISERROR(_xll.qlSwapRateHelperSpread($V8)),IF(ISERROR(_xll.qlFuturesRateHelperConvexityAdjustment($V8)),"",_xll.qlFuturesRateHelperConvexityAdjustment($V8)),_xll.qlSwapRateHelperSpread($V8))</f>
        <v>0</v>
      </c>
      <c r="Z8" s="5">
        <f>IFERROR(_xll.qlRateHelperEarliestDate(V8,Trigger),"")</f>
        <v>42282</v>
      </c>
      <c r="AA8" s="5">
        <f>IFERROR(_xll.qlRateHelperPillarDate(V8,Trigger),"")</f>
        <v>43013</v>
      </c>
      <c r="AB8" s="81">
        <v>0.98288308813328995</v>
      </c>
    </row>
    <row r="9" spans="1:37" ht="11.25" customHeight="1" x14ac:dyDescent="0.2">
      <c r="A9" s="62" t="s">
        <v>92</v>
      </c>
      <c r="B9" s="119">
        <v>4</v>
      </c>
      <c r="C9" s="65" t="str">
        <f t="shared" si="4"/>
        <v>x7F</v>
      </c>
      <c r="D9" s="125"/>
      <c r="E9" s="125"/>
      <c r="F9" s="125"/>
      <c r="G9" s="64" t="str">
        <f t="shared" si="5"/>
        <v>HkdHibor3M</v>
      </c>
      <c r="H9" s="122" t="str">
        <f t="shared" si="6"/>
        <v>HKD4x7F_Quote</v>
      </c>
      <c r="I9" s="67"/>
      <c r="J9" s="51"/>
      <c r="K9" s="10" t="str">
        <f t="shared" si="2"/>
        <v>FRA</v>
      </c>
      <c r="L9" s="98" t="str">
        <f t="shared" si="3"/>
        <v>--</v>
      </c>
      <c r="M9" s="142" t="str">
        <f>IFERROR(_xll.qlRateHelperQuoteName(L9,Trigger),"--")</f>
        <v>--</v>
      </c>
      <c r="N9" s="102" t="str">
        <f>IFERROR(_xll.qlRateHelperQuoteValue($L9,Trigger),"--")</f>
        <v>--</v>
      </c>
      <c r="O9" s="101" t="b">
        <v>0</v>
      </c>
      <c r="P9" s="98">
        <v>20</v>
      </c>
      <c r="Q9" s="98">
        <v>1</v>
      </c>
      <c r="R9" s="103" t="str">
        <f>IFERROR(_xll.qlRateHelperEarliestDate(L9,Trigger),"--")</f>
        <v>--</v>
      </c>
      <c r="S9" s="103" t="str">
        <f>IFERROR(_xll.qlRateHelperPillarDate(L9,Trigger),"--")</f>
        <v>--</v>
      </c>
      <c r="U9" s="4" t="str">
        <f t="shared" si="1"/>
        <v>Sw</v>
      </c>
      <c r="V9" s="4" t="str">
        <v>obj_00110</v>
      </c>
      <c r="W9" s="4" t="str">
        <f>IFERROR(_xll.qlRateHelperQuoteName(V9,Trigger),"")</f>
        <v>HKDQM3H3Y_Quote</v>
      </c>
      <c r="X9" s="73">
        <f>IFERROR(_xll.qlRateHelperRate(V9,Trigger),"")</f>
        <v>1.0800000000000001E-2</v>
      </c>
      <c r="Y9" s="108">
        <f>IF(ISERROR(_xll.qlSwapRateHelperSpread($V9)),IF(ISERROR(_xll.qlFuturesRateHelperConvexityAdjustment($V9)),"",_xll.qlFuturesRateHelperConvexityAdjustment($V9)),_xll.qlSwapRateHelperSpread($V9))</f>
        <v>0</v>
      </c>
      <c r="Z9" s="5">
        <f>IFERROR(_xll.qlRateHelperEarliestDate(V9,Trigger),"")</f>
        <v>42282</v>
      </c>
      <c r="AA9" s="5">
        <f>IFERROR(_xll.qlRateHelperPillarDate(V9,Trigger),"")</f>
        <v>43378</v>
      </c>
      <c r="AB9" s="81">
        <v>0.9679948934824133</v>
      </c>
      <c r="AF9" s="49" t="s">
        <v>122</v>
      </c>
    </row>
    <row r="10" spans="1:37" ht="11.25" customHeight="1" x14ac:dyDescent="0.2">
      <c r="A10" s="62" t="s">
        <v>92</v>
      </c>
      <c r="B10" s="119">
        <v>5</v>
      </c>
      <c r="C10" s="65" t="str">
        <f t="shared" si="4"/>
        <v>x8F</v>
      </c>
      <c r="D10" s="125"/>
      <c r="E10" s="125"/>
      <c r="F10" s="125"/>
      <c r="G10" s="64" t="str">
        <f t="shared" si="5"/>
        <v>HkdHibor3M</v>
      </c>
      <c r="H10" s="122" t="str">
        <f t="shared" si="6"/>
        <v>HKD5x8F_Quote</v>
      </c>
      <c r="I10" s="67"/>
      <c r="J10" s="51"/>
      <c r="K10" s="10" t="str">
        <f t="shared" si="2"/>
        <v>FRA</v>
      </c>
      <c r="L10" s="98" t="str">
        <f t="shared" si="3"/>
        <v>--</v>
      </c>
      <c r="M10" s="142" t="str">
        <f>IFERROR(_xll.qlRateHelperQuoteName(L10,Trigger),"--")</f>
        <v>--</v>
      </c>
      <c r="N10" s="102" t="str">
        <f>IFERROR(_xll.qlRateHelperQuoteValue($L10,Trigger),"--")</f>
        <v>--</v>
      </c>
      <c r="O10" s="101" t="b">
        <v>0</v>
      </c>
      <c r="P10" s="98">
        <v>20</v>
      </c>
      <c r="Q10" s="98">
        <v>1</v>
      </c>
      <c r="R10" s="103" t="str">
        <f>IFERROR(_xll.qlRateHelperEarliestDate(L10,Trigger),"--")</f>
        <v>--</v>
      </c>
      <c r="S10" s="103" t="str">
        <f>IFERROR(_xll.qlRateHelperPillarDate(L10,Trigger),"--")</f>
        <v>--</v>
      </c>
      <c r="U10" s="4" t="str">
        <f t="shared" si="1"/>
        <v>Sw</v>
      </c>
      <c r="V10" s="4" t="str">
        <v>obj_00113</v>
      </c>
      <c r="W10" s="4" t="str">
        <f>IFERROR(_xll.qlRateHelperQuoteName(V10,Trigger),"")</f>
        <v>HKDQM3H4Y_Quote</v>
      </c>
      <c r="X10" s="73">
        <f>IFERROR(_xll.qlRateHelperRate(V10,Trigger),"")</f>
        <v>1.26E-2</v>
      </c>
      <c r="Y10" s="108">
        <f>IF(ISERROR(_xll.qlSwapRateHelperSpread($V10)),IF(ISERROR(_xll.qlFuturesRateHelperConvexityAdjustment($V10)),"",_xll.qlFuturesRateHelperConvexityAdjustment($V10)),_xll.qlSwapRateHelperSpread($V10))</f>
        <v>0</v>
      </c>
      <c r="Z10" s="5">
        <f>IFERROR(_xll.qlRateHelperEarliestDate(V10,Trigger),"")</f>
        <v>42282</v>
      </c>
      <c r="AA10" s="5">
        <f>IFERROR(_xll.qlRateHelperPillarDate(V10,Trigger),"")</f>
        <v>43745</v>
      </c>
      <c r="AB10" s="81">
        <v>0.95053833341039085</v>
      </c>
      <c r="AD10" s="77" t="s">
        <v>116</v>
      </c>
      <c r="AE10" s="77" t="s">
        <v>117</v>
      </c>
      <c r="AF10" s="77" t="s">
        <v>118</v>
      </c>
      <c r="AG10" s="77" t="s">
        <v>126</v>
      </c>
      <c r="AH10" s="77" t="s">
        <v>119</v>
      </c>
      <c r="AI10" s="77" t="s">
        <v>127</v>
      </c>
      <c r="AJ10" s="77" t="s">
        <v>120</v>
      </c>
      <c r="AK10" s="77" t="s">
        <v>121</v>
      </c>
    </row>
    <row r="11" spans="1:37" ht="11.25" customHeight="1" x14ac:dyDescent="0.2">
      <c r="A11" s="62" t="s">
        <v>92</v>
      </c>
      <c r="B11" s="119">
        <v>6</v>
      </c>
      <c r="C11" s="65" t="str">
        <f t="shared" si="4"/>
        <v>x9F</v>
      </c>
      <c r="D11" s="125"/>
      <c r="E11" s="125"/>
      <c r="F11" s="125"/>
      <c r="G11" s="64" t="str">
        <f t="shared" si="5"/>
        <v>HkdHibor3M</v>
      </c>
      <c r="H11" s="122" t="str">
        <f t="shared" si="6"/>
        <v>HKD6x9F_Quote</v>
      </c>
      <c r="I11" s="67"/>
      <c r="J11" s="51"/>
      <c r="K11" s="10" t="str">
        <f t="shared" si="2"/>
        <v>FRA</v>
      </c>
      <c r="L11" s="98" t="str">
        <f t="shared" si="3"/>
        <v>--</v>
      </c>
      <c r="M11" s="142" t="str">
        <f>IFERROR(_xll.qlRateHelperQuoteName(L11,Trigger),"--")</f>
        <v>--</v>
      </c>
      <c r="N11" s="102" t="str">
        <f>IFERROR(_xll.qlRateHelperQuoteValue($L11,Trigger),"--")</f>
        <v>--</v>
      </c>
      <c r="O11" s="101" t="b">
        <v>0</v>
      </c>
      <c r="P11" s="98">
        <v>20</v>
      </c>
      <c r="Q11" s="98">
        <v>1</v>
      </c>
      <c r="R11" s="103" t="str">
        <f>IFERROR(_xll.qlRateHelperEarliestDate(L11,Trigger),"--")</f>
        <v>--</v>
      </c>
      <c r="S11" s="103" t="str">
        <f>IFERROR(_xll.qlRateHelperPillarDate(L11,Trigger),"--")</f>
        <v>--</v>
      </c>
      <c r="U11" s="4" t="str">
        <f t="shared" si="1"/>
        <v>Sw</v>
      </c>
      <c r="V11" s="4" t="str">
        <v>obj_0010d</v>
      </c>
      <c r="W11" s="4" t="str">
        <f>IFERROR(_xll.qlRateHelperQuoteName(V11,Trigger),"")</f>
        <v>HKDQM3H5Y_Quote</v>
      </c>
      <c r="X11" s="73">
        <f>IFERROR(_xll.qlRateHelperRate(V11,Trigger),"")</f>
        <v>1.41E-2</v>
      </c>
      <c r="Y11" s="108">
        <f>IF(ISERROR(_xll.qlSwapRateHelperSpread($V11)),IF(ISERROR(_xll.qlFuturesRateHelperConvexityAdjustment($V11)),"",_xll.qlFuturesRateHelperConvexityAdjustment($V11)),_xll.qlSwapRateHelperSpread($V11))</f>
        <v>0</v>
      </c>
      <c r="Z11" s="5">
        <f>IFERROR(_xll.qlRateHelperEarliestDate(V11,Trigger),"")</f>
        <v>42282</v>
      </c>
      <c r="AA11" s="5">
        <f>IFERROR(_xll.qlRateHelperPillarDate(V11,Trigger),"")</f>
        <v>44109</v>
      </c>
      <c r="AB11" s="81">
        <v>0.93145390462122968</v>
      </c>
      <c r="AD11" s="153">
        <v>1</v>
      </c>
      <c r="AE11" s="154">
        <f>_xll.qlCalendarEndOfMonth(Calendar,Settlementdate,Trigger)</f>
        <v>42307</v>
      </c>
      <c r="AF11" s="153" t="str">
        <f t="shared" ref="AF11:AF23" si="7">Currency&amp;$AF$9&amp;AD11&amp;JumpSuffix&amp;QuoteSuffix</f>
        <v>HKDJump1_SYNTHON_Quote</v>
      </c>
      <c r="AG11" s="172">
        <f>_xll.qlDayCounterYearFraction("actual/360",AE11,_xll.qlCalendarAdvance(Calendar,AE11,"1D",,,Trigger))</f>
        <v>8.3333333333333332E-3</v>
      </c>
      <c r="AH11" s="155" t="e">
        <f>IF(_xll.qlQuoteIsValid(AF11,Trigger),_xll.qlQuoteValue(AF11,Trigger),1)</f>
        <v>#NUM!</v>
      </c>
      <c r="AI11" s="196" t="str">
        <f>IFERROR(-LN(AH11)/AG11,"--")</f>
        <v>--</v>
      </c>
      <c r="AJ11" s="177">
        <v>0</v>
      </c>
      <c r="AK11" s="155">
        <f>IF(ISBLANK(AJ11),AF11,EXP(-AJ11*AG11))</f>
        <v>1</v>
      </c>
    </row>
    <row r="12" spans="1:37" ht="11.25" customHeight="1" x14ac:dyDescent="0.2">
      <c r="A12" s="62" t="s">
        <v>92</v>
      </c>
      <c r="B12" s="119">
        <v>7</v>
      </c>
      <c r="C12" s="65" t="str">
        <f t="shared" si="4"/>
        <v>x10F</v>
      </c>
      <c r="D12" s="125"/>
      <c r="E12" s="125"/>
      <c r="F12" s="125"/>
      <c r="G12" s="64" t="str">
        <f t="shared" si="5"/>
        <v>HkdHibor3M</v>
      </c>
      <c r="H12" s="122" t="str">
        <f t="shared" si="6"/>
        <v>HKD7x10F_Quote</v>
      </c>
      <c r="I12" s="67"/>
      <c r="J12" s="51" t="s">
        <v>35</v>
      </c>
      <c r="K12" s="10" t="str">
        <f t="shared" si="2"/>
        <v>FRA</v>
      </c>
      <c r="L12" s="98" t="str">
        <f t="shared" si="3"/>
        <v>--</v>
      </c>
      <c r="M12" s="142" t="str">
        <f>IFERROR(_xll.qlRateHelperQuoteName(L12,Trigger),"--")</f>
        <v>--</v>
      </c>
      <c r="N12" s="102" t="str">
        <f>IFERROR(_xll.qlRateHelperQuoteValue($L12,Trigger),"--")</f>
        <v>--</v>
      </c>
      <c r="O12" s="101" t="b">
        <v>0</v>
      </c>
      <c r="P12" s="98">
        <v>20</v>
      </c>
      <c r="Q12" s="98">
        <v>1</v>
      </c>
      <c r="R12" s="103" t="str">
        <f>IFERROR(_xll.qlRateHelperEarliestDate(L12,Trigger),"--")</f>
        <v>--</v>
      </c>
      <c r="S12" s="103" t="str">
        <f>IFERROR(_xll.qlRateHelperPillarDate(L12,Trigger),"--")</f>
        <v>--</v>
      </c>
      <c r="U12" s="4" t="str">
        <f t="shared" si="1"/>
        <v>Sw</v>
      </c>
      <c r="V12" s="4" t="str">
        <v>obj_00119</v>
      </c>
      <c r="W12" s="4" t="str">
        <f>IFERROR(_xll.qlRateHelperQuoteName(V12,Trigger),"")</f>
        <v>HKDQM3H7Y_Quote</v>
      </c>
      <c r="X12" s="73">
        <f>IFERROR(_xll.qlRateHelperRate(V12,Trigger),"")</f>
        <v>1.6500000000000001E-2</v>
      </c>
      <c r="Y12" s="108">
        <f>IF(ISERROR(_xll.qlSwapRateHelperSpread($V12)),IF(ISERROR(_xll.qlFuturesRateHelperConvexityAdjustment($V12)),"",_xll.qlFuturesRateHelperConvexityAdjustment($V12)),_xll.qlSwapRateHelperSpread($V12))</f>
        <v>0</v>
      </c>
      <c r="Z12" s="5">
        <f>IFERROR(_xll.qlRateHelperEarliestDate(V12,Trigger),"")</f>
        <v>42282</v>
      </c>
      <c r="AA12" s="5">
        <f>IFERROR(_xll.qlRateHelperPillarDate(V12,Trigger),"")</f>
        <v>44839</v>
      </c>
      <c r="AB12" s="81">
        <v>0.88981574135695907</v>
      </c>
      <c r="AD12" s="156">
        <v>2</v>
      </c>
      <c r="AE12" s="157">
        <f>_xll.qlCalendarEndOfMonth(Calendar,_xll.qlCalendarAdvance(Calendar,AE11,"1m","mf",TRUE),Trigger)</f>
        <v>42338</v>
      </c>
      <c r="AF12" s="156" t="str">
        <f t="shared" si="7"/>
        <v>HKDJump2_SYNTHON_Quote</v>
      </c>
      <c r="AG12" s="173">
        <f>_xll.qlDayCounterYearFraction("actual/360",AE12,_xll.qlCalendarAdvance(Calendar,AE12,"1D",,,Trigger))</f>
        <v>2.7777777777777779E-3</v>
      </c>
      <c r="AH12" s="158" t="e">
        <f>IF(_xll.qlQuoteIsValid(AF12,Trigger),_xll.qlQuoteValue(AF12,Trigger),1)</f>
        <v>#NUM!</v>
      </c>
      <c r="AI12" s="197" t="str">
        <f t="shared" ref="AI12:AI23" si="8">IFERROR(-LN(AH12)/AG12,"--")</f>
        <v>--</v>
      </c>
      <c r="AJ12" s="178">
        <v>0</v>
      </c>
      <c r="AK12" s="158">
        <f t="shared" ref="AK12:AK23" si="9">IF(ISBLANK(AJ12),AF12,EXP(-AJ12*AG12))</f>
        <v>1</v>
      </c>
    </row>
    <row r="13" spans="1:37" ht="11.25" customHeight="1" x14ac:dyDescent="0.2">
      <c r="A13" s="62" t="s">
        <v>92</v>
      </c>
      <c r="B13" s="119">
        <v>8</v>
      </c>
      <c r="C13" s="65" t="str">
        <f t="shared" si="4"/>
        <v>x11F</v>
      </c>
      <c r="D13" s="125"/>
      <c r="E13" s="125"/>
      <c r="F13" s="125"/>
      <c r="G13" s="64" t="str">
        <f t="shared" si="5"/>
        <v>HkdHibor3M</v>
      </c>
      <c r="H13" s="122" t="str">
        <f t="shared" si="6"/>
        <v>HKD8x11F_Quote</v>
      </c>
      <c r="I13" s="67"/>
      <c r="J13" s="51"/>
      <c r="K13" s="71" t="str">
        <f t="shared" ref="K13:K32" si="10">A17</f>
        <v>FUT</v>
      </c>
      <c r="L13" s="131" t="str">
        <f t="shared" ref="L13:L32" si="11">IF(ISBLANK(I17),"--",I17)</f>
        <v>obj_00132#0003</v>
      </c>
      <c r="M13" s="141" t="str">
        <f>IFERROR(_xll.qlRateHelperQuoteName(L13,Trigger),"--")</f>
        <v>HKDFUT3MV5_Quote</v>
      </c>
      <c r="N13" s="145">
        <f>IFERROR(_xll.qlRateHelperQuoteValue($L13,Trigger),"--")</f>
        <v>99.57</v>
      </c>
      <c r="O13" s="132" t="b">
        <v>0</v>
      </c>
      <c r="P13" s="131">
        <v>60</v>
      </c>
      <c r="Q13" s="131">
        <v>21</v>
      </c>
      <c r="R13" s="134">
        <f>IFERROR(_xll.qlRateHelperEarliestDate(L13,Trigger),"--")</f>
        <v>42298</v>
      </c>
      <c r="S13" s="134">
        <f>IFERROR(_xll.qlRateHelperPillarDate(L13,Trigger),"--")</f>
        <v>42390</v>
      </c>
      <c r="U13" s="4" t="str">
        <f t="shared" si="1"/>
        <v>Sw</v>
      </c>
      <c r="V13" s="4" t="str">
        <v>obj_00112</v>
      </c>
      <c r="W13" s="4" t="str">
        <f>IFERROR(_xll.qlRateHelperQuoteName(V13,Trigger),"")</f>
        <v>HKDQM3H10Y_Quote</v>
      </c>
      <c r="X13" s="73">
        <f>IFERROR(_xll.qlRateHelperRate(V13,Trigger),"")</f>
        <v>1.9E-2</v>
      </c>
      <c r="Y13" s="108">
        <f>IF(ISERROR(_xll.qlSwapRateHelperSpread($V13)),IF(ISERROR(_xll.qlFuturesRateHelperConvexityAdjustment($V13)),"",_xll.qlFuturesRateHelperConvexityAdjustment($V13)),_xll.qlSwapRateHelperSpread($V13))</f>
        <v>0</v>
      </c>
      <c r="Z13" s="5">
        <f>IFERROR(_xll.qlRateHelperEarliestDate(V13,Trigger),"")</f>
        <v>42282</v>
      </c>
      <c r="AA13" s="5">
        <f>IFERROR(_xll.qlRateHelperPillarDate(V13,Trigger),"")</f>
        <v>45936</v>
      </c>
      <c r="AB13" s="81">
        <v>0.82435740035353344</v>
      </c>
      <c r="AD13" s="156">
        <v>3</v>
      </c>
      <c r="AE13" s="157">
        <f>_xll.qlCalendarEndOfMonth(Calendar,_xll.qlCalendarAdvance(Calendar,AE12,"1m","mf",TRUE),Trigger)</f>
        <v>42369</v>
      </c>
      <c r="AF13" s="156" t="str">
        <f t="shared" si="7"/>
        <v>HKDJump3_SYNTHON_Quote</v>
      </c>
      <c r="AG13" s="173">
        <f>_xll.qlDayCounterYearFraction("actual/360",AE13,_xll.qlCalendarAdvance(Calendar,AE13,"1D",,,Trigger))</f>
        <v>1.1111111111111112E-2</v>
      </c>
      <c r="AH13" s="158" t="e">
        <f>IF(_xll.qlQuoteIsValid(AF13,Trigger),_xll.qlQuoteValue(AF13,Trigger),1)</f>
        <v>#NUM!</v>
      </c>
      <c r="AI13" s="197" t="str">
        <f t="shared" si="8"/>
        <v>--</v>
      </c>
      <c r="AJ13" s="178">
        <v>0</v>
      </c>
      <c r="AK13" s="158">
        <f t="shared" si="9"/>
        <v>1</v>
      </c>
    </row>
    <row r="14" spans="1:37" ht="11.25" customHeight="1" x14ac:dyDescent="0.2">
      <c r="A14" s="1" t="s">
        <v>92</v>
      </c>
      <c r="B14" s="120">
        <v>9</v>
      </c>
      <c r="C14" s="9" t="str">
        <f t="shared" si="4"/>
        <v>x12F</v>
      </c>
      <c r="D14" s="126"/>
      <c r="E14" s="126"/>
      <c r="F14" s="126"/>
      <c r="G14" s="7" t="str">
        <f t="shared" si="5"/>
        <v>HkdHibor3M</v>
      </c>
      <c r="H14" s="123" t="str">
        <f t="shared" si="6"/>
        <v>HKD9x12F_Quote</v>
      </c>
      <c r="I14" s="3"/>
      <c r="J14" s="51"/>
      <c r="K14" s="10" t="str">
        <f t="shared" si="10"/>
        <v>FUT</v>
      </c>
      <c r="L14" s="98" t="str">
        <f t="shared" si="11"/>
        <v>obj_00133#0003</v>
      </c>
      <c r="M14" s="142" t="str">
        <f>IFERROR(_xll.qlRateHelperQuoteName(L14,Trigger),"--")</f>
        <v>HKDFUT3MX5_Quote</v>
      </c>
      <c r="N14" s="146">
        <f>IFERROR(_xll.qlRateHelperQuoteValue($L14,Trigger),"--")</f>
        <v>0</v>
      </c>
      <c r="O14" s="101" t="b">
        <v>0</v>
      </c>
      <c r="P14" s="98">
        <v>60</v>
      </c>
      <c r="Q14" s="98">
        <v>21</v>
      </c>
      <c r="R14" s="103">
        <f>IFERROR(_xll.qlRateHelperEarliestDate(L14,Trigger),"--")</f>
        <v>42326</v>
      </c>
      <c r="S14" s="103">
        <f>IFERROR(_xll.qlRateHelperPillarDate(L14,Trigger),"--")</f>
        <v>42418</v>
      </c>
      <c r="U14" s="4" t="str">
        <f t="shared" si="1"/>
        <v>Sw</v>
      </c>
      <c r="V14" s="4" t="str">
        <v>obj_00111</v>
      </c>
      <c r="W14" s="4" t="str">
        <f>IFERROR(_xll.qlRateHelperQuoteName(V14,Trigger),"")</f>
        <v>HKDQM3H12Y_Quote</v>
      </c>
      <c r="X14" s="73">
        <f>IFERROR(_xll.qlRateHelperRate(V14,Trigger),"")</f>
        <v>1.9699999999999999E-2</v>
      </c>
      <c r="Y14" s="108">
        <f>IF(ISERROR(_xll.qlSwapRateHelperSpread($V14)),IF(ISERROR(_xll.qlFuturesRateHelperConvexityAdjustment($V14)),"",_xll.qlFuturesRateHelperConvexityAdjustment($V14)),_xll.qlSwapRateHelperSpread($V14))</f>
        <v>0</v>
      </c>
      <c r="Z14" s="5">
        <f>IFERROR(_xll.qlRateHelperEarliestDate(V14,Trigger),"")</f>
        <v>42282</v>
      </c>
      <c r="AA14" s="5">
        <f>IFERROR(_xll.qlRateHelperPillarDate(V14,Trigger),"")</f>
        <v>46665</v>
      </c>
      <c r="AB14" s="81">
        <v>0.78631152011672745</v>
      </c>
      <c r="AD14" s="156">
        <v>4</v>
      </c>
      <c r="AE14" s="157">
        <f>_xll.qlCalendarEndOfMonth(Calendar,_xll.qlCalendarAdvance(Calendar,AE13,"1m","mf",TRUE),Trigger)</f>
        <v>42398</v>
      </c>
      <c r="AF14" s="156" t="str">
        <f t="shared" si="7"/>
        <v>HKDJump4_SYNTHON_Quote</v>
      </c>
      <c r="AG14" s="173">
        <f>_xll.qlDayCounterYearFraction("actual/360",AE14,_xll.qlCalendarAdvance(Calendar,AE14,"1D",,,Trigger))</f>
        <v>8.3333333333333332E-3</v>
      </c>
      <c r="AH14" s="158" t="e">
        <f>IF(_xll.qlQuoteIsValid(AF14,Trigger),_xll.qlQuoteValue(AF14,Trigger),1)</f>
        <v>#NUM!</v>
      </c>
      <c r="AI14" s="197" t="str">
        <f t="shared" si="8"/>
        <v>--</v>
      </c>
      <c r="AJ14" s="178">
        <v>0</v>
      </c>
      <c r="AK14" s="158">
        <f t="shared" si="9"/>
        <v>1</v>
      </c>
    </row>
    <row r="15" spans="1:37" ht="11.25" customHeight="1" x14ac:dyDescent="0.2">
      <c r="B15" s="49"/>
      <c r="C15" s="49"/>
      <c r="D15" s="49"/>
      <c r="E15" s="49"/>
      <c r="F15" s="49"/>
      <c r="G15" s="49"/>
      <c r="H15" s="49" t="s">
        <v>94</v>
      </c>
      <c r="J15" s="51"/>
      <c r="K15" s="10" t="str">
        <f t="shared" si="10"/>
        <v>FUT</v>
      </c>
      <c r="L15" s="98" t="str">
        <f t="shared" si="11"/>
        <v>obj_00134#0003</v>
      </c>
      <c r="M15" s="142" t="str">
        <f>IFERROR(_xll.qlRateHelperQuoteName(L15,Trigger),"--")</f>
        <v>HKDFUT3MZ5_Quote</v>
      </c>
      <c r="N15" s="146">
        <f>IFERROR(_xll.qlRateHelperQuoteValue($L15,Trigger),"--")</f>
        <v>99.509999999999991</v>
      </c>
      <c r="O15" s="101" t="b">
        <v>0</v>
      </c>
      <c r="P15" s="98">
        <v>60</v>
      </c>
      <c r="Q15" s="98">
        <v>21</v>
      </c>
      <c r="R15" s="103">
        <f>IFERROR(_xll.qlRateHelperEarliestDate(L15,Trigger),"--")</f>
        <v>42354</v>
      </c>
      <c r="S15" s="103">
        <f>IFERROR(_xll.qlRateHelperPillarDate(L15,Trigger),"--")</f>
        <v>42445</v>
      </c>
      <c r="U15" s="4" t="str">
        <f t="shared" si="1"/>
        <v>Sw</v>
      </c>
      <c r="V15" s="4" t="str">
        <v>obj_0011c</v>
      </c>
      <c r="W15" s="4" t="str">
        <f>IFERROR(_xll.qlRateHelperQuoteName(V15,Trigger),"")</f>
        <v>HKDQM3H15Y_Quote</v>
      </c>
      <c r="X15" s="73">
        <f>IFERROR(_xll.qlRateHelperRate(V15,Trigger),"")</f>
        <v>2.0400000000000001E-2</v>
      </c>
      <c r="Y15" s="108">
        <f>IF(ISERROR(_xll.qlSwapRateHelperSpread($V15)),IF(ISERROR(_xll.qlFuturesRateHelperConvexityAdjustment($V15)),"",_xll.qlFuturesRateHelperConvexityAdjustment($V15)),_xll.qlSwapRateHelperSpread($V15))</f>
        <v>0</v>
      </c>
      <c r="Z15" s="5">
        <f>IFERROR(_xll.qlRateHelperEarliestDate(V15,Trigger),"")</f>
        <v>42282</v>
      </c>
      <c r="AA15" s="5">
        <f>IFERROR(_xll.qlRateHelperPillarDate(V15,Trigger),"")</f>
        <v>47763</v>
      </c>
      <c r="AB15" s="81">
        <v>0.73223281902307669</v>
      </c>
      <c r="AD15" s="156">
        <v>5</v>
      </c>
      <c r="AE15" s="157">
        <f>_xll.qlCalendarEndOfMonth(Calendar,_xll.qlCalendarAdvance(Calendar,AE14,"1m","mf",TRUE),Trigger)</f>
        <v>42429</v>
      </c>
      <c r="AF15" s="156" t="str">
        <f t="shared" si="7"/>
        <v>HKDJump5_SYNTHON_Quote</v>
      </c>
      <c r="AG15" s="173">
        <f>_xll.qlDayCounterYearFraction("actual/360",AE15,_xll.qlCalendarAdvance(Calendar,AE15,"1D",,,Trigger))</f>
        <v>2.7777777777777779E-3</v>
      </c>
      <c r="AH15" s="158" t="e">
        <f>IF(_xll.qlQuoteIsValid(AF15,Trigger),_xll.qlQuoteValue(AF15,Trigger),1)</f>
        <v>#NUM!</v>
      </c>
      <c r="AI15" s="197" t="str">
        <f t="shared" si="8"/>
        <v>--</v>
      </c>
      <c r="AJ15" s="178">
        <v>0</v>
      </c>
      <c r="AK15" s="158">
        <f t="shared" si="9"/>
        <v>1</v>
      </c>
    </row>
    <row r="16" spans="1:37" ht="11.25" customHeight="1" x14ac:dyDescent="0.2">
      <c r="A16" s="68" t="s">
        <v>8</v>
      </c>
      <c r="B16" s="68" t="s">
        <v>95</v>
      </c>
      <c r="C16" s="68" t="s">
        <v>32</v>
      </c>
      <c r="D16" s="68"/>
      <c r="E16" s="68"/>
      <c r="F16" s="68"/>
      <c r="G16" s="68" t="s">
        <v>4</v>
      </c>
      <c r="H16" s="68" t="s">
        <v>1</v>
      </c>
      <c r="I16" s="68" t="s">
        <v>24</v>
      </c>
      <c r="J16" s="51"/>
      <c r="K16" s="10" t="str">
        <f t="shared" si="10"/>
        <v>FUT</v>
      </c>
      <c r="L16" s="98" t="str">
        <f t="shared" si="11"/>
        <v>obj_00135#0003</v>
      </c>
      <c r="M16" s="142" t="str">
        <f>IFERROR(_xll.qlRateHelperQuoteName(L16,Trigger),"--")</f>
        <v>HKDFUT3MF6_Quote</v>
      </c>
      <c r="N16" s="146" t="str">
        <f>IFERROR(_xll.qlRateHelperQuoteValue($L16,Trigger),"--")</f>
        <v>--</v>
      </c>
      <c r="O16" s="101" t="b">
        <v>0</v>
      </c>
      <c r="P16" s="98">
        <v>60</v>
      </c>
      <c r="Q16" s="98">
        <v>21</v>
      </c>
      <c r="R16" s="103">
        <f>IFERROR(_xll.qlRateHelperEarliestDate(L16,Trigger),"--")</f>
        <v>42389</v>
      </c>
      <c r="S16" s="103">
        <f>IFERROR(_xll.qlRateHelperPillarDate(L16,Trigger),"--")</f>
        <v>42480</v>
      </c>
      <c r="U16" s="4" t="str">
        <f t="shared" si="1"/>
        <v>Sw</v>
      </c>
      <c r="V16" s="4" t="str">
        <v>obj_0010f</v>
      </c>
      <c r="W16" s="4" t="str">
        <f>IFERROR(_xll.qlRateHelperQuoteName(V16,Trigger),"")</f>
        <v>HKDQM3H20Y_Quote</v>
      </c>
      <c r="X16" s="73">
        <f>IFERROR(_xll.qlRateHelperRate(V16,Trigger),"")</f>
        <v>2.3E-2</v>
      </c>
      <c r="Y16" s="108">
        <f>IF(ISERROR(_xll.qlSwapRateHelperSpread($V16)),IF(ISERROR(_xll.qlFuturesRateHelperConvexityAdjustment($V16)),"",_xll.qlFuturesRateHelperConvexityAdjustment($V16)),_xll.qlSwapRateHelperSpread($V16))</f>
        <v>0</v>
      </c>
      <c r="Z16" s="5">
        <f>IFERROR(_xll.qlRateHelperEarliestDate(V16,Trigger),"")</f>
        <v>42282</v>
      </c>
      <c r="AA16" s="5">
        <f>IFERROR(_xll.qlRateHelperPillarDate(V16,Trigger),"")</f>
        <v>49587</v>
      </c>
      <c r="AB16" s="81">
        <v>0.6205647387389942</v>
      </c>
      <c r="AD16" s="156">
        <v>6</v>
      </c>
      <c r="AE16" s="157">
        <f>_xll.qlCalendarEndOfMonth(Calendar,_xll.qlCalendarAdvance(Calendar,AE15,"1m","mf",TRUE),Trigger)</f>
        <v>42460</v>
      </c>
      <c r="AF16" s="156" t="str">
        <f t="shared" si="7"/>
        <v>HKDJump6_SYNTHON_Quote</v>
      </c>
      <c r="AG16" s="173">
        <f>_xll.qlDayCounterYearFraction("actual/360",AE16,_xll.qlCalendarAdvance(Calendar,AE16,"1D",,,Trigger))</f>
        <v>2.7777777777777779E-3</v>
      </c>
      <c r="AH16" s="158" t="e">
        <f>IF(_xll.qlQuoteIsValid(AF16,Trigger),_xll.qlQuoteValue(AF16,Trigger),1)</f>
        <v>#NUM!</v>
      </c>
      <c r="AI16" s="197" t="str">
        <f t="shared" si="8"/>
        <v>--</v>
      </c>
      <c r="AJ16" s="178">
        <v>0</v>
      </c>
      <c r="AK16" s="158">
        <f t="shared" si="9"/>
        <v>1</v>
      </c>
    </row>
    <row r="17" spans="1:37" ht="11.25" customHeight="1" x14ac:dyDescent="0.2">
      <c r="A17" s="56" t="s">
        <v>93</v>
      </c>
      <c r="B17" s="118" t="b">
        <v>0</v>
      </c>
      <c r="C17" s="59" t="str">
        <f>_xll.qlIMMNextCode(Evaluationdate-1,B17,Trigger)</f>
        <v>V5</v>
      </c>
      <c r="D17" s="129"/>
      <c r="E17" s="129"/>
      <c r="F17" s="129"/>
      <c r="G17" s="58" t="str">
        <f t="shared" ref="G17:G36" si="12">PROPER(Currency)&amp;FamilyName&amp;Tenor</f>
        <v>HkdHibor3M</v>
      </c>
      <c r="H17" s="121" t="str">
        <f t="shared" ref="H17:H36" si="13">Currency&amp;"FUT"&amp;$G$1&amp;$C17&amp;QuoteSuffix</f>
        <v>HKDFUT3MV5_Quote</v>
      </c>
      <c r="I17" s="61" t="str">
        <f>_xll.qlFuturesRateHelper(,H17,$H$15,C17,G17,0,Permanent,Trigger,ObjectOverwrite)</f>
        <v>obj_00132#0003</v>
      </c>
      <c r="J17" s="51"/>
      <c r="K17" s="10" t="str">
        <f t="shared" si="10"/>
        <v>FUT</v>
      </c>
      <c r="L17" s="98" t="str">
        <f t="shared" si="11"/>
        <v>obj_00136#0003</v>
      </c>
      <c r="M17" s="142" t="str">
        <f>IFERROR(_xll.qlRateHelperQuoteName(L17,Trigger),"--")</f>
        <v>HKDFUT3MG6_Quote</v>
      </c>
      <c r="N17" s="146" t="str">
        <f>IFERROR(_xll.qlRateHelperQuoteValue($L17,Trigger),"--")</f>
        <v>--</v>
      </c>
      <c r="O17" s="101" t="b">
        <v>0</v>
      </c>
      <c r="P17" s="98">
        <v>60</v>
      </c>
      <c r="Q17" s="98">
        <v>21</v>
      </c>
      <c r="R17" s="103">
        <f>IFERROR(_xll.qlRateHelperEarliestDate(L17,Trigger),"--")</f>
        <v>42417</v>
      </c>
      <c r="S17" s="103">
        <f>IFERROR(_xll.qlRateHelperPillarDate(L17,Trigger),"--")</f>
        <v>42507</v>
      </c>
      <c r="U17" s="4" t="str">
        <f t="shared" si="1"/>
        <v/>
      </c>
      <c r="V17" s="4" t="e">
        <v>#N/A</v>
      </c>
      <c r="W17" s="4" t="str">
        <f>IFERROR(_xll.qlRateHelperQuoteName(V17,Trigger),"")</f>
        <v/>
      </c>
      <c r="X17" s="73" t="str">
        <f>IFERROR(_xll.qlRateHelperRate(V17,Trigger),"")</f>
        <v/>
      </c>
      <c r="Y17" s="108" t="str">
        <f>IF(ISERROR(_xll.qlSwapRateHelperSpread($V17)),IF(ISERROR(_xll.qlFuturesRateHelperConvexityAdjustment($V17)),"",_xll.qlFuturesRateHelperConvexityAdjustment($V17)),_xll.qlSwapRateHelperSpread($V17))</f>
        <v/>
      </c>
      <c r="Z17" s="5" t="str">
        <f>IFERROR(_xll.qlRateHelperEarliestDate(V17,Trigger),"")</f>
        <v/>
      </c>
      <c r="AA17" s="5" t="str">
        <f>IFERROR(_xll.qlRateHelperPillarDate(V17,Trigger),"")</f>
        <v/>
      </c>
      <c r="AB17" s="81" t="e">
        <v>#N/A</v>
      </c>
      <c r="AD17" s="156">
        <v>7</v>
      </c>
      <c r="AE17" s="157">
        <f>_xll.qlCalendarEndOfMonth(Calendar,_xll.qlCalendarAdvance(Calendar,AE16,"1m","mf",TRUE),Trigger)</f>
        <v>42489</v>
      </c>
      <c r="AF17" s="156" t="str">
        <f t="shared" si="7"/>
        <v>HKDJump7_SYNTHON_Quote</v>
      </c>
      <c r="AG17" s="173">
        <f>_xll.qlDayCounterYearFraction("actual/360",AE17,_xll.qlCalendarAdvance(Calendar,AE17,"1D",,,Trigger))</f>
        <v>1.1111111111111112E-2</v>
      </c>
      <c r="AH17" s="158" t="e">
        <f>IF(_xll.qlQuoteIsValid(AF17,Trigger),_xll.qlQuoteValue(AF17,Trigger),1)</f>
        <v>#NUM!</v>
      </c>
      <c r="AI17" s="197" t="str">
        <f t="shared" si="8"/>
        <v>--</v>
      </c>
      <c r="AJ17" s="178">
        <v>0</v>
      </c>
      <c r="AK17" s="158">
        <f t="shared" si="9"/>
        <v>1</v>
      </c>
    </row>
    <row r="18" spans="1:37" ht="11.25" customHeight="1" x14ac:dyDescent="0.2">
      <c r="A18" s="62" t="s">
        <v>93</v>
      </c>
      <c r="B18" s="119" t="b">
        <v>0</v>
      </c>
      <c r="C18" s="65" t="str">
        <f>_xll.qlIMMNextCode(C17,B18,Trigger)</f>
        <v>X5</v>
      </c>
      <c r="D18" s="125"/>
      <c r="E18" s="125"/>
      <c r="F18" s="125"/>
      <c r="G18" s="64" t="str">
        <f t="shared" si="12"/>
        <v>HkdHibor3M</v>
      </c>
      <c r="H18" s="122" t="str">
        <f t="shared" si="13"/>
        <v>HKDFUT3MX5_Quote</v>
      </c>
      <c r="I18" s="67" t="str">
        <f>_xll.qlFuturesRateHelper(,H18,$H$15,C18,G18,0,Permanent,Trigger,ObjectOverwrite)</f>
        <v>obj_00133#0003</v>
      </c>
      <c r="J18" s="51"/>
      <c r="K18" s="10" t="str">
        <f t="shared" si="10"/>
        <v>FUT</v>
      </c>
      <c r="L18" s="98" t="str">
        <f t="shared" si="11"/>
        <v>obj_00137#0003</v>
      </c>
      <c r="M18" s="142" t="str">
        <f>IFERROR(_xll.qlRateHelperQuoteName(L18,Trigger),"--")</f>
        <v>HKDFUT3MH6_Quote</v>
      </c>
      <c r="N18" s="146">
        <f>IFERROR(_xll.qlRateHelperQuoteValue($L18,Trigger),"--")</f>
        <v>99.39</v>
      </c>
      <c r="O18" s="101" t="b">
        <v>0</v>
      </c>
      <c r="P18" s="98">
        <v>60</v>
      </c>
      <c r="Q18" s="98">
        <v>21</v>
      </c>
      <c r="R18" s="103">
        <f>IFERROR(_xll.qlRateHelperEarliestDate(L18,Trigger),"--")</f>
        <v>42445</v>
      </c>
      <c r="S18" s="103">
        <f>IFERROR(_xll.qlRateHelperPillarDate(L18,Trigger),"--")</f>
        <v>42537</v>
      </c>
      <c r="U18" s="4" t="str">
        <f t="shared" si="1"/>
        <v/>
      </c>
      <c r="V18" s="4" t="e">
        <v>#N/A</v>
      </c>
      <c r="W18" s="4" t="str">
        <f>IFERROR(_xll.qlRateHelperQuoteName(V18,Trigger),"")</f>
        <v/>
      </c>
      <c r="X18" s="73" t="str">
        <f>IFERROR(_xll.qlRateHelperRate(V18,Trigger),"")</f>
        <v/>
      </c>
      <c r="Y18" s="108" t="str">
        <f>IF(ISERROR(_xll.qlSwapRateHelperSpread($V18)),IF(ISERROR(_xll.qlFuturesRateHelperConvexityAdjustment($V18)),"",_xll.qlFuturesRateHelperConvexityAdjustment($V18)),_xll.qlSwapRateHelperSpread($V18))</f>
        <v/>
      </c>
      <c r="Z18" s="5" t="str">
        <f>IFERROR(_xll.qlRateHelperEarliestDate(V18,Trigger),"")</f>
        <v/>
      </c>
      <c r="AA18" s="5" t="str">
        <f>IFERROR(_xll.qlRateHelperPillarDate(V18,Trigger),"")</f>
        <v/>
      </c>
      <c r="AB18" s="81" t="e">
        <v>#N/A</v>
      </c>
      <c r="AD18" s="156">
        <v>8</v>
      </c>
      <c r="AE18" s="157">
        <f>_xll.qlCalendarEndOfMonth(Calendar,_xll.qlCalendarAdvance(Calendar,AE17,"1m","mf",TRUE),Trigger)</f>
        <v>42521</v>
      </c>
      <c r="AF18" s="156" t="str">
        <f t="shared" si="7"/>
        <v>HKDJump8_SYNTHON_Quote</v>
      </c>
      <c r="AG18" s="173">
        <f>_xll.qlDayCounterYearFraction("actual/360",AE18,_xll.qlCalendarAdvance(Calendar,AE18,"1D",,,Trigger))</f>
        <v>2.7777777777777779E-3</v>
      </c>
      <c r="AH18" s="158" t="e">
        <f>IF(_xll.qlQuoteIsValid(AF18,Trigger),_xll.qlQuoteValue(AF18,Trigger),1)</f>
        <v>#NUM!</v>
      </c>
      <c r="AI18" s="197" t="str">
        <f t="shared" si="8"/>
        <v>--</v>
      </c>
      <c r="AJ18" s="178">
        <v>0</v>
      </c>
      <c r="AK18" s="158">
        <f t="shared" si="9"/>
        <v>1</v>
      </c>
    </row>
    <row r="19" spans="1:37" ht="11.25" customHeight="1" x14ac:dyDescent="0.2">
      <c r="A19" s="62" t="s">
        <v>93</v>
      </c>
      <c r="B19" s="119" t="b">
        <v>0</v>
      </c>
      <c r="C19" s="65" t="str">
        <f>_xll.qlIMMNextCode(C18,B19,Trigger)</f>
        <v>Z5</v>
      </c>
      <c r="D19" s="125"/>
      <c r="E19" s="125"/>
      <c r="F19" s="125"/>
      <c r="G19" s="64" t="str">
        <f t="shared" si="12"/>
        <v>HkdHibor3M</v>
      </c>
      <c r="H19" s="122" t="str">
        <f t="shared" si="13"/>
        <v>HKDFUT3MZ5_Quote</v>
      </c>
      <c r="I19" s="67" t="str">
        <f>_xll.qlFuturesRateHelper(,H19,$H$15,C19,G19,0,Permanent,Trigger,ObjectOverwrite)</f>
        <v>obj_00134#0003</v>
      </c>
      <c r="J19" s="51"/>
      <c r="K19" s="10" t="str">
        <f t="shared" si="10"/>
        <v>FUT</v>
      </c>
      <c r="L19" s="98" t="str">
        <f t="shared" si="11"/>
        <v>obj_00138#0003</v>
      </c>
      <c r="M19" s="142" t="str">
        <f>IFERROR(_xll.qlRateHelperQuoteName(L19,Trigger),"--")</f>
        <v>HKDFUT3MJ6_Quote</v>
      </c>
      <c r="N19" s="146" t="str">
        <f>IFERROR(_xll.qlRateHelperQuoteValue($L19,Trigger),"--")</f>
        <v>--</v>
      </c>
      <c r="O19" s="101" t="b">
        <v>0</v>
      </c>
      <c r="P19" s="98">
        <v>60</v>
      </c>
      <c r="Q19" s="98">
        <v>21</v>
      </c>
      <c r="R19" s="103">
        <f>IFERROR(_xll.qlRateHelperEarliestDate(L19,Trigger),"--")</f>
        <v>42480</v>
      </c>
      <c r="S19" s="103">
        <f>IFERROR(_xll.qlRateHelperPillarDate(L19,Trigger),"--")</f>
        <v>42571</v>
      </c>
      <c r="U19" s="4" t="str">
        <f t="shared" si="1"/>
        <v/>
      </c>
      <c r="V19" s="4" t="e">
        <v>#N/A</v>
      </c>
      <c r="W19" s="4" t="str">
        <f>IFERROR(_xll.qlRateHelperQuoteName(V19,Trigger),"")</f>
        <v/>
      </c>
      <c r="X19" s="73" t="str">
        <f>IFERROR(_xll.qlRateHelperRate(V19,Trigger),"")</f>
        <v/>
      </c>
      <c r="Y19" s="108" t="str">
        <f>IF(ISERROR(_xll.qlSwapRateHelperSpread($V19)),IF(ISERROR(_xll.qlFuturesRateHelperConvexityAdjustment($V19)),"",_xll.qlFuturesRateHelperConvexityAdjustment($V19)),_xll.qlSwapRateHelperSpread($V19))</f>
        <v/>
      </c>
      <c r="Z19" s="5" t="str">
        <f>IFERROR(_xll.qlRateHelperEarliestDate(V19,Trigger),"")</f>
        <v/>
      </c>
      <c r="AA19" s="5" t="str">
        <f>IFERROR(_xll.qlRateHelperPillarDate(V19,Trigger),"")</f>
        <v/>
      </c>
      <c r="AB19" s="81" t="e">
        <v>#N/A</v>
      </c>
      <c r="AD19" s="156">
        <v>9</v>
      </c>
      <c r="AE19" s="157">
        <f>_xll.qlCalendarEndOfMonth(Calendar,_xll.qlCalendarAdvance(Calendar,AE18,"1m","mf",TRUE),Trigger)</f>
        <v>42551</v>
      </c>
      <c r="AF19" s="156" t="str">
        <f t="shared" si="7"/>
        <v>HKDJump9_SYNTHON_Quote</v>
      </c>
      <c r="AG19" s="173">
        <f>_xll.qlDayCounterYearFraction("actual/360",AE19,_xll.qlCalendarAdvance(Calendar,AE19,"1D",,,Trigger))</f>
        <v>1.1111111111111112E-2</v>
      </c>
      <c r="AH19" s="158" t="e">
        <f>IF(_xll.qlQuoteIsValid(AF19,Trigger),_xll.qlQuoteValue(AF19,Trigger),1)</f>
        <v>#NUM!</v>
      </c>
      <c r="AI19" s="197" t="str">
        <f t="shared" si="8"/>
        <v>--</v>
      </c>
      <c r="AJ19" s="178">
        <v>0</v>
      </c>
      <c r="AK19" s="158">
        <f t="shared" si="9"/>
        <v>1</v>
      </c>
    </row>
    <row r="20" spans="1:37" ht="11.25" customHeight="1" x14ac:dyDescent="0.2">
      <c r="A20" s="62" t="s">
        <v>93</v>
      </c>
      <c r="B20" s="119" t="b">
        <v>0</v>
      </c>
      <c r="C20" s="65" t="str">
        <f>_xll.qlIMMNextCode(C19,B20,Trigger)</f>
        <v>F6</v>
      </c>
      <c r="D20" s="125"/>
      <c r="E20" s="125"/>
      <c r="F20" s="125"/>
      <c r="G20" s="64" t="str">
        <f t="shared" si="12"/>
        <v>HkdHibor3M</v>
      </c>
      <c r="H20" s="122" t="str">
        <f t="shared" si="13"/>
        <v>HKDFUT3MF6_Quote</v>
      </c>
      <c r="I20" s="67" t="str">
        <f>_xll.qlFuturesRateHelper(,H20,$H$15,C20,G20,0,Permanent,Trigger,ObjectOverwrite)</f>
        <v>obj_00135#0003</v>
      </c>
      <c r="J20" s="51"/>
      <c r="K20" s="10" t="str">
        <f t="shared" si="10"/>
        <v>FUT</v>
      </c>
      <c r="L20" s="98" t="str">
        <f t="shared" si="11"/>
        <v>obj_0013c#0003</v>
      </c>
      <c r="M20" s="142" t="str">
        <f>IFERROR(_xll.qlRateHelperQuoteName(L20,Trigger),"--")</f>
        <v>HKDFUT3MK6_Quote</v>
      </c>
      <c r="N20" s="146" t="str">
        <f>IFERROR(_xll.qlRateHelperQuoteValue($L20,Trigger),"--")</f>
        <v>--</v>
      </c>
      <c r="O20" s="101" t="b">
        <v>0</v>
      </c>
      <c r="P20" s="98">
        <v>60</v>
      </c>
      <c r="Q20" s="98">
        <v>21</v>
      </c>
      <c r="R20" s="103">
        <f>IFERROR(_xll.qlRateHelperEarliestDate(L20,Trigger),"--")</f>
        <v>42508</v>
      </c>
      <c r="S20" s="103">
        <f>IFERROR(_xll.qlRateHelperPillarDate(L20,Trigger),"--")</f>
        <v>42600</v>
      </c>
      <c r="U20" s="4" t="str">
        <f t="shared" si="1"/>
        <v/>
      </c>
      <c r="V20" s="4" t="e">
        <v>#N/A</v>
      </c>
      <c r="W20" s="4" t="str">
        <f>IFERROR(_xll.qlRateHelperQuoteName(V20,Trigger),"")</f>
        <v/>
      </c>
      <c r="X20" s="73" t="str">
        <f>IFERROR(_xll.qlRateHelperRate(V20,Trigger),"")</f>
        <v/>
      </c>
      <c r="Y20" s="108" t="str">
        <f>IF(ISERROR(_xll.qlSwapRateHelperSpread($V20)),IF(ISERROR(_xll.qlFuturesRateHelperConvexityAdjustment($V20)),"",_xll.qlFuturesRateHelperConvexityAdjustment($V20)),_xll.qlSwapRateHelperSpread($V20))</f>
        <v/>
      </c>
      <c r="Z20" s="5" t="str">
        <f>IFERROR(_xll.qlRateHelperEarliestDate(V20,Trigger),"")</f>
        <v/>
      </c>
      <c r="AA20" s="5" t="str">
        <f>IFERROR(_xll.qlRateHelperPillarDate(V20,Trigger),"")</f>
        <v/>
      </c>
      <c r="AB20" s="81" t="e">
        <v>#N/A</v>
      </c>
      <c r="AD20" s="156">
        <v>10</v>
      </c>
      <c r="AE20" s="157">
        <f>_xll.qlCalendarEndOfMonth(Calendar,_xll.qlCalendarAdvance(Calendar,AE19,"1m","mf",TRUE),Trigger)</f>
        <v>42580</v>
      </c>
      <c r="AF20" s="156" t="str">
        <f t="shared" si="7"/>
        <v>HKDJump10_SYNTHON_Quote</v>
      </c>
      <c r="AG20" s="173">
        <f>_xll.qlDayCounterYearFraction("actual/360",AE20,_xll.qlCalendarAdvance(Calendar,AE20,"1D",,,Trigger))</f>
        <v>8.3333333333333332E-3</v>
      </c>
      <c r="AH20" s="158" t="e">
        <f>IF(_xll.qlQuoteIsValid(AF20,Trigger),_xll.qlQuoteValue(AF20,Trigger),1)</f>
        <v>#NUM!</v>
      </c>
      <c r="AI20" s="197" t="str">
        <f t="shared" si="8"/>
        <v>--</v>
      </c>
      <c r="AJ20" s="178">
        <v>0</v>
      </c>
      <c r="AK20" s="158">
        <f t="shared" si="9"/>
        <v>1</v>
      </c>
    </row>
    <row r="21" spans="1:37" ht="11.25" customHeight="1" x14ac:dyDescent="0.2">
      <c r="A21" s="62" t="s">
        <v>93</v>
      </c>
      <c r="B21" s="119" t="b">
        <v>0</v>
      </c>
      <c r="C21" s="65" t="str">
        <f>_xll.qlIMMNextCode(C20,B21,Trigger)</f>
        <v>G6</v>
      </c>
      <c r="D21" s="125"/>
      <c r="E21" s="125"/>
      <c r="F21" s="125"/>
      <c r="G21" s="64" t="str">
        <f t="shared" si="12"/>
        <v>HkdHibor3M</v>
      </c>
      <c r="H21" s="122" t="str">
        <f t="shared" si="13"/>
        <v>HKDFUT3MG6_Quote</v>
      </c>
      <c r="I21" s="67" t="str">
        <f>_xll.qlFuturesRateHelper(,H21,$H$15,C21,G21,0,Permanent,Trigger,ObjectOverwrite)</f>
        <v>obj_00136#0003</v>
      </c>
      <c r="J21" s="51"/>
      <c r="K21" s="10" t="str">
        <f t="shared" si="10"/>
        <v>FUT</v>
      </c>
      <c r="L21" s="98" t="str">
        <f t="shared" si="11"/>
        <v>obj_00139#0003</v>
      </c>
      <c r="M21" s="142" t="str">
        <f>IFERROR(_xll.qlRateHelperQuoteName(L21,Trigger),"--")</f>
        <v>HKDFUT3MM6_Quote</v>
      </c>
      <c r="N21" s="146">
        <f>IFERROR(_xll.qlRateHelperQuoteValue($L21,Trigger),"--")</f>
        <v>99.27</v>
      </c>
      <c r="O21" s="101" t="b">
        <v>0</v>
      </c>
      <c r="P21" s="98">
        <v>60</v>
      </c>
      <c r="Q21" s="98">
        <v>21</v>
      </c>
      <c r="R21" s="103">
        <f>IFERROR(_xll.qlRateHelperEarliestDate(L21,Trigger),"--")</f>
        <v>42536</v>
      </c>
      <c r="S21" s="103">
        <f>IFERROR(_xll.qlRateHelperPillarDate(L21,Trigger),"--")</f>
        <v>42628</v>
      </c>
      <c r="U21" s="4" t="str">
        <f t="shared" si="1"/>
        <v/>
      </c>
      <c r="V21" s="4" t="e">
        <v>#N/A</v>
      </c>
      <c r="W21" s="4" t="str">
        <f>IFERROR(_xll.qlRateHelperQuoteName(V21,Trigger),"")</f>
        <v/>
      </c>
      <c r="X21" s="73" t="str">
        <f>IFERROR(_xll.qlRateHelperRate(V21,Trigger),"")</f>
        <v/>
      </c>
      <c r="Y21" s="108" t="str">
        <f>IF(ISERROR(_xll.qlSwapRateHelperSpread($V21)),IF(ISERROR(_xll.qlFuturesRateHelperConvexityAdjustment($V21)),"",_xll.qlFuturesRateHelperConvexityAdjustment($V21)),_xll.qlSwapRateHelperSpread($V21))</f>
        <v/>
      </c>
      <c r="Z21" s="5" t="str">
        <f>IFERROR(_xll.qlRateHelperEarliestDate(V21,Trigger),"")</f>
        <v/>
      </c>
      <c r="AA21" s="5" t="str">
        <f>IFERROR(_xll.qlRateHelperPillarDate(V21,Trigger),"")</f>
        <v/>
      </c>
      <c r="AB21" s="81" t="e">
        <v>#N/A</v>
      </c>
      <c r="AD21" s="156">
        <v>11</v>
      </c>
      <c r="AE21" s="157">
        <f>_xll.qlCalendarEndOfMonth(Calendar,_xll.qlCalendarAdvance(Calendar,AE20,"1m","mf",TRUE),Trigger)</f>
        <v>42613</v>
      </c>
      <c r="AF21" s="156" t="str">
        <f t="shared" si="7"/>
        <v>HKDJump11_SYNTHON_Quote</v>
      </c>
      <c r="AG21" s="173">
        <f>_xll.qlDayCounterYearFraction("actual/360",AE21,_xll.qlCalendarAdvance(Calendar,AE21,"1D",,,Trigger))</f>
        <v>2.7777777777777779E-3</v>
      </c>
      <c r="AH21" s="158" t="e">
        <f>IF(_xll.qlQuoteIsValid(AF21,Trigger),_xll.qlQuoteValue(AF21,Trigger),1)</f>
        <v>#NUM!</v>
      </c>
      <c r="AI21" s="197" t="str">
        <f t="shared" si="8"/>
        <v>--</v>
      </c>
      <c r="AJ21" s="178">
        <v>0</v>
      </c>
      <c r="AK21" s="158">
        <f t="shared" si="9"/>
        <v>1</v>
      </c>
    </row>
    <row r="22" spans="1:37" ht="11.25" customHeight="1" x14ac:dyDescent="0.2">
      <c r="A22" s="62" t="s">
        <v>93</v>
      </c>
      <c r="B22" s="119" t="b">
        <v>0</v>
      </c>
      <c r="C22" s="65" t="str">
        <f>_xll.qlIMMNextCode(C21,B22,Trigger)</f>
        <v>H6</v>
      </c>
      <c r="D22" s="125"/>
      <c r="E22" s="125"/>
      <c r="F22" s="125"/>
      <c r="G22" s="64" t="str">
        <f t="shared" si="12"/>
        <v>HkdHibor3M</v>
      </c>
      <c r="H22" s="122" t="str">
        <f t="shared" si="13"/>
        <v>HKDFUT3MH6_Quote</v>
      </c>
      <c r="I22" s="67" t="str">
        <f>_xll.qlFuturesRateHelper(,H22,$H$15,C22,G22,0,Permanent,Trigger,ObjectOverwrite)</f>
        <v>obj_00137#0003</v>
      </c>
      <c r="J22" s="51"/>
      <c r="K22" s="10" t="str">
        <f t="shared" si="10"/>
        <v>FUT</v>
      </c>
      <c r="L22" s="98" t="str">
        <f t="shared" si="11"/>
        <v>obj_0013a#0003</v>
      </c>
      <c r="M22" s="142" t="str">
        <f>IFERROR(_xll.qlRateHelperQuoteName(L22,Trigger),"--")</f>
        <v>HKDFUT3MN6_Quote</v>
      </c>
      <c r="N22" s="146" t="str">
        <f>IFERROR(_xll.qlRateHelperQuoteValue($L22,Trigger),"--")</f>
        <v>--</v>
      </c>
      <c r="O22" s="101" t="b">
        <v>0</v>
      </c>
      <c r="P22" s="98">
        <v>60</v>
      </c>
      <c r="Q22" s="98">
        <v>21</v>
      </c>
      <c r="R22" s="103">
        <f>IFERROR(_xll.qlRateHelperEarliestDate(L22,Trigger),"--")</f>
        <v>42571</v>
      </c>
      <c r="S22" s="103">
        <f>IFERROR(_xll.qlRateHelperPillarDate(L22,Trigger),"--")</f>
        <v>42663</v>
      </c>
      <c r="U22" s="4" t="str">
        <f t="shared" si="1"/>
        <v/>
      </c>
      <c r="V22" s="4" t="e">
        <v>#N/A</v>
      </c>
      <c r="W22" s="4" t="str">
        <f>IFERROR(_xll.qlRateHelperQuoteName(V22,Trigger),"")</f>
        <v/>
      </c>
      <c r="X22" s="73" t="str">
        <f>IFERROR(_xll.qlRateHelperRate(V22,Trigger),"")</f>
        <v/>
      </c>
      <c r="Y22" s="108" t="str">
        <f>IF(ISERROR(_xll.qlSwapRateHelperSpread($V22)),IF(ISERROR(_xll.qlFuturesRateHelperConvexityAdjustment($V22)),"",_xll.qlFuturesRateHelperConvexityAdjustment($V22)),_xll.qlSwapRateHelperSpread($V22))</f>
        <v/>
      </c>
      <c r="Z22" s="5" t="str">
        <f>IFERROR(_xll.qlRateHelperEarliestDate(V22,Trigger),"")</f>
        <v/>
      </c>
      <c r="AA22" s="5" t="str">
        <f>IFERROR(_xll.qlRateHelperPillarDate(V22,Trigger),"")</f>
        <v/>
      </c>
      <c r="AB22" s="81" t="e">
        <v>#N/A</v>
      </c>
      <c r="AD22" s="156">
        <v>12</v>
      </c>
      <c r="AE22" s="157">
        <f>_xll.qlCalendarEndOfMonth(Calendar,_xll.qlCalendarAdvance(Calendar,AE21,"1m","mf",TRUE),Trigger)</f>
        <v>42643</v>
      </c>
      <c r="AF22" s="156" t="str">
        <f t="shared" si="7"/>
        <v>HKDJump12_SYNTHON_Quote</v>
      </c>
      <c r="AG22" s="173">
        <f>_xll.qlDayCounterYearFraction("actual/360",AE22,_xll.qlCalendarAdvance(Calendar,AE22,"1D",,,Trigger))</f>
        <v>1.1111111111111112E-2</v>
      </c>
      <c r="AH22" s="158" t="e">
        <f>IF(_xll.qlQuoteIsValid(AF22,Trigger),_xll.qlQuoteValue(AF22,Trigger),1)</f>
        <v>#NUM!</v>
      </c>
      <c r="AI22" s="197" t="str">
        <f t="shared" si="8"/>
        <v>--</v>
      </c>
      <c r="AJ22" s="178">
        <v>0</v>
      </c>
      <c r="AK22" s="158">
        <f t="shared" si="9"/>
        <v>1</v>
      </c>
    </row>
    <row r="23" spans="1:37" ht="11.25" customHeight="1" x14ac:dyDescent="0.2">
      <c r="A23" s="62" t="s">
        <v>93</v>
      </c>
      <c r="B23" s="119" t="b">
        <v>0</v>
      </c>
      <c r="C23" s="65" t="str">
        <f>_xll.qlIMMNextCode(C22,B23,Trigger)</f>
        <v>J6</v>
      </c>
      <c r="D23" s="125"/>
      <c r="E23" s="125"/>
      <c r="F23" s="125"/>
      <c r="G23" s="64" t="str">
        <f t="shared" si="12"/>
        <v>HkdHibor3M</v>
      </c>
      <c r="H23" s="122" t="str">
        <f t="shared" si="13"/>
        <v>HKDFUT3MJ6_Quote</v>
      </c>
      <c r="I23" s="67" t="str">
        <f>_xll.qlFuturesRateHelper(,H23,$H$15,C23,G23,0,Permanent,Trigger,ObjectOverwrite)</f>
        <v>obj_00138#0003</v>
      </c>
      <c r="J23" s="51"/>
      <c r="K23" s="10" t="str">
        <f t="shared" si="10"/>
        <v>FUT</v>
      </c>
      <c r="L23" s="98" t="str">
        <f t="shared" si="11"/>
        <v>obj_0013d#0003</v>
      </c>
      <c r="M23" s="142" t="str">
        <f>IFERROR(_xll.qlRateHelperQuoteName(L23,Trigger),"--")</f>
        <v>HKDFUT3MQ6_Quote</v>
      </c>
      <c r="N23" s="146" t="str">
        <f>IFERROR(_xll.qlRateHelperQuoteValue($L23,Trigger),"--")</f>
        <v>--</v>
      </c>
      <c r="O23" s="101" t="b">
        <v>0</v>
      </c>
      <c r="P23" s="98">
        <v>60</v>
      </c>
      <c r="Q23" s="98">
        <v>21</v>
      </c>
      <c r="R23" s="103">
        <f>IFERROR(_xll.qlRateHelperEarliestDate(L23,Trigger),"--")</f>
        <v>42599</v>
      </c>
      <c r="S23" s="103">
        <f>IFERROR(_xll.qlRateHelperPillarDate(L23,Trigger),"--")</f>
        <v>42691</v>
      </c>
      <c r="U23" s="4" t="str">
        <f t="shared" si="1"/>
        <v/>
      </c>
      <c r="V23" s="4" t="e">
        <v>#N/A</v>
      </c>
      <c r="W23" s="4" t="str">
        <f>IFERROR(_xll.qlRateHelperQuoteName(V23,Trigger),"")</f>
        <v/>
      </c>
      <c r="X23" s="73" t="str">
        <f>IFERROR(_xll.qlRateHelperRate(V23,Trigger),"")</f>
        <v/>
      </c>
      <c r="Y23" s="108" t="str">
        <f>IF(ISERROR(_xll.qlSwapRateHelperSpread($V23)),IF(ISERROR(_xll.qlFuturesRateHelperConvexityAdjustment($V23)),"",_xll.qlFuturesRateHelperConvexityAdjustment($V23)),_xll.qlSwapRateHelperSpread($V23))</f>
        <v/>
      </c>
      <c r="Z23" s="5" t="str">
        <f>IFERROR(_xll.qlRateHelperEarliestDate(V23,Trigger),"")</f>
        <v/>
      </c>
      <c r="AA23" s="5" t="str">
        <f>IFERROR(_xll.qlRateHelperPillarDate(V23,Trigger),"")</f>
        <v/>
      </c>
      <c r="AB23" s="81" t="e">
        <v>#N/A</v>
      </c>
      <c r="AD23" s="159">
        <v>13</v>
      </c>
      <c r="AE23" s="160">
        <f>_xll.qlCalendarAdjust(Calendar,DATE(YEAR(AE11)+1,12,31),"preceding",Trigger)</f>
        <v>42734</v>
      </c>
      <c r="AF23" s="159" t="str">
        <f t="shared" si="7"/>
        <v>HKDJump13_SYNTHON_Quote</v>
      </c>
      <c r="AG23" s="174">
        <f>_xll.qlDayCounterYearFraction("actual/360",AE23,_xll.qlCalendarAdvance(Calendar,AE23,"1D",,,Trigger))</f>
        <v>1.1111111111111112E-2</v>
      </c>
      <c r="AH23" s="161" t="e">
        <f>IF(_xll.qlQuoteIsValid(AF23,Trigger),_xll.qlQuoteValue(AF23,Trigger),1)</f>
        <v>#NUM!</v>
      </c>
      <c r="AI23" s="198" t="str">
        <f t="shared" si="8"/>
        <v>--</v>
      </c>
      <c r="AJ23" s="179">
        <v>0</v>
      </c>
      <c r="AK23" s="161">
        <f t="shared" si="9"/>
        <v>1</v>
      </c>
    </row>
    <row r="24" spans="1:37" ht="11.25" customHeight="1" x14ac:dyDescent="0.2">
      <c r="A24" s="62" t="s">
        <v>93</v>
      </c>
      <c r="B24" s="119" t="b">
        <v>0</v>
      </c>
      <c r="C24" s="65" t="str">
        <f>_xll.qlIMMNextCode(C23,B24,Trigger)</f>
        <v>K6</v>
      </c>
      <c r="D24" s="125"/>
      <c r="E24" s="125"/>
      <c r="F24" s="125"/>
      <c r="G24" s="64" t="str">
        <f t="shared" si="12"/>
        <v>HkdHibor3M</v>
      </c>
      <c r="H24" s="122" t="str">
        <f t="shared" si="13"/>
        <v>HKDFUT3MK6_Quote</v>
      </c>
      <c r="I24" s="67" t="str">
        <f>_xll.qlFuturesRateHelper(,H24,$H$15,C24,G24,0,Permanent,Trigger,ObjectOverwrite)</f>
        <v>obj_0013c#0003</v>
      </c>
      <c r="J24" s="51"/>
      <c r="K24" s="10" t="str">
        <f t="shared" si="10"/>
        <v>FUT</v>
      </c>
      <c r="L24" s="98" t="str">
        <f t="shared" si="11"/>
        <v>obj_0013b#0003</v>
      </c>
      <c r="M24" s="142" t="str">
        <f>IFERROR(_xll.qlRateHelperQuoteName(L24,Trigger),"--")</f>
        <v>HKDFUT3MU6_Quote</v>
      </c>
      <c r="N24" s="146">
        <f>IFERROR(_xll.qlRateHelperQuoteValue($L24,Trigger),"--")</f>
        <v>99.13</v>
      </c>
      <c r="O24" s="101" t="b">
        <v>0</v>
      </c>
      <c r="P24" s="98">
        <v>60</v>
      </c>
      <c r="Q24" s="98">
        <v>21</v>
      </c>
      <c r="R24" s="103">
        <f>IFERROR(_xll.qlRateHelperEarliestDate(L24,Trigger),"--")</f>
        <v>42634</v>
      </c>
      <c r="S24" s="103">
        <f>IFERROR(_xll.qlRateHelperPillarDate(L24,Trigger),"--")</f>
        <v>42725</v>
      </c>
      <c r="U24" s="4" t="str">
        <f t="shared" si="1"/>
        <v/>
      </c>
      <c r="V24" s="4" t="e">
        <v>#N/A</v>
      </c>
      <c r="W24" s="4" t="str">
        <f>IFERROR(_xll.qlRateHelperQuoteName(V24,Trigger),"")</f>
        <v/>
      </c>
      <c r="X24" s="73" t="str">
        <f>IFERROR(_xll.qlRateHelperRate(V24,Trigger),"")</f>
        <v/>
      </c>
      <c r="Y24" s="108" t="str">
        <f>IF(ISERROR(_xll.qlSwapRateHelperSpread($V24)),IF(ISERROR(_xll.qlFuturesRateHelperConvexityAdjustment($V24)),"",_xll.qlFuturesRateHelperConvexityAdjustment($V24)),_xll.qlSwapRateHelperSpread($V24))</f>
        <v/>
      </c>
      <c r="Z24" s="5" t="str">
        <f>IFERROR(_xll.qlRateHelperEarliestDate(V24,Trigger),"")</f>
        <v/>
      </c>
      <c r="AA24" s="5" t="str">
        <f>IFERROR(_xll.qlRateHelperPillarDate(V24,Trigger),"")</f>
        <v/>
      </c>
      <c r="AB24" s="81" t="e">
        <v>#N/A</v>
      </c>
    </row>
    <row r="25" spans="1:37" ht="11.25" customHeight="1" x14ac:dyDescent="0.2">
      <c r="A25" s="62" t="s">
        <v>93</v>
      </c>
      <c r="B25" s="119" t="b">
        <v>0</v>
      </c>
      <c r="C25" s="65" t="str">
        <f>_xll.qlIMMNextCode(C24,B25,Trigger)</f>
        <v>M6</v>
      </c>
      <c r="D25" s="125"/>
      <c r="E25" s="125"/>
      <c r="F25" s="125"/>
      <c r="G25" s="64" t="str">
        <f t="shared" si="12"/>
        <v>HkdHibor3M</v>
      </c>
      <c r="H25" s="122" t="str">
        <f t="shared" si="13"/>
        <v>HKDFUT3MM6_Quote</v>
      </c>
      <c r="I25" s="67" t="str">
        <f>_xll.qlFuturesRateHelper(,H25,$H$15,C25,G25,0,Permanent,Trigger,ObjectOverwrite)</f>
        <v>obj_00139#0003</v>
      </c>
      <c r="J25" s="51"/>
      <c r="K25" s="10" t="str">
        <f t="shared" si="10"/>
        <v>FUT</v>
      </c>
      <c r="L25" s="98" t="str">
        <f t="shared" si="11"/>
        <v>obj_0013e#0003</v>
      </c>
      <c r="M25" s="142" t="str">
        <f>IFERROR(_xll.qlRateHelperQuoteName(L25,Trigger),"--")</f>
        <v>HKDFUT3MZ6_Quote</v>
      </c>
      <c r="N25" s="146">
        <f>IFERROR(_xll.qlRateHelperQuoteValue($L25,Trigger),"--")</f>
        <v>0</v>
      </c>
      <c r="O25" s="101" t="b">
        <v>0</v>
      </c>
      <c r="P25" s="98">
        <v>60</v>
      </c>
      <c r="Q25" s="98">
        <v>21</v>
      </c>
      <c r="R25" s="103">
        <f>IFERROR(_xll.qlRateHelperEarliestDate(L25,Trigger),"--")</f>
        <v>42725</v>
      </c>
      <c r="S25" s="103">
        <f>IFERROR(_xll.qlRateHelperPillarDate(L25,Trigger),"--")</f>
        <v>42815</v>
      </c>
      <c r="U25" s="4" t="str">
        <f t="shared" si="1"/>
        <v/>
      </c>
      <c r="V25" s="4" t="e">
        <v>#N/A</v>
      </c>
      <c r="W25" s="4" t="str">
        <f>IFERROR(_xll.qlRateHelperQuoteName(V25,Trigger),"")</f>
        <v/>
      </c>
      <c r="X25" s="73" t="str">
        <f>IFERROR(_xll.qlRateHelperRate(V25,Trigger),"")</f>
        <v/>
      </c>
      <c r="Y25" s="108" t="str">
        <f>IF(ISERROR(_xll.qlSwapRateHelperSpread($V25)),IF(ISERROR(_xll.qlFuturesRateHelperConvexityAdjustment($V25)),"",_xll.qlFuturesRateHelperConvexityAdjustment($V25)),_xll.qlSwapRateHelperSpread($V25))</f>
        <v/>
      </c>
      <c r="Z25" s="5" t="str">
        <f>IFERROR(_xll.qlRateHelperEarliestDate(V25,Trigger),"")</f>
        <v/>
      </c>
      <c r="AA25" s="5" t="str">
        <f>IFERROR(_xll.qlRateHelperPillarDate(V25,Trigger),"")</f>
        <v/>
      </c>
      <c r="AB25" s="81" t="e">
        <v>#N/A</v>
      </c>
    </row>
    <row r="26" spans="1:37" ht="11.25" customHeight="1" x14ac:dyDescent="0.2">
      <c r="A26" s="62" t="s">
        <v>93</v>
      </c>
      <c r="B26" s="119" t="b">
        <v>0</v>
      </c>
      <c r="C26" s="65" t="str">
        <f>_xll.qlIMMNextCode(C25,B26,Trigger)</f>
        <v>N6</v>
      </c>
      <c r="D26" s="125"/>
      <c r="E26" s="125"/>
      <c r="F26" s="125"/>
      <c r="G26" s="64" t="str">
        <f t="shared" si="12"/>
        <v>HkdHibor3M</v>
      </c>
      <c r="H26" s="122" t="str">
        <f t="shared" si="13"/>
        <v>HKDFUT3MN6_Quote</v>
      </c>
      <c r="I26" s="67" t="str">
        <f>_xll.qlFuturesRateHelper(,H26,$H$15,C26,G26,0,Permanent,Trigger,ObjectOverwrite)</f>
        <v>obj_0013a#0003</v>
      </c>
      <c r="J26" s="51"/>
      <c r="K26" s="10" t="str">
        <f t="shared" si="10"/>
        <v>FUT</v>
      </c>
      <c r="L26" s="98" t="str">
        <f t="shared" si="11"/>
        <v>obj_0013f#0003</v>
      </c>
      <c r="M26" s="142" t="str">
        <f>IFERROR(_xll.qlRateHelperQuoteName(L26,Trigger),"--")</f>
        <v>HKDFUT3MH7_Quote</v>
      </c>
      <c r="N26" s="146">
        <f>IFERROR(_xll.qlRateHelperQuoteValue($L26,Trigger),"--")</f>
        <v>0</v>
      </c>
      <c r="O26" s="101" t="b">
        <v>0</v>
      </c>
      <c r="P26" s="98">
        <v>60</v>
      </c>
      <c r="Q26" s="98">
        <v>21</v>
      </c>
      <c r="R26" s="103">
        <f>IFERROR(_xll.qlRateHelperEarliestDate(L26,Trigger),"--")</f>
        <v>42809</v>
      </c>
      <c r="S26" s="103">
        <f>IFERROR(_xll.qlRateHelperPillarDate(L26,Trigger),"--")</f>
        <v>42901</v>
      </c>
      <c r="U26" s="4" t="str">
        <f t="shared" si="1"/>
        <v/>
      </c>
      <c r="V26" s="4" t="e">
        <v>#N/A</v>
      </c>
      <c r="W26" s="4" t="str">
        <f>IFERROR(_xll.qlRateHelperQuoteName(V26,Trigger),"")</f>
        <v/>
      </c>
      <c r="X26" s="73" t="str">
        <f>IFERROR(_xll.qlRateHelperRate(V26,Trigger),"")</f>
        <v/>
      </c>
      <c r="Y26" s="108" t="str">
        <f>IF(ISERROR(_xll.qlSwapRateHelperSpread($V26)),IF(ISERROR(_xll.qlFuturesRateHelperConvexityAdjustment($V26)),"",_xll.qlFuturesRateHelperConvexityAdjustment($V26)),_xll.qlSwapRateHelperSpread($V26))</f>
        <v/>
      </c>
      <c r="Z26" s="5" t="str">
        <f>IFERROR(_xll.qlRateHelperEarliestDate(V26,Trigger),"")</f>
        <v/>
      </c>
      <c r="AA26" s="5" t="str">
        <f>IFERROR(_xll.qlRateHelperPillarDate(V26,Trigger),"")</f>
        <v/>
      </c>
      <c r="AB26" s="81" t="e">
        <v>#N/A</v>
      </c>
    </row>
    <row r="27" spans="1:37" ht="11.25" customHeight="1" x14ac:dyDescent="0.2">
      <c r="A27" s="62" t="s">
        <v>93</v>
      </c>
      <c r="B27" s="119" t="b">
        <v>0</v>
      </c>
      <c r="C27" s="65" t="str">
        <f>_xll.qlIMMNextCode(C26,B27,Trigger)</f>
        <v>Q6</v>
      </c>
      <c r="D27" s="125"/>
      <c r="E27" s="125"/>
      <c r="F27" s="125"/>
      <c r="G27" s="64" t="str">
        <f t="shared" si="12"/>
        <v>HkdHibor3M</v>
      </c>
      <c r="H27" s="122" t="str">
        <f t="shared" si="13"/>
        <v>HKDFUT3MQ6_Quote</v>
      </c>
      <c r="I27" s="67" t="str">
        <f>_xll.qlFuturesRateHelper(,H27,$H$15,C27,G27,0,Permanent,Trigger,ObjectOverwrite)</f>
        <v>obj_0013d#0003</v>
      </c>
      <c r="J27" s="51"/>
      <c r="K27" s="10" t="str">
        <f t="shared" si="10"/>
        <v>FUT</v>
      </c>
      <c r="L27" s="98" t="str">
        <f t="shared" si="11"/>
        <v>obj_00140#0003</v>
      </c>
      <c r="M27" s="142" t="str">
        <f>IFERROR(_xll.qlRateHelperQuoteName(L27,Trigger),"--")</f>
        <v>HKDFUT3MM7_Quote</v>
      </c>
      <c r="N27" s="146">
        <f>IFERROR(_xll.qlRateHelperQuoteValue($L27,Trigger),"--")</f>
        <v>0</v>
      </c>
      <c r="O27" s="101" t="b">
        <v>0</v>
      </c>
      <c r="P27" s="98">
        <v>60</v>
      </c>
      <c r="Q27" s="98">
        <v>21</v>
      </c>
      <c r="R27" s="103">
        <f>IFERROR(_xll.qlRateHelperEarliestDate(L27,Trigger),"--")</f>
        <v>42907</v>
      </c>
      <c r="S27" s="103">
        <f>IFERROR(_xll.qlRateHelperPillarDate(L27,Trigger),"--")</f>
        <v>42999</v>
      </c>
      <c r="U27" s="4" t="str">
        <f t="shared" si="1"/>
        <v/>
      </c>
      <c r="V27" s="4" t="e">
        <v>#N/A</v>
      </c>
      <c r="W27" s="4" t="str">
        <f>IFERROR(_xll.qlRateHelperQuoteName(V27,Trigger),"")</f>
        <v/>
      </c>
      <c r="X27" s="73" t="str">
        <f>IFERROR(_xll.qlRateHelperRate(V27,Trigger),"")</f>
        <v/>
      </c>
      <c r="Y27" s="108" t="str">
        <f>IF(ISERROR(_xll.qlSwapRateHelperSpread($V27)),IF(ISERROR(_xll.qlFuturesRateHelperConvexityAdjustment($V27)),"",_xll.qlFuturesRateHelperConvexityAdjustment($V27)),_xll.qlSwapRateHelperSpread($V27))</f>
        <v/>
      </c>
      <c r="Z27" s="5" t="str">
        <f>IFERROR(_xll.qlRateHelperEarliestDate(V27,Trigger),"")</f>
        <v/>
      </c>
      <c r="AA27" s="5" t="str">
        <f>IFERROR(_xll.qlRateHelperPillarDate(V27,Trigger),"")</f>
        <v/>
      </c>
      <c r="AB27" s="81" t="e">
        <v>#N/A</v>
      </c>
    </row>
    <row r="28" spans="1:37" ht="11.25" customHeight="1" x14ac:dyDescent="0.2">
      <c r="A28" s="1" t="s">
        <v>93</v>
      </c>
      <c r="B28" s="120" t="b">
        <v>0</v>
      </c>
      <c r="C28" s="9" t="str">
        <f>_xll.qlIMMNextCode(C27,B28,Trigger)</f>
        <v>U6</v>
      </c>
      <c r="D28" s="126"/>
      <c r="E28" s="126"/>
      <c r="F28" s="126"/>
      <c r="G28" s="7" t="str">
        <f t="shared" si="12"/>
        <v>HkdHibor3M</v>
      </c>
      <c r="H28" s="123" t="str">
        <f t="shared" si="13"/>
        <v>HKDFUT3MU6_Quote</v>
      </c>
      <c r="I28" s="3" t="str">
        <f>_xll.qlFuturesRateHelper(,H28,$H$15,C28,G28,0,Permanent,Trigger,ObjectOverwrite)</f>
        <v>obj_0013b#0003</v>
      </c>
      <c r="J28" s="51"/>
      <c r="K28" s="10" t="str">
        <f t="shared" si="10"/>
        <v>FUT</v>
      </c>
      <c r="L28" s="98" t="str">
        <f t="shared" si="11"/>
        <v>obj_00141#0003</v>
      </c>
      <c r="M28" s="142" t="str">
        <f>IFERROR(_xll.qlRateHelperQuoteName(L28,Trigger),"--")</f>
        <v>HKDFUT3MU7_Quote</v>
      </c>
      <c r="N28" s="146">
        <f>IFERROR(_xll.qlRateHelperQuoteValue($L28,Trigger),"--")</f>
        <v>0</v>
      </c>
      <c r="O28" s="101" t="b">
        <v>0</v>
      </c>
      <c r="P28" s="98">
        <v>60</v>
      </c>
      <c r="Q28" s="98">
        <v>21</v>
      </c>
      <c r="R28" s="103">
        <f>IFERROR(_xll.qlRateHelperEarliestDate(L28,Trigger),"--")</f>
        <v>42998</v>
      </c>
      <c r="S28" s="103">
        <f>IFERROR(_xll.qlRateHelperPillarDate(L28,Trigger),"--")</f>
        <v>43089</v>
      </c>
      <c r="U28" s="4" t="str">
        <f t="shared" si="1"/>
        <v/>
      </c>
      <c r="V28" s="4" t="e">
        <v>#N/A</v>
      </c>
      <c r="W28" s="4" t="str">
        <f>IFERROR(_xll.qlRateHelperQuoteName(V28,Trigger),"")</f>
        <v/>
      </c>
      <c r="X28" s="73" t="str">
        <f>IFERROR(_xll.qlRateHelperRate(V28,Trigger),"")</f>
        <v/>
      </c>
      <c r="Y28" s="108" t="str">
        <f>IF(ISERROR(_xll.qlSwapRateHelperSpread($V28)),IF(ISERROR(_xll.qlFuturesRateHelperConvexityAdjustment($V28)),"",_xll.qlFuturesRateHelperConvexityAdjustment($V28)),_xll.qlSwapRateHelperSpread($V28))</f>
        <v/>
      </c>
      <c r="Z28" s="5" t="str">
        <f>IFERROR(_xll.qlRateHelperEarliestDate(V28,Trigger),"")</f>
        <v/>
      </c>
      <c r="AA28" s="5" t="str">
        <f>IFERROR(_xll.qlRateHelperPillarDate(V28,Trigger),"")</f>
        <v/>
      </c>
      <c r="AB28" s="81" t="e">
        <v>#N/A</v>
      </c>
    </row>
    <row r="29" spans="1:37" ht="11.25" customHeight="1" x14ac:dyDescent="0.2">
      <c r="A29" s="62" t="s">
        <v>93</v>
      </c>
      <c r="B29" s="119" t="b">
        <v>1</v>
      </c>
      <c r="C29" s="65" t="str">
        <f>_xll.qlIMMNextCode(C28,B29,Trigger)</f>
        <v>Z6</v>
      </c>
      <c r="D29" s="125"/>
      <c r="E29" s="125"/>
      <c r="F29" s="125"/>
      <c r="G29" s="64" t="str">
        <f t="shared" si="12"/>
        <v>HkdHibor3M</v>
      </c>
      <c r="H29" s="122" t="str">
        <f t="shared" si="13"/>
        <v>HKDFUT3MZ6_Quote</v>
      </c>
      <c r="I29" s="67" t="str">
        <f>_xll.qlFuturesRateHelper(,H29,$H$15,C29,G29,0,Permanent,Trigger,ObjectOverwrite)</f>
        <v>obj_0013e#0003</v>
      </c>
      <c r="J29" s="51"/>
      <c r="K29" s="10" t="str">
        <f t="shared" si="10"/>
        <v>FUT</v>
      </c>
      <c r="L29" s="98" t="str">
        <f t="shared" si="11"/>
        <v>obj_00142#0003</v>
      </c>
      <c r="M29" s="142" t="str">
        <f>IFERROR(_xll.qlRateHelperQuoteName(L29,Trigger),"--")</f>
        <v>HKDFUT3MZ7_Quote</v>
      </c>
      <c r="N29" s="146" t="str">
        <f>IFERROR(_xll.qlRateHelperQuoteValue($L29,Trigger),"--")</f>
        <v>--</v>
      </c>
      <c r="O29" s="101" t="b">
        <v>0</v>
      </c>
      <c r="P29" s="98">
        <v>60</v>
      </c>
      <c r="Q29" s="98">
        <v>21</v>
      </c>
      <c r="R29" s="103">
        <f>IFERROR(_xll.qlRateHelperEarliestDate(L29,Trigger),"--")</f>
        <v>43089</v>
      </c>
      <c r="S29" s="103">
        <f>IFERROR(_xll.qlRateHelperPillarDate(L29,Trigger),"--")</f>
        <v>43179</v>
      </c>
      <c r="U29" s="4" t="str">
        <f t="shared" si="1"/>
        <v/>
      </c>
      <c r="V29" s="4" t="e">
        <v>#N/A</v>
      </c>
      <c r="W29" s="4" t="str">
        <f>IFERROR(_xll.qlRateHelperQuoteName(V29,Trigger),"")</f>
        <v/>
      </c>
      <c r="X29" s="73" t="str">
        <f>IFERROR(_xll.qlRateHelperRate(V29,Trigger),"")</f>
        <v/>
      </c>
      <c r="Y29" s="108" t="str">
        <f>IF(ISERROR(_xll.qlSwapRateHelperSpread($V29)),IF(ISERROR(_xll.qlFuturesRateHelperConvexityAdjustment($V29)),"",_xll.qlFuturesRateHelperConvexityAdjustment($V29)),_xll.qlSwapRateHelperSpread($V29))</f>
        <v/>
      </c>
      <c r="Z29" s="5" t="str">
        <f>IFERROR(_xll.qlRateHelperEarliestDate(V29,Trigger),"")</f>
        <v/>
      </c>
      <c r="AA29" s="5" t="str">
        <f>IFERROR(_xll.qlRateHelperPillarDate(V29,Trigger),"")</f>
        <v/>
      </c>
      <c r="AB29" s="81" t="e">
        <v>#N/A</v>
      </c>
    </row>
    <row r="30" spans="1:37" ht="11.25" customHeight="1" x14ac:dyDescent="0.2">
      <c r="A30" s="62" t="s">
        <v>93</v>
      </c>
      <c r="B30" s="119" t="b">
        <v>1</v>
      </c>
      <c r="C30" s="65" t="str">
        <f>_xll.qlIMMNextCode(C29,B30,Trigger)</f>
        <v>H7</v>
      </c>
      <c r="D30" s="125"/>
      <c r="E30" s="125"/>
      <c r="F30" s="125"/>
      <c r="G30" s="64" t="str">
        <f t="shared" si="12"/>
        <v>HkdHibor3M</v>
      </c>
      <c r="H30" s="122" t="str">
        <f t="shared" si="13"/>
        <v>HKDFUT3MH7_Quote</v>
      </c>
      <c r="I30" s="67" t="str">
        <f>_xll.qlFuturesRateHelper(,H30,$H$15,C30,G30,0,Permanent,Trigger,ObjectOverwrite)</f>
        <v>obj_0013f#0003</v>
      </c>
      <c r="J30" s="51"/>
      <c r="K30" s="10" t="str">
        <f t="shared" si="10"/>
        <v>FUT</v>
      </c>
      <c r="L30" s="98" t="str">
        <f t="shared" si="11"/>
        <v>obj_00143#0003</v>
      </c>
      <c r="M30" s="142" t="str">
        <f>IFERROR(_xll.qlRateHelperQuoteName(L30,Trigger),"--")</f>
        <v>HKDFUT3MH8_Quote</v>
      </c>
      <c r="N30" s="146" t="str">
        <f>IFERROR(_xll.qlRateHelperQuoteValue($L30,Trigger),"--")</f>
        <v>--</v>
      </c>
      <c r="O30" s="101" t="b">
        <v>0</v>
      </c>
      <c r="P30" s="98">
        <v>60</v>
      </c>
      <c r="Q30" s="98">
        <v>21</v>
      </c>
      <c r="R30" s="103">
        <f>IFERROR(_xll.qlRateHelperEarliestDate(L30,Trigger),"--")</f>
        <v>43180</v>
      </c>
      <c r="S30" s="103">
        <f>IFERROR(_xll.qlRateHelperPillarDate(L30,Trigger),"--")</f>
        <v>43272</v>
      </c>
      <c r="U30" s="4" t="str">
        <f t="shared" si="1"/>
        <v/>
      </c>
      <c r="V30" s="4" t="e">
        <v>#N/A</v>
      </c>
      <c r="W30" s="4" t="str">
        <f>IFERROR(_xll.qlRateHelperQuoteName(V30,Trigger),"")</f>
        <v/>
      </c>
      <c r="X30" s="73" t="str">
        <f>IFERROR(_xll.qlRateHelperRate(V30,Trigger),"")</f>
        <v/>
      </c>
      <c r="Y30" s="108" t="str">
        <f>IF(ISERROR(_xll.qlSwapRateHelperSpread($V30)),IF(ISERROR(_xll.qlFuturesRateHelperConvexityAdjustment($V30)),"",_xll.qlFuturesRateHelperConvexityAdjustment($V30)),_xll.qlSwapRateHelperSpread($V30))</f>
        <v/>
      </c>
      <c r="Z30" s="5" t="str">
        <f>IFERROR(_xll.qlRateHelperEarliestDate(V30,Trigger),"")</f>
        <v/>
      </c>
      <c r="AA30" s="5" t="str">
        <f>IFERROR(_xll.qlRateHelperPillarDate(V30,Trigger),"")</f>
        <v/>
      </c>
      <c r="AB30" s="81" t="e">
        <v>#N/A</v>
      </c>
    </row>
    <row r="31" spans="1:37" ht="11.25" customHeight="1" x14ac:dyDescent="0.2">
      <c r="A31" s="62" t="s">
        <v>93</v>
      </c>
      <c r="B31" s="119" t="b">
        <v>1</v>
      </c>
      <c r="C31" s="65" t="str">
        <f>_xll.qlIMMNextCode(C30,B31,Trigger)</f>
        <v>M7</v>
      </c>
      <c r="D31" s="125"/>
      <c r="E31" s="125"/>
      <c r="F31" s="125"/>
      <c r="G31" s="64" t="str">
        <f t="shared" si="12"/>
        <v>HkdHibor3M</v>
      </c>
      <c r="H31" s="122" t="str">
        <f t="shared" si="13"/>
        <v>HKDFUT3MM7_Quote</v>
      </c>
      <c r="I31" s="67" t="str">
        <f>_xll.qlFuturesRateHelper(,H31,$H$15,C31,G31,0,Permanent,Trigger,ObjectOverwrite)</f>
        <v>obj_00140#0003</v>
      </c>
      <c r="J31" s="51"/>
      <c r="K31" s="10" t="str">
        <f t="shared" si="10"/>
        <v>FUT</v>
      </c>
      <c r="L31" s="98" t="str">
        <f t="shared" si="11"/>
        <v>obj_00144#0003</v>
      </c>
      <c r="M31" s="142" t="str">
        <f>IFERROR(_xll.qlRateHelperQuoteName(L31,Trigger),"--")</f>
        <v>HKDFUT3MM8_Quote</v>
      </c>
      <c r="N31" s="146" t="str">
        <f>IFERROR(_xll.qlRateHelperQuoteValue($L31,Trigger),"--")</f>
        <v>--</v>
      </c>
      <c r="O31" s="101" t="b">
        <v>0</v>
      </c>
      <c r="P31" s="98">
        <v>60</v>
      </c>
      <c r="Q31" s="98">
        <v>21</v>
      </c>
      <c r="R31" s="103">
        <f>IFERROR(_xll.qlRateHelperEarliestDate(L31,Trigger),"--")</f>
        <v>43271</v>
      </c>
      <c r="S31" s="103">
        <f>IFERROR(_xll.qlRateHelperPillarDate(L31,Trigger),"--")</f>
        <v>43363</v>
      </c>
      <c r="U31" s="4" t="str">
        <f t="shared" si="1"/>
        <v/>
      </c>
      <c r="V31" s="4" t="e">
        <v>#N/A</v>
      </c>
      <c r="W31" s="4" t="str">
        <f>IFERROR(_xll.qlRateHelperQuoteName(V31,Trigger),"")</f>
        <v/>
      </c>
      <c r="X31" s="73" t="str">
        <f>IFERROR(_xll.qlRateHelperRate(V31,Trigger),"")</f>
        <v/>
      </c>
      <c r="Y31" s="108" t="str">
        <f>IF(ISERROR(_xll.qlSwapRateHelperSpread($V31)),IF(ISERROR(_xll.qlFuturesRateHelperConvexityAdjustment($V31)),"",_xll.qlFuturesRateHelperConvexityAdjustment($V31)),_xll.qlSwapRateHelperSpread($V31))</f>
        <v/>
      </c>
      <c r="Z31" s="5" t="str">
        <f>IFERROR(_xll.qlRateHelperEarliestDate(V31,Trigger),"")</f>
        <v/>
      </c>
      <c r="AA31" s="5" t="str">
        <f>IFERROR(_xll.qlRateHelperPillarDate(V31,Trigger),"")</f>
        <v/>
      </c>
      <c r="AB31" s="81" t="e">
        <v>#N/A</v>
      </c>
    </row>
    <row r="32" spans="1:37" ht="11.25" customHeight="1" x14ac:dyDescent="0.2">
      <c r="A32" s="62" t="s">
        <v>93</v>
      </c>
      <c r="B32" s="119" t="b">
        <v>1</v>
      </c>
      <c r="C32" s="65" t="str">
        <f>_xll.qlIMMNextCode(C31,B32,Trigger)</f>
        <v>U7</v>
      </c>
      <c r="D32" s="125"/>
      <c r="E32" s="125"/>
      <c r="F32" s="125"/>
      <c r="G32" s="64" t="str">
        <f t="shared" si="12"/>
        <v>HkdHibor3M</v>
      </c>
      <c r="H32" s="122" t="str">
        <f t="shared" si="13"/>
        <v>HKDFUT3MU7_Quote</v>
      </c>
      <c r="I32" s="67" t="str">
        <f>_xll.qlFuturesRateHelper(,H32,$H$15,C32,G32,0,Permanent,Trigger,ObjectOverwrite)</f>
        <v>obj_00141#0003</v>
      </c>
      <c r="J32" s="51"/>
      <c r="K32" s="11" t="str">
        <f t="shared" si="10"/>
        <v>FUT</v>
      </c>
      <c r="L32" s="99" t="str">
        <f t="shared" si="11"/>
        <v>obj_00145#0003</v>
      </c>
      <c r="M32" s="143" t="str">
        <f>IFERROR(_xll.qlRateHelperQuoteName(L32,Trigger),"--")</f>
        <v>HKDFUT3MU8_Quote</v>
      </c>
      <c r="N32" s="147" t="str">
        <f>IFERROR(_xll.qlRateHelperQuoteValue($L32,Trigger),"--")</f>
        <v>--</v>
      </c>
      <c r="O32" s="104" t="b">
        <v>0</v>
      </c>
      <c r="P32" s="99">
        <v>60</v>
      </c>
      <c r="Q32" s="99">
        <v>21</v>
      </c>
      <c r="R32" s="106">
        <f>IFERROR(_xll.qlRateHelperEarliestDate(L32,Trigger),"--")</f>
        <v>43362</v>
      </c>
      <c r="S32" s="106">
        <f>IFERROR(_xll.qlRateHelperPillarDate(L32,Trigger),"--")</f>
        <v>43453</v>
      </c>
      <c r="U32" s="4" t="str">
        <f t="shared" si="1"/>
        <v/>
      </c>
      <c r="V32" s="4" t="e">
        <v>#N/A</v>
      </c>
      <c r="W32" s="4" t="str">
        <f>IFERROR(_xll.qlRateHelperQuoteName(V32,Trigger),"")</f>
        <v/>
      </c>
      <c r="X32" s="73" t="str">
        <f>IFERROR(_xll.qlRateHelperRate(V32,Trigger),"")</f>
        <v/>
      </c>
      <c r="Y32" s="108" t="str">
        <f>IF(ISERROR(_xll.qlSwapRateHelperSpread($V32)),IF(ISERROR(_xll.qlFuturesRateHelperConvexityAdjustment($V32)),"",_xll.qlFuturesRateHelperConvexityAdjustment($V32)),_xll.qlSwapRateHelperSpread($V32))</f>
        <v/>
      </c>
      <c r="Z32" s="5" t="str">
        <f>IFERROR(_xll.qlRateHelperEarliestDate(V32,Trigger),"")</f>
        <v/>
      </c>
      <c r="AA32" s="5" t="str">
        <f>IFERROR(_xll.qlRateHelperPillarDate(V32,Trigger),"")</f>
        <v/>
      </c>
      <c r="AB32" s="81" t="e">
        <v>#N/A</v>
      </c>
    </row>
    <row r="33" spans="1:28" ht="11.25" customHeight="1" x14ac:dyDescent="0.2">
      <c r="A33" s="62" t="s">
        <v>93</v>
      </c>
      <c r="B33" s="119" t="b">
        <v>1</v>
      </c>
      <c r="C33" s="65" t="str">
        <f>_xll.qlIMMNextCode(C32,B33,Trigger)</f>
        <v>Z7</v>
      </c>
      <c r="D33" s="125"/>
      <c r="E33" s="125"/>
      <c r="F33" s="125"/>
      <c r="G33" s="64" t="str">
        <f t="shared" si="12"/>
        <v>HkdHibor3M</v>
      </c>
      <c r="H33" s="122" t="str">
        <f t="shared" si="13"/>
        <v>HKDFUT3MZ7_Quote</v>
      </c>
      <c r="I33" s="67" t="str">
        <f>_xll.qlFuturesRateHelper(,H33,$H$15,C33,G33,0,Permanent,Trigger,ObjectOverwrite)</f>
        <v>obj_00142#0003</v>
      </c>
      <c r="J33" s="51"/>
      <c r="K33" s="10" t="str">
        <f t="shared" ref="K33:K34" si="14">A39</f>
        <v>Sw</v>
      </c>
      <c r="L33" s="98" t="str">
        <f t="shared" ref="L33:L34" si="15">IF(ISBLANK(I39),"--",I39)</f>
        <v>obj_00106#0003</v>
      </c>
      <c r="M33" s="142" t="str">
        <f>IFERROR(_xll.qlRateHelperQuoteName(L33,Trigger),"--")</f>
        <v>HKDQM3H6M_Quote</v>
      </c>
      <c r="N33" s="146">
        <f>IFERROR(_xll.qlRateHelperQuoteValue($L33,Trigger),"--")</f>
        <v>4.7000000000000002E-3</v>
      </c>
      <c r="O33" s="101" t="b">
        <v>1</v>
      </c>
      <c r="P33" s="98">
        <v>50</v>
      </c>
      <c r="Q33" s="98">
        <v>1</v>
      </c>
      <c r="R33" s="103">
        <f>IFERROR(_xll.qlRateHelperEarliestDate(L33,Trigger),"--")</f>
        <v>42282</v>
      </c>
      <c r="S33" s="103">
        <f>IFERROR(_xll.qlRateHelperPillarDate(L33,Trigger),"--")</f>
        <v>42465</v>
      </c>
      <c r="U33" s="4" t="str">
        <f t="shared" si="1"/>
        <v/>
      </c>
      <c r="V33" s="4" t="e">
        <v>#N/A</v>
      </c>
      <c r="W33" s="4" t="str">
        <f>IFERROR(_xll.qlRateHelperQuoteName(V33,Trigger),"")</f>
        <v/>
      </c>
      <c r="X33" s="73" t="str">
        <f>IFERROR(_xll.qlRateHelperRate(V33,Trigger),"")</f>
        <v/>
      </c>
      <c r="Y33" s="108" t="str">
        <f>IF(ISERROR(_xll.qlSwapRateHelperSpread($V33)),IF(ISERROR(_xll.qlFuturesRateHelperConvexityAdjustment($V33)),"",_xll.qlFuturesRateHelperConvexityAdjustment($V33)),_xll.qlSwapRateHelperSpread($V33))</f>
        <v/>
      </c>
      <c r="Z33" s="5" t="str">
        <f>IFERROR(_xll.qlRateHelperEarliestDate(V33,Trigger),"")</f>
        <v/>
      </c>
      <c r="AA33" s="5" t="str">
        <f>IFERROR(_xll.qlRateHelperPillarDate(V33,Trigger),"")</f>
        <v/>
      </c>
      <c r="AB33" s="81" t="e">
        <v>#N/A</v>
      </c>
    </row>
    <row r="34" spans="1:28" ht="11.25" customHeight="1" x14ac:dyDescent="0.2">
      <c r="A34" s="62" t="s">
        <v>93</v>
      </c>
      <c r="B34" s="119" t="b">
        <v>1</v>
      </c>
      <c r="C34" s="65" t="str">
        <f>_xll.qlIMMNextCode(C33,B34,Trigger)</f>
        <v>H8</v>
      </c>
      <c r="D34" s="125"/>
      <c r="E34" s="125"/>
      <c r="F34" s="125"/>
      <c r="G34" s="64" t="str">
        <f t="shared" si="12"/>
        <v>HkdHibor3M</v>
      </c>
      <c r="H34" s="122" t="str">
        <f t="shared" si="13"/>
        <v>HKDFUT3MH8_Quote</v>
      </c>
      <c r="I34" s="67" t="str">
        <f>_xll.qlFuturesRateHelper(,H34,$H$15,C34,G34,0,Permanent,Trigger,ObjectOverwrite)</f>
        <v>obj_00143#0003</v>
      </c>
      <c r="J34" s="51"/>
      <c r="K34" s="10" t="str">
        <f t="shared" si="14"/>
        <v>Sw</v>
      </c>
      <c r="L34" s="98" t="str">
        <f t="shared" si="15"/>
        <v>obj_00107#0003</v>
      </c>
      <c r="M34" s="142" t="str">
        <f>IFERROR(_xll.qlRateHelperQuoteName(L34,Trigger),"--")</f>
        <v>HKDQM3H9M_Quote</v>
      </c>
      <c r="N34" s="146">
        <f>IFERROR(_xll.qlRateHelperQuoteValue($L34,Trigger),"--")</f>
        <v>5.3E-3</v>
      </c>
      <c r="O34" s="101" t="b">
        <v>1</v>
      </c>
      <c r="P34" s="98">
        <v>50</v>
      </c>
      <c r="Q34" s="98">
        <v>1</v>
      </c>
      <c r="R34" s="103">
        <f>IFERROR(_xll.qlRateHelperEarliestDate(L34,Trigger),"--")</f>
        <v>42282</v>
      </c>
      <c r="S34" s="103">
        <f>IFERROR(_xll.qlRateHelperPillarDate(L34,Trigger),"--")</f>
        <v>42556</v>
      </c>
      <c r="U34" s="4" t="str">
        <f t="shared" si="1"/>
        <v/>
      </c>
      <c r="V34" s="4" t="e">
        <v>#N/A</v>
      </c>
      <c r="W34" s="4" t="str">
        <f>IFERROR(_xll.qlRateHelperQuoteName(V34,Trigger),"")</f>
        <v/>
      </c>
      <c r="X34" s="73" t="str">
        <f>IFERROR(_xll.qlRateHelperRate(V34,Trigger),"")</f>
        <v/>
      </c>
      <c r="Y34" s="108" t="str">
        <f>IF(ISERROR(_xll.qlSwapRateHelperSpread($V34)),IF(ISERROR(_xll.qlFuturesRateHelperConvexityAdjustment($V34)),"",_xll.qlFuturesRateHelperConvexityAdjustment($V34)),_xll.qlSwapRateHelperSpread($V34))</f>
        <v/>
      </c>
      <c r="Z34" s="5" t="str">
        <f>IFERROR(_xll.qlRateHelperEarliestDate(V34,Trigger),"")</f>
        <v/>
      </c>
      <c r="AA34" s="5" t="str">
        <f>IFERROR(_xll.qlRateHelperPillarDate(V34,Trigger),"")</f>
        <v/>
      </c>
      <c r="AB34" s="81" t="e">
        <v>#N/A</v>
      </c>
    </row>
    <row r="35" spans="1:28" ht="11.25" customHeight="1" x14ac:dyDescent="0.2">
      <c r="A35" s="62" t="s">
        <v>93</v>
      </c>
      <c r="B35" s="119" t="b">
        <v>1</v>
      </c>
      <c r="C35" s="65" t="str">
        <f>_xll.qlIMMNextCode(C34,B35,Trigger)</f>
        <v>M8</v>
      </c>
      <c r="D35" s="125"/>
      <c r="E35" s="125"/>
      <c r="F35" s="125"/>
      <c r="G35" s="64" t="str">
        <f t="shared" si="12"/>
        <v>HkdHibor3M</v>
      </c>
      <c r="H35" s="122" t="str">
        <f t="shared" si="13"/>
        <v>HKDFUT3MM8_Quote</v>
      </c>
      <c r="I35" s="67" t="str">
        <f>_xll.qlFuturesRateHelper(,H35,$H$15,C35,G35,0,Permanent,Trigger,ObjectOverwrite)</f>
        <v>obj_00144#0003</v>
      </c>
      <c r="J35" s="51"/>
      <c r="K35" s="74" t="str">
        <f t="shared" ref="K35:K63" si="16">A41</f>
        <v>Sw</v>
      </c>
      <c r="L35" s="136" t="str">
        <f t="shared" ref="L35:L63" si="17">IF(ISBLANK(I41),"--",I41)</f>
        <v>obj_0010a#0003</v>
      </c>
      <c r="M35" s="144" t="str">
        <f>IFERROR(_xll.qlRateHelperQuoteName(L35,Trigger),"--")</f>
        <v>HKDQM3H1Y_Quote</v>
      </c>
      <c r="N35" s="138">
        <f>IFERROR(_xll.qlRateHelperQuoteValue($L35,Trigger),"--")</f>
        <v>5.9000000000000007E-3</v>
      </c>
      <c r="O35" s="137" t="b">
        <v>1</v>
      </c>
      <c r="P35" s="136">
        <v>50</v>
      </c>
      <c r="Q35" s="136">
        <v>1</v>
      </c>
      <c r="R35" s="139">
        <f>IFERROR(_xll.qlRateHelperEarliestDate(L35,Trigger),"--")</f>
        <v>42282</v>
      </c>
      <c r="S35" s="139">
        <f>IFERROR(_xll.qlRateHelperPillarDate(L35,Trigger),"--")</f>
        <v>42648</v>
      </c>
      <c r="U35" s="4" t="str">
        <f t="shared" ref="U35:U63" si="18">IFERROR(INDEX($K$3:$K$63,MATCH(W35,$M$3:$M$63,0),1),"")</f>
        <v/>
      </c>
      <c r="V35" s="4" t="e">
        <v>#N/A</v>
      </c>
      <c r="W35" s="4" t="str">
        <f>IFERROR(_xll.qlRateHelperQuoteName(V35,Trigger),"")</f>
        <v/>
      </c>
      <c r="X35" s="73" t="str">
        <f>IFERROR(_xll.qlRateHelperRate(V35,Trigger),"")</f>
        <v/>
      </c>
      <c r="Y35" s="108" t="str">
        <f>IF(ISERROR(_xll.qlSwapRateHelperSpread($V35)),IF(ISERROR(_xll.qlFuturesRateHelperConvexityAdjustment($V35)),"",_xll.qlFuturesRateHelperConvexityAdjustment($V35)),_xll.qlSwapRateHelperSpread($V35))</f>
        <v/>
      </c>
      <c r="Z35" s="5" t="str">
        <f>IFERROR(_xll.qlRateHelperEarliestDate(V35,Trigger),"")</f>
        <v/>
      </c>
      <c r="AA35" s="5" t="str">
        <f>IFERROR(_xll.qlRateHelperPillarDate(V35,Trigger),"")</f>
        <v/>
      </c>
      <c r="AB35" s="81" t="e">
        <v>#N/A</v>
      </c>
    </row>
    <row r="36" spans="1:28" ht="11.25" customHeight="1" x14ac:dyDescent="0.2">
      <c r="A36" s="1" t="s">
        <v>93</v>
      </c>
      <c r="B36" s="120" t="b">
        <v>1</v>
      </c>
      <c r="C36" s="9" t="str">
        <f>_xll.qlIMMNextCode(C35,B36,Trigger)</f>
        <v>U8</v>
      </c>
      <c r="D36" s="126"/>
      <c r="E36" s="126"/>
      <c r="F36" s="126"/>
      <c r="G36" s="7" t="str">
        <f t="shared" si="12"/>
        <v>HkdHibor3M</v>
      </c>
      <c r="H36" s="123" t="str">
        <f t="shared" si="13"/>
        <v>HKDFUT3MU8_Quote</v>
      </c>
      <c r="I36" s="3" t="str">
        <f>_xll.qlFuturesRateHelper(,H36,$H$15,C36,G36,0,Permanent,Trigger,ObjectOverwrite)</f>
        <v>obj_00145#0003</v>
      </c>
      <c r="J36" s="51"/>
      <c r="K36" s="74" t="str">
        <f t="shared" si="16"/>
        <v>Sw</v>
      </c>
      <c r="L36" s="136" t="str">
        <f t="shared" si="17"/>
        <v>--</v>
      </c>
      <c r="M36" s="144" t="str">
        <f>IFERROR(_xll.qlRateHelperQuoteName(L36,Trigger),"--")</f>
        <v>--</v>
      </c>
      <c r="N36" s="138" t="str">
        <f>IFERROR(_xll.qlRateHelperQuoteValue($L36,Trigger),"--")</f>
        <v>--</v>
      </c>
      <c r="O36" s="137" t="b">
        <v>0</v>
      </c>
      <c r="P36" s="136">
        <v>50</v>
      </c>
      <c r="Q36" s="136">
        <v>1</v>
      </c>
      <c r="R36" s="139" t="str">
        <f>IFERROR(_xll.qlRateHelperEarliestDate(L36,Trigger),"--")</f>
        <v>--</v>
      </c>
      <c r="S36" s="139" t="str">
        <f>IFERROR(_xll.qlRateHelperPillarDate(L36,Trigger),"--")</f>
        <v>--</v>
      </c>
      <c r="U36" s="4" t="str">
        <f t="shared" si="18"/>
        <v/>
      </c>
      <c r="V36" s="4" t="e">
        <v>#N/A</v>
      </c>
      <c r="W36" s="4" t="str">
        <f>IFERROR(_xll.qlRateHelperQuoteName(V36,Trigger),"")</f>
        <v/>
      </c>
      <c r="X36" s="73" t="str">
        <f>IFERROR(_xll.qlRateHelperRate(V36,Trigger),"")</f>
        <v/>
      </c>
      <c r="Y36" s="108" t="str">
        <f>IF(ISERROR(_xll.qlSwapRateHelperSpread($V36)),IF(ISERROR(_xll.qlFuturesRateHelperConvexityAdjustment($V36)),"",_xll.qlFuturesRateHelperConvexityAdjustment($V36)),_xll.qlSwapRateHelperSpread($V36))</f>
        <v/>
      </c>
      <c r="Z36" s="5" t="str">
        <f>IFERROR(_xll.qlRateHelperEarliestDate(V36,Trigger),"")</f>
        <v/>
      </c>
      <c r="AA36" s="5" t="str">
        <f>IFERROR(_xll.qlRateHelperPillarDate(V36,Trigger),"")</f>
        <v/>
      </c>
      <c r="AB36" s="81" t="e">
        <v>#N/A</v>
      </c>
    </row>
    <row r="37" spans="1:28" ht="11.25" customHeight="1" x14ac:dyDescent="0.2">
      <c r="G37" s="53" t="s">
        <v>134</v>
      </c>
      <c r="H37" s="53" t="s">
        <v>133</v>
      </c>
      <c r="J37" s="51"/>
      <c r="K37" s="74" t="str">
        <f t="shared" si="16"/>
        <v>Sw</v>
      </c>
      <c r="L37" s="136" t="str">
        <f t="shared" si="17"/>
        <v>obj_0011b#0003</v>
      </c>
      <c r="M37" s="144" t="str">
        <f>IFERROR(_xll.qlRateHelperQuoteName(L37,Trigger),"--")</f>
        <v>HKDQM3H18M_Quote</v>
      </c>
      <c r="N37" s="138">
        <f>IFERROR(_xll.qlRateHelperQuoteValue($L37,Trigger),"--")</f>
        <v>7.3000000000000001E-3</v>
      </c>
      <c r="O37" s="137" t="b">
        <v>1</v>
      </c>
      <c r="P37" s="136">
        <v>50</v>
      </c>
      <c r="Q37" s="136">
        <v>1</v>
      </c>
      <c r="R37" s="139">
        <f>IFERROR(_xll.qlRateHelperEarliestDate(L37,Trigger),"--")</f>
        <v>42282</v>
      </c>
      <c r="S37" s="139">
        <f>IFERROR(_xll.qlRateHelperPillarDate(L37,Trigger),"--")</f>
        <v>42830</v>
      </c>
      <c r="U37" s="4" t="str">
        <f t="shared" si="18"/>
        <v/>
      </c>
      <c r="V37" s="4" t="e">
        <v>#N/A</v>
      </c>
      <c r="W37" s="4" t="str">
        <f>IFERROR(_xll.qlRateHelperQuoteName(V37,Trigger),"")</f>
        <v/>
      </c>
      <c r="X37" s="73" t="str">
        <f>IFERROR(_xll.qlRateHelperRate(V37,Trigger),"")</f>
        <v/>
      </c>
      <c r="Y37" s="108" t="str">
        <f>IF(ISERROR(_xll.qlSwapRateHelperSpread($V37)),IF(ISERROR(_xll.qlFuturesRateHelperConvexityAdjustment($V37)),"",_xll.qlFuturesRateHelperConvexityAdjustment($V37)),_xll.qlSwapRateHelperSpread($V37))</f>
        <v/>
      </c>
      <c r="Z37" s="5" t="str">
        <f>IFERROR(_xll.qlRateHelperEarliestDate(V37,Trigger),"")</f>
        <v/>
      </c>
      <c r="AA37" s="5" t="str">
        <f>IFERROR(_xll.qlRateHelperPillarDate(V37,Trigger),"")</f>
        <v/>
      </c>
      <c r="AB37" s="81" t="e">
        <v>#N/A</v>
      </c>
    </row>
    <row r="38" spans="1:28" ht="11.25" customHeight="1" x14ac:dyDescent="0.2">
      <c r="A38" s="68" t="s">
        <v>8</v>
      </c>
      <c r="B38" s="68" t="s">
        <v>28</v>
      </c>
      <c r="C38" s="68" t="s">
        <v>112</v>
      </c>
      <c r="D38" s="68" t="s">
        <v>5</v>
      </c>
      <c r="E38" s="68" t="s">
        <v>33</v>
      </c>
      <c r="F38" s="68" t="s">
        <v>113</v>
      </c>
      <c r="G38" s="68" t="s">
        <v>4</v>
      </c>
      <c r="H38" s="68" t="s">
        <v>1</v>
      </c>
      <c r="I38" s="68" t="s">
        <v>24</v>
      </c>
      <c r="J38" s="51"/>
      <c r="K38" s="74" t="str">
        <f t="shared" si="16"/>
        <v>Sw</v>
      </c>
      <c r="L38" s="136" t="str">
        <f t="shared" si="17"/>
        <v>--</v>
      </c>
      <c r="M38" s="144" t="str">
        <f>IFERROR(_xll.qlRateHelperQuoteName(L38,Trigger),"--")</f>
        <v>--</v>
      </c>
      <c r="N38" s="138" t="str">
        <f>IFERROR(_xll.qlRateHelperQuoteValue($L38,Trigger),"--")</f>
        <v>--</v>
      </c>
      <c r="O38" s="137" t="b">
        <v>0</v>
      </c>
      <c r="P38" s="136">
        <v>50</v>
      </c>
      <c r="Q38" s="136">
        <v>1</v>
      </c>
      <c r="R38" s="139" t="str">
        <f>IFERROR(_xll.qlRateHelperEarliestDate(L38,Trigger),"--")</f>
        <v>--</v>
      </c>
      <c r="S38" s="139" t="str">
        <f>IFERROR(_xll.qlRateHelperPillarDate(L38,Trigger),"--")</f>
        <v>--</v>
      </c>
      <c r="U38" s="4" t="str">
        <f t="shared" si="18"/>
        <v/>
      </c>
      <c r="V38" s="4" t="e">
        <v>#N/A</v>
      </c>
      <c r="W38" s="4" t="str">
        <f>IFERROR(_xll.qlRateHelperQuoteName(V38,Trigger),"")</f>
        <v/>
      </c>
      <c r="X38" s="73" t="str">
        <f>IFERROR(_xll.qlRateHelperRate(V38,Trigger),"")</f>
        <v/>
      </c>
      <c r="Y38" s="108" t="str">
        <f>IF(ISERROR(_xll.qlSwapRateHelperSpread($V38)),IF(ISERROR(_xll.qlFuturesRateHelperConvexityAdjustment($V38)),"",_xll.qlFuturesRateHelperConvexityAdjustment($V38)),_xll.qlSwapRateHelperSpread($V38))</f>
        <v/>
      </c>
      <c r="Z38" s="5" t="str">
        <f>IFERROR(_xll.qlRateHelperEarliestDate(V38,Trigger),"")</f>
        <v/>
      </c>
      <c r="AA38" s="5" t="str">
        <f>IFERROR(_xll.qlRateHelperPillarDate(V38,Trigger),"")</f>
        <v/>
      </c>
      <c r="AB38" s="81" t="e">
        <v>#N/A</v>
      </c>
    </row>
    <row r="39" spans="1:28" ht="11.25" customHeight="1" x14ac:dyDescent="0.2">
      <c r="A39" s="62" t="s">
        <v>25</v>
      </c>
      <c r="B39" s="63" t="s">
        <v>3</v>
      </c>
      <c r="C39" s="64" t="s">
        <v>6</v>
      </c>
      <c r="D39" s="64" t="s">
        <v>131</v>
      </c>
      <c r="E39" s="64" t="s">
        <v>7</v>
      </c>
      <c r="F39" s="64" t="s">
        <v>132</v>
      </c>
      <c r="G39" s="64" t="str">
        <f t="shared" ref="G39:G69" si="19">PROPER(Currency)&amp;FamilyName&amp;Tenor</f>
        <v>HkdHibor3M</v>
      </c>
      <c r="H39" s="62" t="str">
        <f t="shared" ref="H39:H69" si="20">Currency&amp;$G$37&amp;$H$37&amp;$B39&amp;QuoteSuffix</f>
        <v>HKDQM3H6M_Quote</v>
      </c>
      <c r="I39" s="67" t="str">
        <f>_xll.qlSwapRateHelper2(,H39,1,B39,Calendar,D39,E39,F39,G39,0,C39,Discounting,PillarDate,,Permanent,Trigger,ObjectOverwrite)</f>
        <v>obj_00106#0003</v>
      </c>
      <c r="J39" s="51"/>
      <c r="K39" s="74" t="str">
        <f t="shared" si="16"/>
        <v>Sw</v>
      </c>
      <c r="L39" s="136" t="str">
        <f t="shared" si="17"/>
        <v>obj_00114#0003</v>
      </c>
      <c r="M39" s="144" t="str">
        <f>IFERROR(_xll.qlRateHelperQuoteName(L39,Trigger),"--")</f>
        <v>HKDQM3H2Y_Quote</v>
      </c>
      <c r="N39" s="138">
        <f>IFERROR(_xll.qlRateHelperQuoteValue($L39,Trigger),"--")</f>
        <v>8.5999999999999983E-3</v>
      </c>
      <c r="O39" s="137" t="b">
        <v>1</v>
      </c>
      <c r="P39" s="136">
        <v>50</v>
      </c>
      <c r="Q39" s="136">
        <v>1</v>
      </c>
      <c r="R39" s="139">
        <f>IFERROR(_xll.qlRateHelperEarliestDate(L39,Trigger),"--")</f>
        <v>42282</v>
      </c>
      <c r="S39" s="139">
        <f>IFERROR(_xll.qlRateHelperPillarDate(L39,Trigger),"--")</f>
        <v>43013</v>
      </c>
      <c r="U39" s="4" t="str">
        <f t="shared" si="18"/>
        <v/>
      </c>
      <c r="V39" s="4" t="e">
        <v>#N/A</v>
      </c>
      <c r="W39" s="4" t="str">
        <f>IFERROR(_xll.qlRateHelperQuoteName(V39,Trigger),"")</f>
        <v/>
      </c>
      <c r="X39" s="73" t="str">
        <f>IFERROR(_xll.qlRateHelperRate(V39,Trigger),"")</f>
        <v/>
      </c>
      <c r="Y39" s="108" t="str">
        <f>IF(ISERROR(_xll.qlSwapRateHelperSpread($V39)),IF(ISERROR(_xll.qlFuturesRateHelperConvexityAdjustment($V39)),"",_xll.qlFuturesRateHelperConvexityAdjustment($V39)),_xll.qlSwapRateHelperSpread($V39))</f>
        <v/>
      </c>
      <c r="Z39" s="5" t="str">
        <f>IFERROR(_xll.qlRateHelperEarliestDate(V39,Trigger),"")</f>
        <v/>
      </c>
      <c r="AA39" s="5" t="str">
        <f>IFERROR(_xll.qlRateHelperPillarDate(V39,Trigger),"")</f>
        <v/>
      </c>
      <c r="AB39" s="81" t="e">
        <v>#N/A</v>
      </c>
    </row>
    <row r="40" spans="1:28" ht="11.25" customHeight="1" x14ac:dyDescent="0.2">
      <c r="A40" s="62" t="s">
        <v>25</v>
      </c>
      <c r="B40" s="63" t="s">
        <v>46</v>
      </c>
      <c r="C40" s="64" t="s">
        <v>6</v>
      </c>
      <c r="D40" s="64" t="s">
        <v>131</v>
      </c>
      <c r="E40" s="64" t="s">
        <v>7</v>
      </c>
      <c r="F40" s="64" t="s">
        <v>132</v>
      </c>
      <c r="G40" s="64" t="str">
        <f t="shared" si="19"/>
        <v>HkdHibor3M</v>
      </c>
      <c r="H40" s="62" t="str">
        <f t="shared" si="20"/>
        <v>HKDQM3H9M_Quote</v>
      </c>
      <c r="I40" s="67" t="str">
        <f>_xll.qlSwapRateHelper2(,H40,1,B40,Calendar,D40,E40,F40,G40,0,C40,Discounting,PillarDate,,Permanent,Trigger,ObjectOverwrite)</f>
        <v>obj_00107#0003</v>
      </c>
      <c r="J40" s="51"/>
      <c r="K40" s="74" t="str">
        <f t="shared" si="16"/>
        <v>Sw</v>
      </c>
      <c r="L40" s="136" t="str">
        <f t="shared" si="17"/>
        <v>obj_00110#0003</v>
      </c>
      <c r="M40" s="144" t="str">
        <f>IFERROR(_xll.qlRateHelperQuoteName(L40,Trigger),"--")</f>
        <v>HKDQM3H3Y_Quote</v>
      </c>
      <c r="N40" s="138">
        <f>IFERROR(_xll.qlRateHelperQuoteValue($L40,Trigger),"--")</f>
        <v>1.0800000000000001E-2</v>
      </c>
      <c r="O40" s="137" t="b">
        <v>1</v>
      </c>
      <c r="P40" s="136">
        <v>50</v>
      </c>
      <c r="Q40" s="136">
        <v>1</v>
      </c>
      <c r="R40" s="139">
        <f>IFERROR(_xll.qlRateHelperEarliestDate(L40,Trigger),"--")</f>
        <v>42282</v>
      </c>
      <c r="S40" s="139">
        <f>IFERROR(_xll.qlRateHelperPillarDate(L40,Trigger),"--")</f>
        <v>43378</v>
      </c>
      <c r="U40" s="4" t="str">
        <f t="shared" si="18"/>
        <v/>
      </c>
      <c r="V40" s="4" t="e">
        <v>#N/A</v>
      </c>
      <c r="W40" s="4" t="str">
        <f>IFERROR(_xll.qlRateHelperQuoteName(V40,Trigger),"")</f>
        <v/>
      </c>
      <c r="X40" s="73" t="str">
        <f>IFERROR(_xll.qlRateHelperRate(V40,Trigger),"")</f>
        <v/>
      </c>
      <c r="Y40" s="108" t="str">
        <f>IF(ISERROR(_xll.qlSwapRateHelperSpread($V40)),IF(ISERROR(_xll.qlFuturesRateHelperConvexityAdjustment($V40)),"",_xll.qlFuturesRateHelperConvexityAdjustment($V40)),_xll.qlSwapRateHelperSpread($V40))</f>
        <v/>
      </c>
      <c r="Z40" s="5" t="str">
        <f>IFERROR(_xll.qlRateHelperEarliestDate(V40,Trigger),"")</f>
        <v/>
      </c>
      <c r="AA40" s="5" t="str">
        <f>IFERROR(_xll.qlRateHelperPillarDate(V40,Trigger),"")</f>
        <v/>
      </c>
      <c r="AB40" s="81" t="e">
        <v>#N/A</v>
      </c>
    </row>
    <row r="41" spans="1:28" ht="11.25" customHeight="1" x14ac:dyDescent="0.2">
      <c r="A41" s="62" t="s">
        <v>25</v>
      </c>
      <c r="B41" s="63" t="s">
        <v>27</v>
      </c>
      <c r="C41" s="64" t="s">
        <v>6</v>
      </c>
      <c r="D41" s="64" t="s">
        <v>131</v>
      </c>
      <c r="E41" s="64" t="s">
        <v>7</v>
      </c>
      <c r="F41" s="64" t="s">
        <v>132</v>
      </c>
      <c r="G41" s="64" t="str">
        <f t="shared" si="19"/>
        <v>HkdHibor3M</v>
      </c>
      <c r="H41" s="62" t="str">
        <f t="shared" si="20"/>
        <v>HKDQM3H1Y_Quote</v>
      </c>
      <c r="I41" s="67" t="str">
        <f>_xll.qlSwapRateHelper2(,H41,1,B41,Calendar,D41,E41,F41,G41,0,C41,Discounting,PillarDate,,Permanent,Trigger,ObjectOverwrite)</f>
        <v>obj_0010a#0003</v>
      </c>
      <c r="K41" s="74" t="str">
        <f t="shared" si="16"/>
        <v>Sw</v>
      </c>
      <c r="L41" s="136" t="str">
        <f t="shared" si="17"/>
        <v>obj_00113#0003</v>
      </c>
      <c r="M41" s="144" t="str">
        <f>IFERROR(_xll.qlRateHelperQuoteName(L41,Trigger),"--")</f>
        <v>HKDQM3H4Y_Quote</v>
      </c>
      <c r="N41" s="138">
        <f>IFERROR(_xll.qlRateHelperQuoteValue($L41,Trigger),"--")</f>
        <v>1.26E-2</v>
      </c>
      <c r="O41" s="137" t="b">
        <v>1</v>
      </c>
      <c r="P41" s="136">
        <v>50</v>
      </c>
      <c r="Q41" s="136">
        <v>1</v>
      </c>
      <c r="R41" s="139">
        <f>IFERROR(_xll.qlRateHelperEarliestDate(L41,Trigger),"--")</f>
        <v>42282</v>
      </c>
      <c r="S41" s="139">
        <f>IFERROR(_xll.qlRateHelperPillarDate(L41,Trigger),"--")</f>
        <v>43745</v>
      </c>
      <c r="U41" s="4" t="str">
        <f t="shared" si="18"/>
        <v/>
      </c>
      <c r="V41" s="4" t="e">
        <v>#N/A</v>
      </c>
      <c r="W41" s="4" t="str">
        <f>IFERROR(_xll.qlRateHelperQuoteName(V41,Trigger),"")</f>
        <v/>
      </c>
      <c r="X41" s="73" t="str">
        <f>IFERROR(_xll.qlRateHelperRate(V41,Trigger),"")</f>
        <v/>
      </c>
      <c r="Y41" s="108" t="str">
        <f>IF(ISERROR(_xll.qlSwapRateHelperSpread($V41)),IF(ISERROR(_xll.qlFuturesRateHelperConvexityAdjustment($V41)),"",_xll.qlFuturesRateHelperConvexityAdjustment($V41)),_xll.qlSwapRateHelperSpread($V41))</f>
        <v/>
      </c>
      <c r="Z41" s="5" t="str">
        <f>IFERROR(_xll.qlRateHelperEarliestDate(V41,Trigger),"")</f>
        <v/>
      </c>
      <c r="AA41" s="5" t="str">
        <f>IFERROR(_xll.qlRateHelperPillarDate(V41,Trigger),"")</f>
        <v/>
      </c>
      <c r="AB41" s="81" t="e">
        <v>#N/A</v>
      </c>
    </row>
    <row r="42" spans="1:28" ht="11.25" customHeight="1" x14ac:dyDescent="0.2">
      <c r="A42" s="62" t="s">
        <v>25</v>
      </c>
      <c r="B42" s="63" t="s">
        <v>49</v>
      </c>
      <c r="C42" s="64" t="s">
        <v>6</v>
      </c>
      <c r="D42" s="64" t="s">
        <v>131</v>
      </c>
      <c r="E42" s="64" t="s">
        <v>7</v>
      </c>
      <c r="F42" s="64" t="s">
        <v>132</v>
      </c>
      <c r="G42" s="64" t="str">
        <f t="shared" si="19"/>
        <v>HkdHibor3M</v>
      </c>
      <c r="H42" s="62" t="str">
        <f t="shared" si="20"/>
        <v>HKDQM3H15M_Quote</v>
      </c>
      <c r="I42" s="67"/>
      <c r="K42" s="74" t="str">
        <f t="shared" si="16"/>
        <v>Sw</v>
      </c>
      <c r="L42" s="136" t="str">
        <f t="shared" si="17"/>
        <v>obj_0010d#0003</v>
      </c>
      <c r="M42" s="144" t="str">
        <f>IFERROR(_xll.qlRateHelperQuoteName(L42,Trigger),"--")</f>
        <v>HKDQM3H5Y_Quote</v>
      </c>
      <c r="N42" s="138">
        <f>IFERROR(_xll.qlRateHelperQuoteValue($L42,Trigger),"--")</f>
        <v>1.41E-2</v>
      </c>
      <c r="O42" s="137" t="b">
        <v>1</v>
      </c>
      <c r="P42" s="136">
        <v>50</v>
      </c>
      <c r="Q42" s="136">
        <v>1</v>
      </c>
      <c r="R42" s="139">
        <f>IFERROR(_xll.qlRateHelperEarliestDate(L42,Trigger),"--")</f>
        <v>42282</v>
      </c>
      <c r="S42" s="139">
        <f>IFERROR(_xll.qlRateHelperPillarDate(L42,Trigger),"--")</f>
        <v>44109</v>
      </c>
      <c r="U42" s="4" t="str">
        <f t="shared" si="18"/>
        <v/>
      </c>
      <c r="V42" s="4" t="e">
        <v>#N/A</v>
      </c>
      <c r="W42" s="4" t="str">
        <f>IFERROR(_xll.qlRateHelperQuoteName(V42,Trigger),"")</f>
        <v/>
      </c>
      <c r="X42" s="73" t="str">
        <f>IFERROR(_xll.qlRateHelperRate(V42,Trigger),"")</f>
        <v/>
      </c>
      <c r="Y42" s="108" t="str">
        <f>IF(ISERROR(_xll.qlSwapRateHelperSpread($V42)),IF(ISERROR(_xll.qlFuturesRateHelperConvexityAdjustment($V42)),"",_xll.qlFuturesRateHelperConvexityAdjustment($V42)),_xll.qlSwapRateHelperSpread($V42))</f>
        <v/>
      </c>
      <c r="Z42" s="5" t="str">
        <f>IFERROR(_xll.qlRateHelperEarliestDate(V42,Trigger),"")</f>
        <v/>
      </c>
      <c r="AA42" s="5" t="str">
        <f>IFERROR(_xll.qlRateHelperPillarDate(V42,Trigger),"")</f>
        <v/>
      </c>
      <c r="AB42" s="81" t="e">
        <v>#N/A</v>
      </c>
    </row>
    <row r="43" spans="1:28" ht="11.25" customHeight="1" x14ac:dyDescent="0.2">
      <c r="A43" s="62" t="s">
        <v>25</v>
      </c>
      <c r="B43" s="63" t="s">
        <v>50</v>
      </c>
      <c r="C43" s="64" t="s">
        <v>6</v>
      </c>
      <c r="D43" s="64" t="s">
        <v>131</v>
      </c>
      <c r="E43" s="64" t="s">
        <v>7</v>
      </c>
      <c r="F43" s="64" t="s">
        <v>132</v>
      </c>
      <c r="G43" s="64" t="str">
        <f t="shared" si="19"/>
        <v>HkdHibor3M</v>
      </c>
      <c r="H43" s="62" t="str">
        <f t="shared" si="20"/>
        <v>HKDQM3H18M_Quote</v>
      </c>
      <c r="I43" s="67" t="str">
        <f>_xll.qlSwapRateHelper2(,H43,1,B43,Calendar,D43,E43,F43,G43,0,C43,Discounting,PillarDate,,Permanent,Trigger,ObjectOverwrite)</f>
        <v>obj_0011b#0003</v>
      </c>
      <c r="K43" s="74" t="str">
        <f t="shared" si="16"/>
        <v>Sw</v>
      </c>
      <c r="L43" s="136" t="str">
        <f t="shared" si="17"/>
        <v>--</v>
      </c>
      <c r="M43" s="144" t="str">
        <f>IFERROR(_xll.qlRateHelperQuoteName(L43,Trigger),"--")</f>
        <v>--</v>
      </c>
      <c r="N43" s="138" t="str">
        <f>IFERROR(_xll.qlRateHelperQuoteValue($L43,Trigger),"--")</f>
        <v>--</v>
      </c>
      <c r="O43" s="137" t="b">
        <v>0</v>
      </c>
      <c r="P43" s="136">
        <v>50</v>
      </c>
      <c r="Q43" s="136">
        <v>1</v>
      </c>
      <c r="R43" s="139" t="str">
        <f>IFERROR(_xll.qlRateHelperEarliestDate(L43,Trigger),"--")</f>
        <v>--</v>
      </c>
      <c r="S43" s="139" t="str">
        <f>IFERROR(_xll.qlRateHelperPillarDate(L43,Trigger),"--")</f>
        <v>--</v>
      </c>
      <c r="U43" s="4" t="str">
        <f t="shared" si="18"/>
        <v/>
      </c>
      <c r="V43" s="4" t="e">
        <v>#N/A</v>
      </c>
      <c r="W43" s="4" t="str">
        <f>IFERROR(_xll.qlRateHelperQuoteName(V43,Trigger),"")</f>
        <v/>
      </c>
      <c r="X43" s="73" t="str">
        <f>IFERROR(_xll.qlRateHelperRate(V43,Trigger),"")</f>
        <v/>
      </c>
      <c r="Y43" s="108" t="str">
        <f>IF(ISERROR(_xll.qlSwapRateHelperSpread($V43)),IF(ISERROR(_xll.qlFuturesRateHelperConvexityAdjustment($V43)),"",_xll.qlFuturesRateHelperConvexityAdjustment($V43)),_xll.qlSwapRateHelperSpread($V43))</f>
        <v/>
      </c>
      <c r="Z43" s="5" t="str">
        <f>IFERROR(_xll.qlRateHelperEarliestDate(V43,Trigger),"")</f>
        <v/>
      </c>
      <c r="AA43" s="5" t="str">
        <f>IFERROR(_xll.qlRateHelperPillarDate(V43,Trigger),"")</f>
        <v/>
      </c>
      <c r="AB43" s="81" t="e">
        <v>#N/A</v>
      </c>
    </row>
    <row r="44" spans="1:28" ht="11.25" customHeight="1" x14ac:dyDescent="0.2">
      <c r="A44" s="62" t="s">
        <v>25</v>
      </c>
      <c r="B44" s="63" t="s">
        <v>51</v>
      </c>
      <c r="C44" s="64" t="s">
        <v>6</v>
      </c>
      <c r="D44" s="64" t="s">
        <v>131</v>
      </c>
      <c r="E44" s="64" t="s">
        <v>7</v>
      </c>
      <c r="F44" s="64" t="s">
        <v>132</v>
      </c>
      <c r="G44" s="64" t="str">
        <f t="shared" si="19"/>
        <v>HkdHibor3M</v>
      </c>
      <c r="H44" s="62" t="str">
        <f t="shared" si="20"/>
        <v>HKDQM3H21M_Quote</v>
      </c>
      <c r="I44" s="67"/>
      <c r="K44" s="74" t="str">
        <f t="shared" si="16"/>
        <v>Sw</v>
      </c>
      <c r="L44" s="136" t="str">
        <f t="shared" si="17"/>
        <v>obj_00119#0003</v>
      </c>
      <c r="M44" s="144" t="str">
        <f>IFERROR(_xll.qlRateHelperQuoteName(L44,Trigger),"--")</f>
        <v>HKDQM3H7Y_Quote</v>
      </c>
      <c r="N44" s="138">
        <f>IFERROR(_xll.qlRateHelperQuoteValue($L44,Trigger),"--")</f>
        <v>1.6500000000000001E-2</v>
      </c>
      <c r="O44" s="137" t="b">
        <v>1</v>
      </c>
      <c r="P44" s="136">
        <v>50</v>
      </c>
      <c r="Q44" s="136">
        <v>1</v>
      </c>
      <c r="R44" s="139">
        <f>IFERROR(_xll.qlRateHelperEarliestDate(L44,Trigger),"--")</f>
        <v>42282</v>
      </c>
      <c r="S44" s="139">
        <f>IFERROR(_xll.qlRateHelperPillarDate(L44,Trigger),"--")</f>
        <v>44839</v>
      </c>
      <c r="U44" s="4" t="str">
        <f t="shared" si="18"/>
        <v/>
      </c>
      <c r="V44" s="4" t="e">
        <v>#N/A</v>
      </c>
      <c r="W44" s="4" t="str">
        <f>IFERROR(_xll.qlRateHelperQuoteName(V44,Trigger),"")</f>
        <v/>
      </c>
      <c r="X44" s="73" t="str">
        <f>IFERROR(_xll.qlRateHelperRate(V44,Trigger),"")</f>
        <v/>
      </c>
      <c r="Y44" s="108" t="str">
        <f>IF(ISERROR(_xll.qlSwapRateHelperSpread($V44)),IF(ISERROR(_xll.qlFuturesRateHelperConvexityAdjustment($V44)),"",_xll.qlFuturesRateHelperConvexityAdjustment($V44)),_xll.qlSwapRateHelperSpread($V44))</f>
        <v/>
      </c>
      <c r="Z44" s="5" t="str">
        <f>IFERROR(_xll.qlRateHelperEarliestDate(V44,Trigger),"")</f>
        <v/>
      </c>
      <c r="AA44" s="5" t="str">
        <f>IFERROR(_xll.qlRateHelperPillarDate(V44,Trigger),"")</f>
        <v/>
      </c>
      <c r="AB44" s="81" t="e">
        <v>#N/A</v>
      </c>
    </row>
    <row r="45" spans="1:28" ht="11.25" customHeight="1" x14ac:dyDescent="0.2">
      <c r="A45" s="62" t="s">
        <v>25</v>
      </c>
      <c r="B45" s="63" t="s">
        <v>52</v>
      </c>
      <c r="C45" s="64" t="s">
        <v>6</v>
      </c>
      <c r="D45" s="64" t="s">
        <v>131</v>
      </c>
      <c r="E45" s="64" t="s">
        <v>7</v>
      </c>
      <c r="F45" s="64" t="s">
        <v>132</v>
      </c>
      <c r="G45" s="64" t="str">
        <f t="shared" si="19"/>
        <v>HkdHibor3M</v>
      </c>
      <c r="H45" s="62" t="str">
        <f t="shared" si="20"/>
        <v>HKDQM3H2Y_Quote</v>
      </c>
      <c r="I45" s="67" t="str">
        <f>_xll.qlSwapRateHelper2(,H45,1,B45,Calendar,D45,E45,F45,G45,0,C45,Discounting,PillarDate,,Permanent,Trigger,ObjectOverwrite)</f>
        <v>obj_00114#0003</v>
      </c>
      <c r="K45" s="74" t="str">
        <f t="shared" si="16"/>
        <v>Sw</v>
      </c>
      <c r="L45" s="136" t="str">
        <f t="shared" si="17"/>
        <v>--</v>
      </c>
      <c r="M45" s="144" t="str">
        <f>IFERROR(_xll.qlRateHelperQuoteName(L45,Trigger),"--")</f>
        <v>--</v>
      </c>
      <c r="N45" s="138" t="str">
        <f>IFERROR(_xll.qlRateHelperQuoteValue($L45,Trigger),"--")</f>
        <v>--</v>
      </c>
      <c r="O45" s="137" t="b">
        <v>0</v>
      </c>
      <c r="P45" s="136">
        <v>50</v>
      </c>
      <c r="Q45" s="136">
        <v>1</v>
      </c>
      <c r="R45" s="139" t="str">
        <f>IFERROR(_xll.qlRateHelperEarliestDate(L45,Trigger),"--")</f>
        <v>--</v>
      </c>
      <c r="S45" s="139" t="str">
        <f>IFERROR(_xll.qlRateHelperPillarDate(L45,Trigger),"--")</f>
        <v>--</v>
      </c>
      <c r="U45" s="4" t="str">
        <f t="shared" si="18"/>
        <v/>
      </c>
      <c r="V45" s="4" t="e">
        <v>#N/A</v>
      </c>
      <c r="W45" s="4" t="str">
        <f>IFERROR(_xll.qlRateHelperQuoteName(V45,Trigger),"")</f>
        <v/>
      </c>
      <c r="X45" s="73" t="str">
        <f>IFERROR(_xll.qlRateHelperRate(V45,Trigger),"")</f>
        <v/>
      </c>
      <c r="Y45" s="108" t="str">
        <f>IF(ISERROR(_xll.qlSwapRateHelperSpread($V45)),IF(ISERROR(_xll.qlFuturesRateHelperConvexityAdjustment($V45)),"",_xll.qlFuturesRateHelperConvexityAdjustment($V45)),_xll.qlSwapRateHelperSpread($V45))</f>
        <v/>
      </c>
      <c r="Z45" s="5" t="str">
        <f>IFERROR(_xll.qlRateHelperEarliestDate(V45,Trigger),"")</f>
        <v/>
      </c>
      <c r="AA45" s="5" t="str">
        <f>IFERROR(_xll.qlRateHelperPillarDate(V45,Trigger),"")</f>
        <v/>
      </c>
      <c r="AB45" s="81" t="e">
        <v>#N/A</v>
      </c>
    </row>
    <row r="46" spans="1:28" ht="11.25" customHeight="1" x14ac:dyDescent="0.2">
      <c r="A46" s="62" t="s">
        <v>25</v>
      </c>
      <c r="B46" s="63" t="s">
        <v>53</v>
      </c>
      <c r="C46" s="64" t="s">
        <v>6</v>
      </c>
      <c r="D46" s="64" t="s">
        <v>131</v>
      </c>
      <c r="E46" s="64" t="s">
        <v>7</v>
      </c>
      <c r="F46" s="64" t="s">
        <v>132</v>
      </c>
      <c r="G46" s="64" t="str">
        <f t="shared" si="19"/>
        <v>HkdHibor3M</v>
      </c>
      <c r="H46" s="62" t="str">
        <f t="shared" si="20"/>
        <v>HKDQM3H3Y_Quote</v>
      </c>
      <c r="I46" s="67" t="str">
        <f>_xll.qlSwapRateHelper2(,H46,1,B46,Calendar,D46,E46,F46,G46,0,C46,Discounting,PillarDate,,Permanent,Trigger,ObjectOverwrite)</f>
        <v>obj_00110#0003</v>
      </c>
      <c r="K46" s="74" t="str">
        <f t="shared" si="16"/>
        <v>Sw</v>
      </c>
      <c r="L46" s="136" t="str">
        <f t="shared" si="17"/>
        <v>--</v>
      </c>
      <c r="M46" s="144" t="str">
        <f>IFERROR(_xll.qlRateHelperQuoteName(L46,Trigger),"--")</f>
        <v>--</v>
      </c>
      <c r="N46" s="138" t="str">
        <f>IFERROR(_xll.qlRateHelperQuoteValue($L46,Trigger),"--")</f>
        <v>--</v>
      </c>
      <c r="O46" s="137" t="b">
        <v>0</v>
      </c>
      <c r="P46" s="136">
        <v>50</v>
      </c>
      <c r="Q46" s="136">
        <v>1</v>
      </c>
      <c r="R46" s="139" t="str">
        <f>IFERROR(_xll.qlRateHelperEarliestDate(L46,Trigger),"--")</f>
        <v>--</v>
      </c>
      <c r="S46" s="139" t="str">
        <f>IFERROR(_xll.qlRateHelperPillarDate(L46,Trigger),"--")</f>
        <v>--</v>
      </c>
      <c r="U46" s="4" t="str">
        <f t="shared" si="18"/>
        <v/>
      </c>
      <c r="V46" s="4" t="e">
        <v>#N/A</v>
      </c>
      <c r="W46" s="4" t="str">
        <f>IFERROR(_xll.qlRateHelperQuoteName(V46,Trigger),"")</f>
        <v/>
      </c>
      <c r="X46" s="73" t="str">
        <f>IFERROR(_xll.qlRateHelperRate(V46,Trigger),"")</f>
        <v/>
      </c>
      <c r="Y46" s="108" t="str">
        <f>IF(ISERROR(_xll.qlSwapRateHelperSpread($V46)),IF(ISERROR(_xll.qlFuturesRateHelperConvexityAdjustment($V46)),"",_xll.qlFuturesRateHelperConvexityAdjustment($V46)),_xll.qlSwapRateHelperSpread($V46))</f>
        <v/>
      </c>
      <c r="Z46" s="5" t="str">
        <f>IFERROR(_xll.qlRateHelperEarliestDate(V46,Trigger),"")</f>
        <v/>
      </c>
      <c r="AA46" s="5" t="str">
        <f>IFERROR(_xll.qlRateHelperPillarDate(V46,Trigger),"")</f>
        <v/>
      </c>
      <c r="AB46" s="81" t="e">
        <v>#N/A</v>
      </c>
    </row>
    <row r="47" spans="1:28" ht="11.25" customHeight="1" x14ac:dyDescent="0.2">
      <c r="A47" s="62" t="s">
        <v>25</v>
      </c>
      <c r="B47" s="63" t="s">
        <v>54</v>
      </c>
      <c r="C47" s="64" t="s">
        <v>6</v>
      </c>
      <c r="D47" s="64" t="s">
        <v>131</v>
      </c>
      <c r="E47" s="64" t="s">
        <v>7</v>
      </c>
      <c r="F47" s="64" t="s">
        <v>132</v>
      </c>
      <c r="G47" s="64" t="str">
        <f t="shared" si="19"/>
        <v>HkdHibor3M</v>
      </c>
      <c r="H47" s="62" t="str">
        <f t="shared" si="20"/>
        <v>HKDQM3H4Y_Quote</v>
      </c>
      <c r="I47" s="67" t="str">
        <f>_xll.qlSwapRateHelper2(,H47,1,B47,Calendar,D47,E47,F47,G47,0,C47,Discounting,PillarDate,,Permanent,Trigger,ObjectOverwrite)</f>
        <v>obj_00113#0003</v>
      </c>
      <c r="K47" s="74" t="str">
        <f t="shared" si="16"/>
        <v>Sw</v>
      </c>
      <c r="L47" s="137" t="str">
        <f t="shared" si="17"/>
        <v>obj_00112#0003</v>
      </c>
      <c r="M47" s="144" t="str">
        <f>IFERROR(_xll.qlRateHelperQuoteName(L47,Trigger),"--")</f>
        <v>HKDQM3H10Y_Quote</v>
      </c>
      <c r="N47" s="138">
        <f>IFERROR(_xll.qlRateHelperQuoteValue($L47,Trigger),"--")</f>
        <v>1.9E-2</v>
      </c>
      <c r="O47" s="137" t="b">
        <v>1</v>
      </c>
      <c r="P47" s="137">
        <v>50</v>
      </c>
      <c r="Q47" s="137">
        <v>1</v>
      </c>
      <c r="R47" s="139">
        <f>IFERROR(_xll.qlRateHelperEarliestDate(L47,Trigger),"--")</f>
        <v>42282</v>
      </c>
      <c r="S47" s="139">
        <f>IFERROR(_xll.qlRateHelperPillarDate(L47,Trigger),"--")</f>
        <v>45936</v>
      </c>
      <c r="U47" s="4" t="str">
        <f t="shared" si="18"/>
        <v/>
      </c>
      <c r="V47" s="4" t="e">
        <v>#N/A</v>
      </c>
      <c r="W47" s="4" t="str">
        <f>IFERROR(_xll.qlRateHelperQuoteName(V47,Trigger),"")</f>
        <v/>
      </c>
      <c r="X47" s="73" t="str">
        <f>IFERROR(_xll.qlRateHelperRate(V47,Trigger),"")</f>
        <v/>
      </c>
      <c r="Y47" s="108" t="str">
        <f>IF(ISERROR(_xll.qlSwapRateHelperSpread($V47)),IF(ISERROR(_xll.qlFuturesRateHelperConvexityAdjustment($V47)),"",_xll.qlFuturesRateHelperConvexityAdjustment($V47)),_xll.qlSwapRateHelperSpread($V47))</f>
        <v/>
      </c>
      <c r="Z47" s="5" t="str">
        <f>IFERROR(_xll.qlRateHelperEarliestDate(V47,Trigger),"")</f>
        <v/>
      </c>
      <c r="AA47" s="5" t="str">
        <f>IFERROR(_xll.qlRateHelperPillarDate(V47,Trigger),"")</f>
        <v/>
      </c>
      <c r="AB47" s="81" t="e">
        <v>#N/A</v>
      </c>
    </row>
    <row r="48" spans="1:28" ht="11.25" customHeight="1" x14ac:dyDescent="0.2">
      <c r="A48" s="62" t="s">
        <v>25</v>
      </c>
      <c r="B48" s="63" t="s">
        <v>55</v>
      </c>
      <c r="C48" s="64" t="s">
        <v>6</v>
      </c>
      <c r="D48" s="64" t="s">
        <v>131</v>
      </c>
      <c r="E48" s="64" t="s">
        <v>7</v>
      </c>
      <c r="F48" s="64" t="s">
        <v>132</v>
      </c>
      <c r="G48" s="64" t="str">
        <f t="shared" si="19"/>
        <v>HkdHibor3M</v>
      </c>
      <c r="H48" s="62" t="str">
        <f t="shared" si="20"/>
        <v>HKDQM3H5Y_Quote</v>
      </c>
      <c r="I48" s="67" t="str">
        <f>_xll.qlSwapRateHelper2(,H48,1,B48,Calendar,D48,E48,F48,G48,0,C48,Discounting,PillarDate,,Permanent,Trigger,ObjectOverwrite)</f>
        <v>obj_0010d#0003</v>
      </c>
      <c r="K48" s="74" t="str">
        <f t="shared" si="16"/>
        <v>Sw</v>
      </c>
      <c r="L48" s="137" t="str">
        <f t="shared" si="17"/>
        <v>--</v>
      </c>
      <c r="M48" s="144" t="str">
        <f>IFERROR(_xll.qlRateHelperQuoteName(L48,Trigger),"--")</f>
        <v>--</v>
      </c>
      <c r="N48" s="138" t="str">
        <f>IFERROR(_xll.qlRateHelperQuoteValue($L48,Trigger),"--")</f>
        <v>--</v>
      </c>
      <c r="O48" s="137" t="b">
        <v>0</v>
      </c>
      <c r="P48" s="137">
        <v>50</v>
      </c>
      <c r="Q48" s="137">
        <v>1</v>
      </c>
      <c r="R48" s="139" t="str">
        <f>IFERROR(_xll.qlRateHelperEarliestDate(L48,Trigger),"--")</f>
        <v>--</v>
      </c>
      <c r="S48" s="139" t="str">
        <f>IFERROR(_xll.qlRateHelperPillarDate(L48,Trigger),"--")</f>
        <v>--</v>
      </c>
      <c r="U48" s="4" t="str">
        <f t="shared" si="18"/>
        <v/>
      </c>
      <c r="V48" s="4" t="e">
        <v>#N/A</v>
      </c>
      <c r="W48" s="4" t="str">
        <f>IFERROR(_xll.qlRateHelperQuoteName(V48,Trigger),"")</f>
        <v/>
      </c>
      <c r="X48" s="73" t="str">
        <f>IFERROR(_xll.qlRateHelperRate(V48,Trigger),"")</f>
        <v/>
      </c>
      <c r="Y48" s="108" t="str">
        <f>IF(ISERROR(_xll.qlSwapRateHelperSpread($V48)),IF(ISERROR(_xll.qlFuturesRateHelperConvexityAdjustment($V48)),"",_xll.qlFuturesRateHelperConvexityAdjustment($V48)),_xll.qlSwapRateHelperSpread($V48))</f>
        <v/>
      </c>
      <c r="Z48" s="5" t="str">
        <f>IFERROR(_xll.qlRateHelperEarliestDate(V48,Trigger),"")</f>
        <v/>
      </c>
      <c r="AA48" s="5" t="str">
        <f>IFERROR(_xll.qlRateHelperPillarDate(V48,Trigger),"")</f>
        <v/>
      </c>
      <c r="AB48" s="81" t="e">
        <v>#N/A</v>
      </c>
    </row>
    <row r="49" spans="1:28" ht="11.25" customHeight="1" x14ac:dyDescent="0.2">
      <c r="A49" s="62" t="s">
        <v>25</v>
      </c>
      <c r="B49" s="63" t="s">
        <v>56</v>
      </c>
      <c r="C49" s="64" t="s">
        <v>6</v>
      </c>
      <c r="D49" s="64" t="s">
        <v>131</v>
      </c>
      <c r="E49" s="64" t="s">
        <v>7</v>
      </c>
      <c r="F49" s="64" t="s">
        <v>132</v>
      </c>
      <c r="G49" s="64" t="str">
        <f t="shared" si="19"/>
        <v>HkdHibor3M</v>
      </c>
      <c r="H49" s="62" t="str">
        <f t="shared" si="20"/>
        <v>HKDQM3H6Y_Quote</v>
      </c>
      <c r="I49" s="67"/>
      <c r="K49" s="74" t="str">
        <f t="shared" si="16"/>
        <v>Sw</v>
      </c>
      <c r="L49" s="137" t="str">
        <f t="shared" si="17"/>
        <v>obj_00111#0003</v>
      </c>
      <c r="M49" s="144" t="str">
        <f>IFERROR(_xll.qlRateHelperQuoteName(L49,Trigger),"--")</f>
        <v>HKDQM3H12Y_Quote</v>
      </c>
      <c r="N49" s="138">
        <f>IFERROR(_xll.qlRateHelperQuoteValue($L49,Trigger),"--")</f>
        <v>1.9699999999999999E-2</v>
      </c>
      <c r="O49" s="137" t="b">
        <v>1</v>
      </c>
      <c r="P49" s="137">
        <v>50</v>
      </c>
      <c r="Q49" s="137">
        <v>1</v>
      </c>
      <c r="R49" s="139">
        <f>IFERROR(_xll.qlRateHelperEarliestDate(L49,Trigger),"--")</f>
        <v>42282</v>
      </c>
      <c r="S49" s="139">
        <f>IFERROR(_xll.qlRateHelperPillarDate(L49,Trigger),"--")</f>
        <v>46665</v>
      </c>
      <c r="U49" s="4" t="str">
        <f t="shared" si="18"/>
        <v/>
      </c>
      <c r="V49" s="4" t="e">
        <v>#N/A</v>
      </c>
      <c r="W49" s="4" t="str">
        <f>IFERROR(_xll.qlRateHelperQuoteName(V49,Trigger),"")</f>
        <v/>
      </c>
      <c r="X49" s="73" t="str">
        <f>IFERROR(_xll.qlRateHelperRate(V49,Trigger),"")</f>
        <v/>
      </c>
      <c r="Y49" s="108" t="str">
        <f>IF(ISERROR(_xll.qlSwapRateHelperSpread($V49)),IF(ISERROR(_xll.qlFuturesRateHelperConvexityAdjustment($V49)),"",_xll.qlFuturesRateHelperConvexityAdjustment($V49)),_xll.qlSwapRateHelperSpread($V49))</f>
        <v/>
      </c>
      <c r="Z49" s="5" t="str">
        <f>IFERROR(_xll.qlRateHelperEarliestDate(V49,Trigger),"")</f>
        <v/>
      </c>
      <c r="AA49" s="5" t="str">
        <f>IFERROR(_xll.qlRateHelperPillarDate(V49,Trigger),"")</f>
        <v/>
      </c>
      <c r="AB49" s="81" t="e">
        <v>#N/A</v>
      </c>
    </row>
    <row r="50" spans="1:28" ht="11.25" customHeight="1" x14ac:dyDescent="0.2">
      <c r="A50" s="62" t="s">
        <v>25</v>
      </c>
      <c r="B50" s="63" t="s">
        <v>57</v>
      </c>
      <c r="C50" s="64" t="s">
        <v>6</v>
      </c>
      <c r="D50" s="64" t="s">
        <v>131</v>
      </c>
      <c r="E50" s="64" t="s">
        <v>7</v>
      </c>
      <c r="F50" s="64" t="s">
        <v>132</v>
      </c>
      <c r="G50" s="64" t="str">
        <f t="shared" si="19"/>
        <v>HkdHibor3M</v>
      </c>
      <c r="H50" s="62" t="str">
        <f t="shared" si="20"/>
        <v>HKDQM3H7Y_Quote</v>
      </c>
      <c r="I50" s="67" t="str">
        <f>_xll.qlSwapRateHelper2(,H50,1,B50,Calendar,D50,E50,F50,G50,0,C50,Discounting,PillarDate,,Permanent,Trigger,ObjectOverwrite)</f>
        <v>obj_00119#0003</v>
      </c>
      <c r="K50" s="74" t="str">
        <f t="shared" si="16"/>
        <v>Sw</v>
      </c>
      <c r="L50" s="137" t="str">
        <f t="shared" si="17"/>
        <v>--</v>
      </c>
      <c r="M50" s="144" t="str">
        <f>IFERROR(_xll.qlRateHelperQuoteName(L50,Trigger),"--")</f>
        <v>--</v>
      </c>
      <c r="N50" s="138" t="str">
        <f>IFERROR(_xll.qlRateHelperQuoteValue($L50,Trigger),"--")</f>
        <v>--</v>
      </c>
      <c r="O50" s="137" t="b">
        <v>0</v>
      </c>
      <c r="P50" s="137">
        <v>50</v>
      </c>
      <c r="Q50" s="137">
        <v>1</v>
      </c>
      <c r="R50" s="139" t="str">
        <f>IFERROR(_xll.qlRateHelperEarliestDate(L50,Trigger),"--")</f>
        <v>--</v>
      </c>
      <c r="S50" s="139" t="str">
        <f>IFERROR(_xll.qlRateHelperPillarDate(L50,Trigger),"--")</f>
        <v>--</v>
      </c>
      <c r="U50" s="4" t="str">
        <f t="shared" si="18"/>
        <v/>
      </c>
      <c r="V50" s="4" t="e">
        <v>#N/A</v>
      </c>
      <c r="W50" s="4" t="str">
        <f>IFERROR(_xll.qlRateHelperQuoteName(V50,Trigger),"")</f>
        <v/>
      </c>
      <c r="X50" s="73" t="str">
        <f>IFERROR(_xll.qlRateHelperRate(V50,Trigger),"")</f>
        <v/>
      </c>
      <c r="Y50" s="108" t="str">
        <f>IF(ISERROR(_xll.qlSwapRateHelperSpread($V50)),IF(ISERROR(_xll.qlFuturesRateHelperConvexityAdjustment($V50)),"",_xll.qlFuturesRateHelperConvexityAdjustment($V50)),_xll.qlSwapRateHelperSpread($V50))</f>
        <v/>
      </c>
      <c r="Z50" s="5" t="str">
        <f>IFERROR(_xll.qlRateHelperEarliestDate(V50,Trigger),"")</f>
        <v/>
      </c>
      <c r="AA50" s="5" t="str">
        <f>IFERROR(_xll.qlRateHelperPillarDate(V50,Trigger),"")</f>
        <v/>
      </c>
      <c r="AB50" s="81" t="e">
        <v>#N/A</v>
      </c>
    </row>
    <row r="51" spans="1:28" ht="11.25" customHeight="1" x14ac:dyDescent="0.2">
      <c r="A51" s="62" t="s">
        <v>25</v>
      </c>
      <c r="B51" s="63" t="s">
        <v>58</v>
      </c>
      <c r="C51" s="64" t="s">
        <v>6</v>
      </c>
      <c r="D51" s="64" t="s">
        <v>131</v>
      </c>
      <c r="E51" s="64" t="s">
        <v>7</v>
      </c>
      <c r="F51" s="64" t="s">
        <v>132</v>
      </c>
      <c r="G51" s="64" t="str">
        <f t="shared" si="19"/>
        <v>HkdHibor3M</v>
      </c>
      <c r="H51" s="62" t="str">
        <f t="shared" si="20"/>
        <v>HKDQM3H8Y_Quote</v>
      </c>
      <c r="I51" s="67"/>
      <c r="K51" s="74" t="str">
        <f t="shared" si="16"/>
        <v>Sw</v>
      </c>
      <c r="L51" s="137" t="str">
        <f t="shared" si="17"/>
        <v>--</v>
      </c>
      <c r="M51" s="144" t="str">
        <f>IFERROR(_xll.qlRateHelperQuoteName(L51,Trigger),"--")</f>
        <v>--</v>
      </c>
      <c r="N51" s="138" t="str">
        <f>IFERROR(_xll.qlRateHelperQuoteValue($L51,Trigger),"--")</f>
        <v>--</v>
      </c>
      <c r="O51" s="137" t="b">
        <v>0</v>
      </c>
      <c r="P51" s="137">
        <v>50</v>
      </c>
      <c r="Q51" s="137">
        <v>1</v>
      </c>
      <c r="R51" s="139" t="str">
        <f>IFERROR(_xll.qlRateHelperEarliestDate(L51,Trigger),"--")</f>
        <v>--</v>
      </c>
      <c r="S51" s="139" t="str">
        <f>IFERROR(_xll.qlRateHelperPillarDate(L51,Trigger),"--")</f>
        <v>--</v>
      </c>
      <c r="U51" s="4" t="str">
        <f t="shared" si="18"/>
        <v/>
      </c>
      <c r="V51" s="4" t="e">
        <v>#N/A</v>
      </c>
      <c r="W51" s="4" t="str">
        <f>IFERROR(_xll.qlRateHelperQuoteName(V51,Trigger),"")</f>
        <v/>
      </c>
      <c r="X51" s="73" t="str">
        <f>IFERROR(_xll.qlRateHelperRate(V51,Trigger),"")</f>
        <v/>
      </c>
      <c r="Y51" s="108" t="str">
        <f>IF(ISERROR(_xll.qlSwapRateHelperSpread($V51)),IF(ISERROR(_xll.qlFuturesRateHelperConvexityAdjustment($V51)),"",_xll.qlFuturesRateHelperConvexityAdjustment($V51)),_xll.qlSwapRateHelperSpread($V51))</f>
        <v/>
      </c>
      <c r="Z51" s="5" t="str">
        <f>IFERROR(_xll.qlRateHelperEarliestDate(V51,Trigger),"")</f>
        <v/>
      </c>
      <c r="AA51" s="5" t="str">
        <f>IFERROR(_xll.qlRateHelperPillarDate(V51,Trigger),"")</f>
        <v/>
      </c>
      <c r="AB51" s="81" t="e">
        <v>#N/A</v>
      </c>
    </row>
    <row r="52" spans="1:28" ht="11.25" customHeight="1" x14ac:dyDescent="0.2">
      <c r="A52" s="62" t="s">
        <v>25</v>
      </c>
      <c r="B52" s="63" t="s">
        <v>59</v>
      </c>
      <c r="C52" s="64" t="s">
        <v>6</v>
      </c>
      <c r="D52" s="64" t="s">
        <v>131</v>
      </c>
      <c r="E52" s="64" t="s">
        <v>7</v>
      </c>
      <c r="F52" s="64" t="s">
        <v>132</v>
      </c>
      <c r="G52" s="64" t="str">
        <f t="shared" si="19"/>
        <v>HkdHibor3M</v>
      </c>
      <c r="H52" s="62" t="str">
        <f t="shared" si="20"/>
        <v>HKDQM3H9Y_Quote</v>
      </c>
      <c r="I52" s="67"/>
      <c r="K52" s="74" t="str">
        <f t="shared" si="16"/>
        <v>Sw</v>
      </c>
      <c r="L52" s="137" t="str">
        <f t="shared" si="17"/>
        <v>obj_0011c#0003</v>
      </c>
      <c r="M52" s="144" t="str">
        <f>IFERROR(_xll.qlRateHelperQuoteName(L52,Trigger),"--")</f>
        <v>HKDQM3H15Y_Quote</v>
      </c>
      <c r="N52" s="138">
        <f>IFERROR(_xll.qlRateHelperQuoteValue($L52,Trigger),"--")</f>
        <v>2.0400000000000001E-2</v>
      </c>
      <c r="O52" s="137" t="b">
        <v>1</v>
      </c>
      <c r="P52" s="137">
        <v>50</v>
      </c>
      <c r="Q52" s="137">
        <v>1</v>
      </c>
      <c r="R52" s="139">
        <f>IFERROR(_xll.qlRateHelperEarliestDate(L52,Trigger),"--")</f>
        <v>42282</v>
      </c>
      <c r="S52" s="139">
        <f>IFERROR(_xll.qlRateHelperPillarDate(L52,Trigger),"--")</f>
        <v>47763</v>
      </c>
      <c r="U52" s="4" t="str">
        <f t="shared" si="18"/>
        <v/>
      </c>
      <c r="V52" s="4" t="e">
        <v>#N/A</v>
      </c>
      <c r="W52" s="4" t="str">
        <f>IFERROR(_xll.qlRateHelperQuoteName(V52,Trigger),"")</f>
        <v/>
      </c>
      <c r="X52" s="73" t="str">
        <f>IFERROR(_xll.qlRateHelperRate(V52,Trigger),"")</f>
        <v/>
      </c>
      <c r="Y52" s="108" t="str">
        <f>IF(ISERROR(_xll.qlSwapRateHelperSpread($V52)),IF(ISERROR(_xll.qlFuturesRateHelperConvexityAdjustment($V52)),"",_xll.qlFuturesRateHelperConvexityAdjustment($V52)),_xll.qlSwapRateHelperSpread($V52))</f>
        <v/>
      </c>
      <c r="Z52" s="5" t="str">
        <f>IFERROR(_xll.qlRateHelperEarliestDate(V52,Trigger),"")</f>
        <v/>
      </c>
      <c r="AA52" s="5" t="str">
        <f>IFERROR(_xll.qlRateHelperPillarDate(V52,Trigger),"")</f>
        <v/>
      </c>
      <c r="AB52" s="81" t="e">
        <v>#N/A</v>
      </c>
    </row>
    <row r="53" spans="1:28" ht="11.25" customHeight="1" x14ac:dyDescent="0.2">
      <c r="A53" s="62" t="s">
        <v>25</v>
      </c>
      <c r="B53" s="63" t="s">
        <v>60</v>
      </c>
      <c r="C53" s="64" t="s">
        <v>6</v>
      </c>
      <c r="D53" s="64" t="s">
        <v>131</v>
      </c>
      <c r="E53" s="64" t="s">
        <v>7</v>
      </c>
      <c r="F53" s="64" t="s">
        <v>132</v>
      </c>
      <c r="G53" s="64" t="str">
        <f t="shared" si="19"/>
        <v>HkdHibor3M</v>
      </c>
      <c r="H53" s="62" t="str">
        <f t="shared" si="20"/>
        <v>HKDQM3H10Y_Quote</v>
      </c>
      <c r="I53" s="67" t="str">
        <f>_xll.qlSwapRateHelper2(,H53,1,B53,Calendar,D53,E53,F53,G53,0,C53,Discounting,PillarDate,,Permanent,Trigger,ObjectOverwrite)</f>
        <v>obj_00112#0003</v>
      </c>
      <c r="K53" s="74" t="str">
        <f t="shared" si="16"/>
        <v>Sw</v>
      </c>
      <c r="L53" s="137" t="str">
        <f t="shared" si="17"/>
        <v>--</v>
      </c>
      <c r="M53" s="144" t="str">
        <f>IFERROR(_xll.qlRateHelperQuoteName(L53,Trigger),"--")</f>
        <v>--</v>
      </c>
      <c r="N53" s="138" t="str">
        <f>IFERROR(_xll.qlRateHelperQuoteValue($L53,Trigger),"--")</f>
        <v>--</v>
      </c>
      <c r="O53" s="137" t="b">
        <v>0</v>
      </c>
      <c r="P53" s="137">
        <v>50</v>
      </c>
      <c r="Q53" s="137">
        <v>1</v>
      </c>
      <c r="R53" s="139" t="str">
        <f>IFERROR(_xll.qlRateHelperEarliestDate(L53,Trigger),"--")</f>
        <v>--</v>
      </c>
      <c r="S53" s="139" t="str">
        <f>IFERROR(_xll.qlRateHelperPillarDate(L53,Trigger),"--")</f>
        <v>--</v>
      </c>
      <c r="U53" s="4" t="str">
        <f t="shared" si="18"/>
        <v/>
      </c>
      <c r="V53" s="4" t="e">
        <v>#N/A</v>
      </c>
      <c r="W53" s="4" t="str">
        <f>IFERROR(_xll.qlRateHelperQuoteName(V53,Trigger),"")</f>
        <v/>
      </c>
      <c r="X53" s="73" t="str">
        <f>IFERROR(_xll.qlRateHelperRate(V53,Trigger),"")</f>
        <v/>
      </c>
      <c r="Y53" s="108" t="str">
        <f>IF(ISERROR(_xll.qlSwapRateHelperSpread($V53)),IF(ISERROR(_xll.qlFuturesRateHelperConvexityAdjustment($V53)),"",_xll.qlFuturesRateHelperConvexityAdjustment($V53)),_xll.qlSwapRateHelperSpread($V53))</f>
        <v/>
      </c>
      <c r="Z53" s="5" t="str">
        <f>IFERROR(_xll.qlRateHelperEarliestDate(V53,Trigger),"")</f>
        <v/>
      </c>
      <c r="AA53" s="5" t="str">
        <f>IFERROR(_xll.qlRateHelperPillarDate(V53,Trigger),"")</f>
        <v/>
      </c>
      <c r="AB53" s="81" t="e">
        <v>#N/A</v>
      </c>
    </row>
    <row r="54" spans="1:28" ht="11.25" customHeight="1" x14ac:dyDescent="0.2">
      <c r="A54" s="62" t="s">
        <v>25</v>
      </c>
      <c r="B54" s="63" t="s">
        <v>96</v>
      </c>
      <c r="C54" s="64" t="s">
        <v>6</v>
      </c>
      <c r="D54" s="64" t="s">
        <v>131</v>
      </c>
      <c r="E54" s="64" t="s">
        <v>7</v>
      </c>
      <c r="F54" s="64" t="s">
        <v>132</v>
      </c>
      <c r="G54" s="64" t="str">
        <f t="shared" si="19"/>
        <v>HkdHibor3M</v>
      </c>
      <c r="H54" s="62" t="str">
        <f t="shared" si="20"/>
        <v>HKDQM3H11Y_Quote</v>
      </c>
      <c r="I54" s="67"/>
      <c r="K54" s="74" t="str">
        <f t="shared" si="16"/>
        <v>Sw</v>
      </c>
      <c r="L54" s="137" t="str">
        <f t="shared" si="17"/>
        <v>--</v>
      </c>
      <c r="M54" s="144" t="str">
        <f>IFERROR(_xll.qlRateHelperQuoteName(L54,Trigger),"--")</f>
        <v>--</v>
      </c>
      <c r="N54" s="138" t="str">
        <f>IFERROR(_xll.qlRateHelperQuoteValue($L54,Trigger),"--")</f>
        <v>--</v>
      </c>
      <c r="O54" s="137" t="b">
        <v>0</v>
      </c>
      <c r="P54" s="137">
        <v>50</v>
      </c>
      <c r="Q54" s="137">
        <v>1</v>
      </c>
      <c r="R54" s="139" t="str">
        <f>IFERROR(_xll.qlRateHelperEarliestDate(L54,Trigger),"--")</f>
        <v>--</v>
      </c>
      <c r="S54" s="139" t="str">
        <f>IFERROR(_xll.qlRateHelperPillarDate(L54,Trigger),"--")</f>
        <v>--</v>
      </c>
      <c r="U54" s="4" t="str">
        <f t="shared" si="18"/>
        <v/>
      </c>
      <c r="V54" s="4" t="e">
        <v>#N/A</v>
      </c>
      <c r="W54" s="4" t="str">
        <f>IFERROR(_xll.qlRateHelperQuoteName(V54,Trigger),"")</f>
        <v/>
      </c>
      <c r="X54" s="73" t="str">
        <f>IFERROR(_xll.qlRateHelperRate(V54,Trigger),"")</f>
        <v/>
      </c>
      <c r="Y54" s="108" t="str">
        <f>IF(ISERROR(_xll.qlSwapRateHelperSpread($V54)),IF(ISERROR(_xll.qlFuturesRateHelperConvexityAdjustment($V54)),"",_xll.qlFuturesRateHelperConvexityAdjustment($V54)),_xll.qlSwapRateHelperSpread($V54))</f>
        <v/>
      </c>
      <c r="Z54" s="5" t="str">
        <f>IFERROR(_xll.qlRateHelperEarliestDate(V54,Trigger),"")</f>
        <v/>
      </c>
      <c r="AA54" s="5" t="str">
        <f>IFERROR(_xll.qlRateHelperPillarDate(V54,Trigger),"")</f>
        <v/>
      </c>
      <c r="AB54" s="81" t="e">
        <v>#N/A</v>
      </c>
    </row>
    <row r="55" spans="1:28" ht="11.25" customHeight="1" x14ac:dyDescent="0.2">
      <c r="A55" s="62" t="s">
        <v>25</v>
      </c>
      <c r="B55" s="63" t="s">
        <v>61</v>
      </c>
      <c r="C55" s="64" t="s">
        <v>6</v>
      </c>
      <c r="D55" s="64" t="s">
        <v>131</v>
      </c>
      <c r="E55" s="64" t="s">
        <v>7</v>
      </c>
      <c r="F55" s="64" t="s">
        <v>132</v>
      </c>
      <c r="G55" s="64" t="str">
        <f t="shared" si="19"/>
        <v>HkdHibor3M</v>
      </c>
      <c r="H55" s="62" t="str">
        <f t="shared" si="20"/>
        <v>HKDQM3H12Y_Quote</v>
      </c>
      <c r="I55" s="67" t="str">
        <f>_xll.qlSwapRateHelper2(,H55,1,B55,Calendar,D55,E55,F55,G55,0,C55,Discounting,PillarDate,,Permanent,Trigger,ObjectOverwrite)</f>
        <v>obj_00111#0003</v>
      </c>
      <c r="K55" s="74" t="str">
        <f t="shared" si="16"/>
        <v>Sw</v>
      </c>
      <c r="L55" s="137" t="str">
        <f t="shared" si="17"/>
        <v>--</v>
      </c>
      <c r="M55" s="144" t="str">
        <f>IFERROR(_xll.qlRateHelperQuoteName(L55,Trigger),"--")</f>
        <v>--</v>
      </c>
      <c r="N55" s="138" t="str">
        <f>IFERROR(_xll.qlRateHelperQuoteValue($L55,Trigger),"--")</f>
        <v>--</v>
      </c>
      <c r="O55" s="137" t="b">
        <v>0</v>
      </c>
      <c r="P55" s="137">
        <v>50</v>
      </c>
      <c r="Q55" s="137">
        <v>1</v>
      </c>
      <c r="R55" s="139" t="str">
        <f>IFERROR(_xll.qlRateHelperEarliestDate(L55,Trigger),"--")</f>
        <v>--</v>
      </c>
      <c r="S55" s="139" t="str">
        <f>IFERROR(_xll.qlRateHelperPillarDate(L55,Trigger),"--")</f>
        <v>--</v>
      </c>
      <c r="U55" s="4" t="str">
        <f t="shared" si="18"/>
        <v/>
      </c>
      <c r="V55" s="4" t="e">
        <v>#N/A</v>
      </c>
      <c r="W55" s="4" t="str">
        <f>IFERROR(_xll.qlRateHelperQuoteName(V55,Trigger),"")</f>
        <v/>
      </c>
      <c r="X55" s="73" t="str">
        <f>IFERROR(_xll.qlRateHelperRate(V55,Trigger),"")</f>
        <v/>
      </c>
      <c r="Y55" s="108" t="str">
        <f>IF(ISERROR(_xll.qlSwapRateHelperSpread($V55)),IF(ISERROR(_xll.qlFuturesRateHelperConvexityAdjustment($V55)),"",_xll.qlFuturesRateHelperConvexityAdjustment($V55)),_xll.qlSwapRateHelperSpread($V55))</f>
        <v/>
      </c>
      <c r="Z55" s="5" t="str">
        <f>IFERROR(_xll.qlRateHelperEarliestDate(V55,Trigger),"")</f>
        <v/>
      </c>
      <c r="AA55" s="5" t="str">
        <f>IFERROR(_xll.qlRateHelperPillarDate(V55,Trigger),"")</f>
        <v/>
      </c>
      <c r="AB55" s="81" t="e">
        <v>#N/A</v>
      </c>
    </row>
    <row r="56" spans="1:28" ht="11.25" customHeight="1" x14ac:dyDescent="0.2">
      <c r="A56" s="62" t="s">
        <v>25</v>
      </c>
      <c r="B56" s="63" t="s">
        <v>97</v>
      </c>
      <c r="C56" s="64" t="s">
        <v>6</v>
      </c>
      <c r="D56" s="64" t="s">
        <v>131</v>
      </c>
      <c r="E56" s="64" t="s">
        <v>7</v>
      </c>
      <c r="F56" s="64" t="s">
        <v>132</v>
      </c>
      <c r="G56" s="64" t="str">
        <f t="shared" si="19"/>
        <v>HkdHibor3M</v>
      </c>
      <c r="H56" s="62" t="str">
        <f t="shared" si="20"/>
        <v>HKDQM3H13Y_Quote</v>
      </c>
      <c r="I56" s="67"/>
      <c r="K56" s="74" t="str">
        <f t="shared" si="16"/>
        <v>Sw</v>
      </c>
      <c r="L56" s="137" t="str">
        <f t="shared" si="17"/>
        <v>--</v>
      </c>
      <c r="M56" s="144" t="str">
        <f>IFERROR(_xll.qlRateHelperQuoteName(L56,Trigger),"--")</f>
        <v>--</v>
      </c>
      <c r="N56" s="138" t="str">
        <f>IFERROR(_xll.qlRateHelperQuoteValue($L56,Trigger),"--")</f>
        <v>--</v>
      </c>
      <c r="O56" s="137" t="b">
        <v>0</v>
      </c>
      <c r="P56" s="137">
        <v>50</v>
      </c>
      <c r="Q56" s="137">
        <v>1</v>
      </c>
      <c r="R56" s="139" t="str">
        <f>IFERROR(_xll.qlRateHelperEarliestDate(L56,Trigger),"--")</f>
        <v>--</v>
      </c>
      <c r="S56" s="139" t="str">
        <f>IFERROR(_xll.qlRateHelperPillarDate(L56,Trigger),"--")</f>
        <v>--</v>
      </c>
      <c r="U56" s="4" t="str">
        <f t="shared" si="18"/>
        <v/>
      </c>
      <c r="V56" s="4" t="e">
        <v>#N/A</v>
      </c>
      <c r="W56" s="4" t="str">
        <f>IFERROR(_xll.qlRateHelperQuoteName(V56,Trigger),"")</f>
        <v/>
      </c>
      <c r="X56" s="73" t="str">
        <f>IFERROR(_xll.qlRateHelperRate(V56,Trigger),"")</f>
        <v/>
      </c>
      <c r="Y56" s="108" t="str">
        <f>IF(ISERROR(_xll.qlSwapRateHelperSpread($V56)),IF(ISERROR(_xll.qlFuturesRateHelperConvexityAdjustment($V56)),"",_xll.qlFuturesRateHelperConvexityAdjustment($V56)),_xll.qlSwapRateHelperSpread($V56))</f>
        <v/>
      </c>
      <c r="Z56" s="5" t="str">
        <f>IFERROR(_xll.qlRateHelperEarliestDate(V56,Trigger),"")</f>
        <v/>
      </c>
      <c r="AA56" s="5" t="str">
        <f>IFERROR(_xll.qlRateHelperPillarDate(V56,Trigger),"")</f>
        <v/>
      </c>
      <c r="AB56" s="81" t="e">
        <v>#N/A</v>
      </c>
    </row>
    <row r="57" spans="1:28" ht="11.25" customHeight="1" x14ac:dyDescent="0.2">
      <c r="A57" s="62" t="s">
        <v>25</v>
      </c>
      <c r="B57" s="63" t="s">
        <v>98</v>
      </c>
      <c r="C57" s="64" t="s">
        <v>6</v>
      </c>
      <c r="D57" s="64" t="s">
        <v>131</v>
      </c>
      <c r="E57" s="64" t="s">
        <v>7</v>
      </c>
      <c r="F57" s="64" t="s">
        <v>132</v>
      </c>
      <c r="G57" s="64" t="str">
        <f t="shared" si="19"/>
        <v>HkdHibor3M</v>
      </c>
      <c r="H57" s="62" t="str">
        <f t="shared" si="20"/>
        <v>HKDQM3H14Y_Quote</v>
      </c>
      <c r="I57" s="67"/>
      <c r="K57" s="74" t="str">
        <f t="shared" si="16"/>
        <v>Sw</v>
      </c>
      <c r="L57" s="137" t="str">
        <f t="shared" si="17"/>
        <v>obj_0010f#0003</v>
      </c>
      <c r="M57" s="144" t="str">
        <f>IFERROR(_xll.qlRateHelperQuoteName(L57,Trigger),"--")</f>
        <v>HKDQM3H20Y_Quote</v>
      </c>
      <c r="N57" s="138">
        <f>IFERROR(_xll.qlRateHelperQuoteValue($L57,Trigger),"--")</f>
        <v>2.3E-2</v>
      </c>
      <c r="O57" s="137" t="b">
        <v>1</v>
      </c>
      <c r="P57" s="137">
        <v>50</v>
      </c>
      <c r="Q57" s="137">
        <v>1</v>
      </c>
      <c r="R57" s="139">
        <f>IFERROR(_xll.qlRateHelperEarliestDate(L57,Trigger),"--")</f>
        <v>42282</v>
      </c>
      <c r="S57" s="139">
        <f>IFERROR(_xll.qlRateHelperPillarDate(L57,Trigger),"--")</f>
        <v>49587</v>
      </c>
      <c r="U57" s="4" t="str">
        <f t="shared" si="18"/>
        <v/>
      </c>
      <c r="V57" s="4" t="e">
        <v>#N/A</v>
      </c>
      <c r="W57" s="4" t="str">
        <f>IFERROR(_xll.qlRateHelperQuoteName(V57,Trigger),"")</f>
        <v/>
      </c>
      <c r="X57" s="73" t="str">
        <f>IFERROR(_xll.qlRateHelperRate(V57,Trigger),"")</f>
        <v/>
      </c>
      <c r="Y57" s="108" t="str">
        <f>IF(ISERROR(_xll.qlSwapRateHelperSpread($V57)),IF(ISERROR(_xll.qlFuturesRateHelperConvexityAdjustment($V57)),"",_xll.qlFuturesRateHelperConvexityAdjustment($V57)),_xll.qlSwapRateHelperSpread($V57))</f>
        <v/>
      </c>
      <c r="Z57" s="5" t="str">
        <f>IFERROR(_xll.qlRateHelperEarliestDate(V57,Trigger),"")</f>
        <v/>
      </c>
      <c r="AA57" s="5" t="str">
        <f>IFERROR(_xll.qlRateHelperPillarDate(V57,Trigger),"")</f>
        <v/>
      </c>
      <c r="AB57" s="81" t="e">
        <v>#N/A</v>
      </c>
    </row>
    <row r="58" spans="1:28" ht="11.25" customHeight="1" x14ac:dyDescent="0.2">
      <c r="A58" s="62" t="s">
        <v>25</v>
      </c>
      <c r="B58" s="63" t="s">
        <v>62</v>
      </c>
      <c r="C58" s="64" t="s">
        <v>6</v>
      </c>
      <c r="D58" s="64" t="s">
        <v>131</v>
      </c>
      <c r="E58" s="64" t="s">
        <v>7</v>
      </c>
      <c r="F58" s="64" t="s">
        <v>132</v>
      </c>
      <c r="G58" s="64" t="str">
        <f t="shared" si="19"/>
        <v>HkdHibor3M</v>
      </c>
      <c r="H58" s="62" t="str">
        <f t="shared" si="20"/>
        <v>HKDQM3H15Y_Quote</v>
      </c>
      <c r="I58" s="67" t="str">
        <f>_xll.qlSwapRateHelper2(,H58,1,B58,Calendar,D58,E58,F58,G58,0,C58,Discounting,PillarDate,,Permanent,Trigger,ObjectOverwrite)</f>
        <v>obj_0011c#0003</v>
      </c>
      <c r="K58" s="74" t="str">
        <f t="shared" si="16"/>
        <v>Sw</v>
      </c>
      <c r="L58" s="137" t="str">
        <f t="shared" si="17"/>
        <v>--</v>
      </c>
      <c r="M58" s="144" t="str">
        <f>IFERROR(_xll.qlRateHelperQuoteName(L58,Trigger),"--")</f>
        <v>--</v>
      </c>
      <c r="N58" s="138" t="str">
        <f>IFERROR(_xll.qlRateHelperQuoteValue($L58,Trigger),"--")</f>
        <v>--</v>
      </c>
      <c r="O58" s="137" t="b">
        <v>0</v>
      </c>
      <c r="P58" s="137">
        <v>50</v>
      </c>
      <c r="Q58" s="137">
        <v>1</v>
      </c>
      <c r="R58" s="139" t="str">
        <f>IFERROR(_xll.qlRateHelperEarliestDate(L58,Trigger),"--")</f>
        <v>--</v>
      </c>
      <c r="S58" s="139" t="str">
        <f>IFERROR(_xll.qlRateHelperPillarDate(L58,Trigger),"--")</f>
        <v>--</v>
      </c>
      <c r="U58" s="4" t="str">
        <f t="shared" si="18"/>
        <v/>
      </c>
      <c r="V58" s="4" t="e">
        <v>#N/A</v>
      </c>
      <c r="W58" s="4" t="str">
        <f>IFERROR(_xll.qlRateHelperQuoteName(V58,Trigger),"")</f>
        <v/>
      </c>
      <c r="X58" s="73" t="str">
        <f>IFERROR(_xll.qlRateHelperRate(V58,Trigger),"")</f>
        <v/>
      </c>
      <c r="Y58" s="108" t="str">
        <f>IF(ISERROR(_xll.qlSwapRateHelperSpread($V58)),IF(ISERROR(_xll.qlFuturesRateHelperConvexityAdjustment($V58)),"",_xll.qlFuturesRateHelperConvexityAdjustment($V58)),_xll.qlSwapRateHelperSpread($V58))</f>
        <v/>
      </c>
      <c r="Z58" s="5" t="str">
        <f>IFERROR(_xll.qlRateHelperEarliestDate(V58,Trigger),"")</f>
        <v/>
      </c>
      <c r="AA58" s="5" t="str">
        <f>IFERROR(_xll.qlRateHelperPillarDate(V58,Trigger),"")</f>
        <v/>
      </c>
      <c r="AB58" s="81" t="e">
        <v>#N/A</v>
      </c>
    </row>
    <row r="59" spans="1:28" ht="11.25" customHeight="1" x14ac:dyDescent="0.2">
      <c r="A59" s="62" t="s">
        <v>25</v>
      </c>
      <c r="B59" s="63" t="s">
        <v>99</v>
      </c>
      <c r="C59" s="64" t="s">
        <v>6</v>
      </c>
      <c r="D59" s="64" t="s">
        <v>131</v>
      </c>
      <c r="E59" s="64" t="s">
        <v>7</v>
      </c>
      <c r="F59" s="64" t="s">
        <v>132</v>
      </c>
      <c r="G59" s="64" t="str">
        <f t="shared" si="19"/>
        <v>HkdHibor3M</v>
      </c>
      <c r="H59" s="62" t="str">
        <f t="shared" si="20"/>
        <v>HKDQM3H16Y_Quote</v>
      </c>
      <c r="I59" s="67"/>
      <c r="K59" s="74" t="str">
        <f t="shared" si="16"/>
        <v>Sw</v>
      </c>
      <c r="L59" s="137" t="str">
        <f t="shared" si="17"/>
        <v>--</v>
      </c>
      <c r="M59" s="144" t="str">
        <f>IFERROR(_xll.qlRateHelperQuoteName(L59,Trigger),"--")</f>
        <v>--</v>
      </c>
      <c r="N59" s="138" t="str">
        <f>IFERROR(_xll.qlRateHelperQuoteValue($L59,Trigger),"--")</f>
        <v>--</v>
      </c>
      <c r="O59" s="137" t="b">
        <v>0</v>
      </c>
      <c r="P59" s="137">
        <v>50</v>
      </c>
      <c r="Q59" s="137">
        <v>1</v>
      </c>
      <c r="R59" s="139" t="str">
        <f>IFERROR(_xll.qlRateHelperEarliestDate(L59,Trigger),"--")</f>
        <v>--</v>
      </c>
      <c r="S59" s="139" t="str">
        <f>IFERROR(_xll.qlRateHelperPillarDate(L59,Trigger),"--")</f>
        <v>--</v>
      </c>
      <c r="U59" s="4" t="str">
        <f t="shared" si="18"/>
        <v/>
      </c>
      <c r="V59" s="4" t="e">
        <v>#N/A</v>
      </c>
      <c r="W59" s="4" t="str">
        <f>IFERROR(_xll.qlRateHelperQuoteName(V59,Trigger),"")</f>
        <v/>
      </c>
      <c r="X59" s="73" t="str">
        <f>IFERROR(_xll.qlRateHelperRate(V59,Trigger),"")</f>
        <v/>
      </c>
      <c r="Y59" s="108" t="str">
        <f>IF(ISERROR(_xll.qlSwapRateHelperSpread($V59)),IF(ISERROR(_xll.qlFuturesRateHelperConvexityAdjustment($V59)),"",_xll.qlFuturesRateHelperConvexityAdjustment($V59)),_xll.qlSwapRateHelperSpread($V59))</f>
        <v/>
      </c>
      <c r="Z59" s="5" t="str">
        <f>IFERROR(_xll.qlRateHelperEarliestDate(V59,Trigger),"")</f>
        <v/>
      </c>
      <c r="AA59" s="5" t="str">
        <f>IFERROR(_xll.qlRateHelperPillarDate(V59,Trigger),"")</f>
        <v/>
      </c>
      <c r="AB59" s="81" t="e">
        <v>#N/A</v>
      </c>
    </row>
    <row r="60" spans="1:28" ht="11.25" customHeight="1" x14ac:dyDescent="0.2">
      <c r="A60" s="62" t="s">
        <v>25</v>
      </c>
      <c r="B60" s="63" t="s">
        <v>100</v>
      </c>
      <c r="C60" s="64" t="s">
        <v>6</v>
      </c>
      <c r="D60" s="64" t="s">
        <v>131</v>
      </c>
      <c r="E60" s="64" t="s">
        <v>7</v>
      </c>
      <c r="F60" s="64" t="s">
        <v>132</v>
      </c>
      <c r="G60" s="64" t="str">
        <f t="shared" si="19"/>
        <v>HkdHibor3M</v>
      </c>
      <c r="H60" s="62" t="str">
        <f t="shared" si="20"/>
        <v>HKDQM3H17Y_Quote</v>
      </c>
      <c r="I60" s="67"/>
      <c r="K60" s="74" t="str">
        <f t="shared" si="16"/>
        <v>Sw</v>
      </c>
      <c r="L60" s="137" t="str">
        <f t="shared" si="17"/>
        <v>--</v>
      </c>
      <c r="M60" s="144" t="str">
        <f>IFERROR(_xll.qlRateHelperQuoteName(L60,Trigger),"--")</f>
        <v>--</v>
      </c>
      <c r="N60" s="138" t="str">
        <f>IFERROR(_xll.qlRateHelperQuoteValue($L60,Trigger),"--")</f>
        <v>--</v>
      </c>
      <c r="O60" s="137" t="b">
        <v>0</v>
      </c>
      <c r="P60" s="137">
        <v>50</v>
      </c>
      <c r="Q60" s="137">
        <v>1</v>
      </c>
      <c r="R60" s="139" t="str">
        <f>IFERROR(_xll.qlRateHelperEarliestDate(L60,Trigger),"--")</f>
        <v>--</v>
      </c>
      <c r="S60" s="139" t="str">
        <f>IFERROR(_xll.qlRateHelperPillarDate(L60,Trigger),"--")</f>
        <v>--</v>
      </c>
      <c r="U60" s="4" t="str">
        <f t="shared" si="18"/>
        <v/>
      </c>
      <c r="V60" s="4" t="e">
        <v>#N/A</v>
      </c>
      <c r="W60" s="4" t="str">
        <f>IFERROR(_xll.qlRateHelperQuoteName(V60,Trigger),"")</f>
        <v/>
      </c>
      <c r="X60" s="73" t="str">
        <f>IFERROR(_xll.qlRateHelperRate(V60,Trigger),"")</f>
        <v/>
      </c>
      <c r="Y60" s="108" t="str">
        <f>IF(ISERROR(_xll.qlSwapRateHelperSpread($V60)),IF(ISERROR(_xll.qlFuturesRateHelperConvexityAdjustment($V60)),"",_xll.qlFuturesRateHelperConvexityAdjustment($V60)),_xll.qlSwapRateHelperSpread($V60))</f>
        <v/>
      </c>
      <c r="Z60" s="5" t="str">
        <f>IFERROR(_xll.qlRateHelperEarliestDate(V60,Trigger),"")</f>
        <v/>
      </c>
      <c r="AA60" s="5" t="str">
        <f>IFERROR(_xll.qlRateHelperPillarDate(V60,Trigger),"")</f>
        <v/>
      </c>
      <c r="AB60" s="81" t="e">
        <v>#N/A</v>
      </c>
    </row>
    <row r="61" spans="1:28" ht="11.25" customHeight="1" x14ac:dyDescent="0.2">
      <c r="A61" s="62" t="s">
        <v>25</v>
      </c>
      <c r="B61" s="63" t="s">
        <v>101</v>
      </c>
      <c r="C61" s="64" t="s">
        <v>6</v>
      </c>
      <c r="D61" s="64" t="s">
        <v>131</v>
      </c>
      <c r="E61" s="64" t="s">
        <v>7</v>
      </c>
      <c r="F61" s="64" t="s">
        <v>132</v>
      </c>
      <c r="G61" s="64" t="str">
        <f t="shared" si="19"/>
        <v>HkdHibor3M</v>
      </c>
      <c r="H61" s="62" t="str">
        <f t="shared" si="20"/>
        <v>HKDQM3H18Y_Quote</v>
      </c>
      <c r="I61" s="67"/>
      <c r="K61" s="74" t="str">
        <f t="shared" si="16"/>
        <v>Sw</v>
      </c>
      <c r="L61" s="137" t="str">
        <f t="shared" si="17"/>
        <v>--</v>
      </c>
      <c r="M61" s="144" t="str">
        <f>IFERROR(_xll.qlRateHelperQuoteName(L61,Trigger),"--")</f>
        <v>--</v>
      </c>
      <c r="N61" s="138" t="str">
        <f>IFERROR(_xll.qlRateHelperQuoteValue($L61,Trigger),"--")</f>
        <v>--</v>
      </c>
      <c r="O61" s="137" t="b">
        <v>0</v>
      </c>
      <c r="P61" s="137">
        <v>50</v>
      </c>
      <c r="Q61" s="137">
        <v>1</v>
      </c>
      <c r="R61" s="139" t="str">
        <f>IFERROR(_xll.qlRateHelperEarliestDate(L61,Trigger),"--")</f>
        <v>--</v>
      </c>
      <c r="S61" s="139" t="str">
        <f>IFERROR(_xll.qlRateHelperPillarDate(L61,Trigger),"--")</f>
        <v>--</v>
      </c>
      <c r="U61" s="4" t="str">
        <f t="shared" si="18"/>
        <v/>
      </c>
      <c r="V61" s="4" t="e">
        <v>#N/A</v>
      </c>
      <c r="W61" s="4" t="str">
        <f>IFERROR(_xll.qlRateHelperQuoteName(V61,Trigger),"")</f>
        <v/>
      </c>
      <c r="X61" s="73" t="str">
        <f>IFERROR(_xll.qlRateHelperRate(V61,Trigger),"")</f>
        <v/>
      </c>
      <c r="Y61" s="108" t="str">
        <f>IF(ISERROR(_xll.qlSwapRateHelperSpread($V61)),IF(ISERROR(_xll.qlFuturesRateHelperConvexityAdjustment($V61)),"",_xll.qlFuturesRateHelperConvexityAdjustment($V61)),_xll.qlSwapRateHelperSpread($V61))</f>
        <v/>
      </c>
      <c r="Z61" s="5" t="str">
        <f>IFERROR(_xll.qlRateHelperEarliestDate(V61,Trigger),"")</f>
        <v/>
      </c>
      <c r="AA61" s="5" t="str">
        <f>IFERROR(_xll.qlRateHelperPillarDate(V61,Trigger),"")</f>
        <v/>
      </c>
      <c r="AB61" s="81" t="e">
        <v>#N/A</v>
      </c>
    </row>
    <row r="62" spans="1:28" ht="11.25" customHeight="1" x14ac:dyDescent="0.2">
      <c r="A62" s="62" t="s">
        <v>25</v>
      </c>
      <c r="B62" s="63" t="s">
        <v>102</v>
      </c>
      <c r="C62" s="64" t="s">
        <v>6</v>
      </c>
      <c r="D62" s="64" t="s">
        <v>131</v>
      </c>
      <c r="E62" s="64" t="s">
        <v>7</v>
      </c>
      <c r="F62" s="64" t="s">
        <v>132</v>
      </c>
      <c r="G62" s="64" t="str">
        <f t="shared" si="19"/>
        <v>HkdHibor3M</v>
      </c>
      <c r="H62" s="62" t="str">
        <f t="shared" si="20"/>
        <v>HKDQM3H19Y_Quote</v>
      </c>
      <c r="I62" s="67"/>
      <c r="K62" s="74" t="str">
        <f t="shared" si="16"/>
        <v>Sw</v>
      </c>
      <c r="L62" s="137" t="str">
        <f t="shared" si="17"/>
        <v>--</v>
      </c>
      <c r="M62" s="144" t="str">
        <f>IFERROR(_xll.qlRateHelperQuoteName(L62,Trigger),"--")</f>
        <v>--</v>
      </c>
      <c r="N62" s="138" t="str">
        <f>IFERROR(_xll.qlRateHelperQuoteValue($L62,Trigger),"--")</f>
        <v>--</v>
      </c>
      <c r="O62" s="137" t="b">
        <v>0</v>
      </c>
      <c r="P62" s="137">
        <v>50</v>
      </c>
      <c r="Q62" s="137">
        <v>1</v>
      </c>
      <c r="R62" s="139" t="str">
        <f>IFERROR(_xll.qlRateHelperEarliestDate(L62,Trigger),"--")</f>
        <v>--</v>
      </c>
      <c r="S62" s="139" t="str">
        <f>IFERROR(_xll.qlRateHelperPillarDate(L62,Trigger),"--")</f>
        <v>--</v>
      </c>
      <c r="U62" s="4" t="str">
        <f t="shared" si="18"/>
        <v/>
      </c>
      <c r="V62" s="4" t="e">
        <v>#N/A</v>
      </c>
      <c r="W62" s="4" t="str">
        <f>IFERROR(_xll.qlRateHelperQuoteName(V62,Trigger),"")</f>
        <v/>
      </c>
      <c r="X62" s="73" t="str">
        <f>IFERROR(_xll.qlRateHelperRate(V62,Trigger),"")</f>
        <v/>
      </c>
      <c r="Y62" s="108" t="str">
        <f>IF(ISERROR(_xll.qlSwapRateHelperSpread($V62)),IF(ISERROR(_xll.qlFuturesRateHelperConvexityAdjustment($V62)),"",_xll.qlFuturesRateHelperConvexityAdjustment($V62)),_xll.qlSwapRateHelperSpread($V62))</f>
        <v/>
      </c>
      <c r="Z62" s="5" t="str">
        <f>IFERROR(_xll.qlRateHelperEarliestDate(V62,Trigger),"")</f>
        <v/>
      </c>
      <c r="AA62" s="5" t="str">
        <f>IFERROR(_xll.qlRateHelperPillarDate(V62,Trigger),"")</f>
        <v/>
      </c>
      <c r="AB62" s="81" t="e">
        <v>#N/A</v>
      </c>
    </row>
    <row r="63" spans="1:28" ht="11.25" customHeight="1" x14ac:dyDescent="0.2">
      <c r="A63" s="62" t="s">
        <v>25</v>
      </c>
      <c r="B63" s="63" t="s">
        <v>63</v>
      </c>
      <c r="C63" s="64" t="s">
        <v>6</v>
      </c>
      <c r="D63" s="64" t="s">
        <v>131</v>
      </c>
      <c r="E63" s="64" t="s">
        <v>7</v>
      </c>
      <c r="F63" s="64" t="s">
        <v>132</v>
      </c>
      <c r="G63" s="64" t="str">
        <f t="shared" si="19"/>
        <v>HkdHibor3M</v>
      </c>
      <c r="H63" s="62" t="str">
        <f t="shared" si="20"/>
        <v>HKDQM3H20Y_Quote</v>
      </c>
      <c r="I63" s="67" t="str">
        <f>_xll.qlSwapRateHelper2(,H63,1,B63,Calendar,D63,E63,F63,G63,0,C63,Discounting,PillarDate,,Permanent,Trigger,ObjectOverwrite)</f>
        <v>obj_0010f#0003</v>
      </c>
      <c r="K63" s="75" t="str">
        <f t="shared" si="16"/>
        <v>Sw</v>
      </c>
      <c r="L63" s="140" t="str">
        <f t="shared" si="17"/>
        <v>--</v>
      </c>
      <c r="M63" s="149" t="str">
        <f>IFERROR(_xll.qlRateHelperQuoteName(L63,Trigger),"--")</f>
        <v>--</v>
      </c>
      <c r="N63" s="150" t="str">
        <f>IFERROR(_xll.qlRateHelperQuoteValue($L63,Trigger),"--")</f>
        <v>--</v>
      </c>
      <c r="O63" s="140" t="b">
        <v>0</v>
      </c>
      <c r="P63" s="140">
        <v>50</v>
      </c>
      <c r="Q63" s="140">
        <v>1</v>
      </c>
      <c r="R63" s="148" t="str">
        <f>IFERROR(_xll.qlRateHelperEarliestDate(L63,Trigger),"--")</f>
        <v>--</v>
      </c>
      <c r="S63" s="148" t="str">
        <f>IFERROR(_xll.qlRateHelperPillarDate(L63,Trigger),"--")</f>
        <v>--</v>
      </c>
      <c r="U63" s="6" t="str">
        <f t="shared" si="18"/>
        <v/>
      </c>
      <c r="V63" s="6" t="e">
        <v>#N/A</v>
      </c>
      <c r="W63" s="6" t="str">
        <f>IFERROR(_xll.qlRateHelperQuoteName(V63,Trigger),"")</f>
        <v/>
      </c>
      <c r="X63" s="83" t="str">
        <f>IFERROR(_xll.qlRateHelperRate(V63,Trigger),"")</f>
        <v/>
      </c>
      <c r="Y63" s="109" t="str">
        <f>IF(ISERROR(_xll.qlSwapRateHelperSpread($V63)),IF(ISERROR(_xll.qlFuturesRateHelperConvexityAdjustment($V63)),"",_xll.qlFuturesRateHelperConvexityAdjustment($V63)),_xll.qlSwapRateHelperSpread($V63))</f>
        <v/>
      </c>
      <c r="Z63" s="12" t="str">
        <f>IFERROR(_xll.qlRateHelperEarliestDate(V63,Trigger),"")</f>
        <v/>
      </c>
      <c r="AA63" s="12" t="str">
        <f>IFERROR(_xll.qlRateHelperPillarDate(V63,Trigger),"")</f>
        <v/>
      </c>
      <c r="AB63" s="82" t="e">
        <v>#N/A</v>
      </c>
    </row>
    <row r="64" spans="1:28" ht="11.25" customHeight="1" x14ac:dyDescent="0.2">
      <c r="A64" s="62" t="s">
        <v>25</v>
      </c>
      <c r="B64" s="63" t="s">
        <v>64</v>
      </c>
      <c r="C64" s="64" t="s">
        <v>6</v>
      </c>
      <c r="D64" s="64" t="s">
        <v>131</v>
      </c>
      <c r="E64" s="64" t="s">
        <v>7</v>
      </c>
      <c r="F64" s="64" t="s">
        <v>132</v>
      </c>
      <c r="G64" s="64" t="str">
        <f t="shared" si="19"/>
        <v>HkdHibor3M</v>
      </c>
      <c r="H64" s="62" t="str">
        <f t="shared" si="20"/>
        <v>HKDQM3H25Y_Quote</v>
      </c>
      <c r="I64" s="67"/>
      <c r="K64" s="167"/>
      <c r="U64" s="51"/>
      <c r="V64" s="51"/>
      <c r="W64" s="51"/>
      <c r="X64" s="51"/>
      <c r="Y64" s="51"/>
      <c r="Z64" s="51"/>
      <c r="AA64" s="51"/>
      <c r="AB64" s="51"/>
    </row>
    <row r="65" spans="1:30" ht="11.25" customHeight="1" x14ac:dyDescent="0.2">
      <c r="A65" s="62" t="s">
        <v>25</v>
      </c>
      <c r="B65" s="63" t="s">
        <v>66</v>
      </c>
      <c r="C65" s="64" t="s">
        <v>6</v>
      </c>
      <c r="D65" s="64" t="s">
        <v>131</v>
      </c>
      <c r="E65" s="64" t="s">
        <v>7</v>
      </c>
      <c r="F65" s="64" t="s">
        <v>132</v>
      </c>
      <c r="G65" s="64" t="str">
        <f t="shared" si="19"/>
        <v>HkdHibor3M</v>
      </c>
      <c r="H65" s="62" t="str">
        <f t="shared" si="20"/>
        <v>HKDQM3H30Y_Quote</v>
      </c>
      <c r="I65" s="67"/>
      <c r="K65" s="167"/>
      <c r="U65" s="51"/>
      <c r="V65" s="51"/>
      <c r="W65" s="51"/>
      <c r="X65" s="51"/>
      <c r="Y65" s="51"/>
      <c r="Z65" s="51"/>
      <c r="AA65" s="51"/>
      <c r="AB65" s="51"/>
    </row>
    <row r="66" spans="1:30" ht="11.25" customHeight="1" x14ac:dyDescent="0.2">
      <c r="A66" s="62" t="s">
        <v>25</v>
      </c>
      <c r="B66" s="63" t="s">
        <v>67</v>
      </c>
      <c r="C66" s="64" t="s">
        <v>6</v>
      </c>
      <c r="D66" s="64" t="s">
        <v>131</v>
      </c>
      <c r="E66" s="64" t="s">
        <v>7</v>
      </c>
      <c r="F66" s="64" t="s">
        <v>132</v>
      </c>
      <c r="G66" s="64" t="str">
        <f t="shared" si="19"/>
        <v>HkdHibor3M</v>
      </c>
      <c r="H66" s="62" t="str">
        <f t="shared" si="20"/>
        <v>HKDQM3H35Y_Quote</v>
      </c>
      <c r="I66" s="67"/>
      <c r="K66" s="167"/>
      <c r="U66" s="51"/>
      <c r="V66" s="51"/>
      <c r="W66" s="51"/>
      <c r="X66" s="51"/>
      <c r="Y66" s="51"/>
      <c r="Z66" s="51"/>
      <c r="AA66" s="51"/>
      <c r="AB66" s="51"/>
    </row>
    <row r="67" spans="1:30" ht="11.25" customHeight="1" x14ac:dyDescent="0.2">
      <c r="A67" s="62" t="s">
        <v>25</v>
      </c>
      <c r="B67" s="63" t="s">
        <v>68</v>
      </c>
      <c r="C67" s="64" t="s">
        <v>6</v>
      </c>
      <c r="D67" s="64" t="s">
        <v>131</v>
      </c>
      <c r="E67" s="64" t="s">
        <v>7</v>
      </c>
      <c r="F67" s="64" t="s">
        <v>132</v>
      </c>
      <c r="G67" s="64" t="str">
        <f t="shared" si="19"/>
        <v>HkdHibor3M</v>
      </c>
      <c r="H67" s="62" t="str">
        <f t="shared" si="20"/>
        <v>HKDQM3H40Y_Quote</v>
      </c>
      <c r="I67" s="67"/>
      <c r="K67" s="167"/>
      <c r="U67" s="51"/>
      <c r="V67" s="51"/>
      <c r="W67" s="51"/>
      <c r="X67" s="51"/>
      <c r="Y67" s="51"/>
      <c r="AA67" s="51"/>
      <c r="AB67" s="51"/>
    </row>
    <row r="68" spans="1:30" ht="11.25" customHeight="1" x14ac:dyDescent="0.2">
      <c r="A68" s="62" t="s">
        <v>25</v>
      </c>
      <c r="B68" s="63" t="s">
        <v>69</v>
      </c>
      <c r="C68" s="64" t="s">
        <v>6</v>
      </c>
      <c r="D68" s="64" t="s">
        <v>131</v>
      </c>
      <c r="E68" s="64" t="s">
        <v>7</v>
      </c>
      <c r="F68" s="64" t="s">
        <v>132</v>
      </c>
      <c r="G68" s="64" t="str">
        <f t="shared" si="19"/>
        <v>HkdHibor3M</v>
      </c>
      <c r="H68" s="62" t="str">
        <f t="shared" si="20"/>
        <v>HKDQM3H50Y_Quote</v>
      </c>
      <c r="I68" s="67"/>
      <c r="U68" s="51"/>
      <c r="V68" s="51"/>
      <c r="W68" s="51"/>
      <c r="X68" s="51"/>
      <c r="Y68" s="51"/>
      <c r="AA68" s="51"/>
      <c r="AB68" s="51"/>
      <c r="AC68" s="199"/>
      <c r="AD68" s="51"/>
    </row>
    <row r="69" spans="1:30" ht="11.25" customHeight="1" x14ac:dyDescent="0.2">
      <c r="A69" s="1" t="s">
        <v>25</v>
      </c>
      <c r="B69" s="8" t="s">
        <v>110</v>
      </c>
      <c r="C69" s="7" t="s">
        <v>6</v>
      </c>
      <c r="D69" s="7" t="s">
        <v>131</v>
      </c>
      <c r="E69" s="7" t="s">
        <v>7</v>
      </c>
      <c r="F69" s="7" t="s">
        <v>132</v>
      </c>
      <c r="G69" s="7" t="str">
        <f t="shared" si="19"/>
        <v>HkdHibor3M</v>
      </c>
      <c r="H69" s="1" t="str">
        <f t="shared" si="20"/>
        <v>HKDQM3H60Y_Quote</v>
      </c>
      <c r="I69" s="3"/>
      <c r="U69" s="51"/>
      <c r="V69" s="51"/>
      <c r="W69" s="51"/>
      <c r="X69" s="51"/>
      <c r="Y69" s="51"/>
      <c r="Z69" s="51"/>
      <c r="AA69" s="51"/>
      <c r="AB69" s="51"/>
      <c r="AC69" s="199"/>
      <c r="AD69" s="51"/>
    </row>
    <row r="70" spans="1:30" ht="11.25" customHeight="1" x14ac:dyDescent="0.2">
      <c r="U70" s="51"/>
      <c r="V70" s="51"/>
      <c r="W70" s="51"/>
      <c r="X70" s="51"/>
      <c r="Y70" s="51"/>
      <c r="Z70" s="51"/>
      <c r="AA70" s="51"/>
      <c r="AB70" s="51"/>
      <c r="AC70" s="199"/>
      <c r="AD70" s="51"/>
    </row>
    <row r="71" spans="1:30" ht="11.25" customHeight="1" x14ac:dyDescent="0.2">
      <c r="U71" s="51"/>
      <c r="V71" s="51"/>
      <c r="W71" s="51"/>
      <c r="X71" s="51"/>
      <c r="Y71" s="51"/>
      <c r="Z71" s="51"/>
      <c r="AA71" s="51"/>
      <c r="AB71" s="51"/>
      <c r="AC71" s="199"/>
      <c r="AD71" s="51"/>
    </row>
    <row r="72" spans="1:30" ht="11.25" customHeight="1" x14ac:dyDescent="0.2">
      <c r="U72" s="51"/>
      <c r="V72" s="51"/>
      <c r="W72" s="51"/>
      <c r="X72" s="51"/>
      <c r="Y72" s="51"/>
      <c r="Z72" s="51"/>
      <c r="AA72" s="51"/>
      <c r="AB72" s="51"/>
      <c r="AC72" s="199"/>
      <c r="AD72" s="51"/>
    </row>
    <row r="73" spans="1:30" ht="11.25" customHeight="1" x14ac:dyDescent="0.2">
      <c r="U73" s="51"/>
      <c r="V73" s="51"/>
      <c r="W73" s="51"/>
      <c r="X73" s="51"/>
      <c r="Y73" s="51"/>
      <c r="Z73" s="51"/>
      <c r="AA73" s="51"/>
      <c r="AB73" s="51"/>
      <c r="AC73" s="199"/>
      <c r="AD73" s="51"/>
    </row>
    <row r="74" spans="1:30" ht="11.25" customHeight="1" x14ac:dyDescent="0.2">
      <c r="U74" s="51"/>
      <c r="V74" s="51"/>
      <c r="W74" s="51"/>
      <c r="X74" s="51"/>
      <c r="Y74" s="51"/>
      <c r="Z74" s="51"/>
      <c r="AA74" s="51"/>
      <c r="AB74" s="51"/>
      <c r="AC74" s="199"/>
      <c r="AD74" s="51"/>
    </row>
    <row r="75" spans="1:30" ht="11.25" customHeight="1" x14ac:dyDescent="0.2">
      <c r="U75" s="51"/>
      <c r="V75" s="51"/>
      <c r="W75" s="51"/>
      <c r="X75" s="51"/>
      <c r="Y75" s="51"/>
      <c r="Z75" s="51"/>
      <c r="AA75" s="51"/>
      <c r="AB75" s="51"/>
      <c r="AC75" s="199"/>
      <c r="AD75" s="51"/>
    </row>
    <row r="76" spans="1:30" ht="11.25" customHeight="1" x14ac:dyDescent="0.2">
      <c r="U76" s="51"/>
      <c r="V76" s="51"/>
      <c r="W76" s="51"/>
      <c r="X76" s="51"/>
      <c r="Y76" s="51"/>
      <c r="Z76" s="51"/>
      <c r="AA76" s="51"/>
      <c r="AB76" s="51"/>
      <c r="AC76" s="199"/>
      <c r="AD76" s="51"/>
    </row>
    <row r="77" spans="1:30" ht="11.25" customHeight="1" x14ac:dyDescent="0.2">
      <c r="U77" s="51"/>
      <c r="V77" s="51"/>
      <c r="W77" s="51"/>
      <c r="X77" s="51"/>
      <c r="Y77" s="51"/>
      <c r="Z77" s="51"/>
      <c r="AA77" s="51"/>
      <c r="AB77" s="51"/>
      <c r="AC77" s="199"/>
      <c r="AD77" s="51"/>
    </row>
    <row r="78" spans="1:30" ht="11.25" customHeight="1" x14ac:dyDescent="0.2">
      <c r="U78" s="51"/>
      <c r="V78" s="51"/>
      <c r="W78" s="51"/>
      <c r="X78" s="51"/>
      <c r="Y78" s="51"/>
      <c r="Z78" s="51"/>
      <c r="AA78" s="51"/>
      <c r="AB78" s="51"/>
      <c r="AC78" s="199"/>
      <c r="AD78" s="51"/>
    </row>
    <row r="79" spans="1:30" ht="11.25" customHeight="1" x14ac:dyDescent="0.2">
      <c r="U79" s="51"/>
      <c r="V79" s="51"/>
      <c r="W79" s="51"/>
      <c r="X79" s="51"/>
      <c r="Y79" s="51"/>
      <c r="Z79" s="51"/>
      <c r="AA79" s="51"/>
      <c r="AB79" s="51"/>
      <c r="AC79" s="199"/>
      <c r="AD79" s="51"/>
    </row>
    <row r="80" spans="1:30" ht="11.25" customHeight="1" x14ac:dyDescent="0.2">
      <c r="U80" s="51"/>
      <c r="V80" s="51"/>
      <c r="W80" s="51"/>
      <c r="X80" s="51"/>
      <c r="Y80" s="51"/>
      <c r="Z80" s="51"/>
      <c r="AA80" s="51"/>
      <c r="AB80" s="51"/>
      <c r="AC80" s="199"/>
      <c r="AD80" s="51"/>
    </row>
    <row r="81" spans="10:30" x14ac:dyDescent="0.2">
      <c r="U81" s="51"/>
      <c r="V81" s="51"/>
      <c r="W81" s="51"/>
      <c r="X81" s="51"/>
      <c r="Y81" s="51"/>
      <c r="Z81" s="51"/>
      <c r="AA81" s="51"/>
      <c r="AB81" s="51"/>
      <c r="AC81" s="199"/>
      <c r="AD81" s="51"/>
    </row>
    <row r="82" spans="10:30" x14ac:dyDescent="0.2">
      <c r="U82" s="51"/>
      <c r="V82" s="51"/>
      <c r="W82" s="51"/>
      <c r="X82" s="51"/>
      <c r="Y82" s="51"/>
      <c r="Z82" s="51"/>
      <c r="AA82" s="51"/>
      <c r="AB82" s="51"/>
      <c r="AC82" s="199"/>
      <c r="AD82" s="51"/>
    </row>
    <row r="83" spans="10:30" x14ac:dyDescent="0.2">
      <c r="U83" s="51"/>
      <c r="V83" s="51"/>
      <c r="W83" s="51"/>
      <c r="X83" s="51"/>
      <c r="Y83" s="51"/>
      <c r="Z83" s="51"/>
      <c r="AA83" s="51"/>
      <c r="AB83" s="51"/>
      <c r="AC83" s="199"/>
      <c r="AD83" s="51"/>
    </row>
    <row r="84" spans="10:30" x14ac:dyDescent="0.2">
      <c r="U84" s="51"/>
      <c r="V84" s="51"/>
      <c r="W84" s="51"/>
      <c r="X84" s="51"/>
      <c r="Y84" s="51"/>
      <c r="Z84" s="51"/>
      <c r="AA84" s="51"/>
      <c r="AB84" s="51"/>
      <c r="AC84" s="199"/>
      <c r="AD84" s="51"/>
    </row>
    <row r="85" spans="10:30" x14ac:dyDescent="0.2">
      <c r="U85" s="51"/>
      <c r="V85" s="51"/>
      <c r="W85" s="51"/>
      <c r="X85" s="51"/>
      <c r="Y85" s="51"/>
      <c r="Z85" s="51"/>
      <c r="AA85" s="51"/>
      <c r="AB85" s="51"/>
      <c r="AC85" s="199"/>
      <c r="AD85" s="51"/>
    </row>
    <row r="86" spans="10:30" x14ac:dyDescent="0.2">
      <c r="U86" s="51"/>
      <c r="V86" s="51"/>
      <c r="W86" s="51"/>
      <c r="X86" s="51"/>
      <c r="Y86" s="51"/>
      <c r="Z86" s="51"/>
      <c r="AA86" s="51"/>
      <c r="AB86" s="51"/>
      <c r="AC86" s="199"/>
      <c r="AD86" s="51"/>
    </row>
    <row r="87" spans="10:30" x14ac:dyDescent="0.2">
      <c r="U87" s="51"/>
      <c r="V87" s="51"/>
      <c r="W87" s="51"/>
      <c r="X87" s="51"/>
      <c r="Y87" s="51"/>
      <c r="Z87" s="51"/>
      <c r="AA87" s="51"/>
      <c r="AB87" s="51"/>
      <c r="AC87" s="199"/>
      <c r="AD87" s="51"/>
    </row>
    <row r="88" spans="10:30" x14ac:dyDescent="0.2">
      <c r="U88" s="51"/>
      <c r="V88" s="51"/>
      <c r="W88" s="51"/>
      <c r="X88" s="51"/>
      <c r="Y88" s="51"/>
      <c r="Z88" s="51"/>
      <c r="AA88" s="51"/>
      <c r="AB88" s="51"/>
      <c r="AC88" s="199"/>
      <c r="AD88" s="51"/>
    </row>
    <row r="89" spans="10:30" x14ac:dyDescent="0.2">
      <c r="U89" s="51"/>
      <c r="V89" s="51"/>
      <c r="W89" s="51"/>
      <c r="X89" s="51"/>
      <c r="Y89" s="51"/>
      <c r="Z89" s="51"/>
      <c r="AA89" s="51"/>
      <c r="AB89" s="51"/>
      <c r="AC89" s="199"/>
      <c r="AD89" s="51"/>
    </row>
    <row r="90" spans="10:30" x14ac:dyDescent="0.2">
      <c r="J90" s="49" t="s">
        <v>35</v>
      </c>
      <c r="U90" s="51"/>
      <c r="V90" s="51"/>
      <c r="W90" s="51"/>
      <c r="X90" s="51"/>
      <c r="Y90" s="51"/>
      <c r="Z90" s="51"/>
      <c r="AA90" s="51"/>
      <c r="AB90" s="51"/>
      <c r="AC90" s="199"/>
      <c r="AD90" s="51"/>
    </row>
    <row r="91" spans="10:30" x14ac:dyDescent="0.2">
      <c r="U91" s="51"/>
      <c r="V91" s="51"/>
      <c r="W91" s="51"/>
      <c r="X91" s="51"/>
      <c r="Y91" s="51"/>
      <c r="Z91" s="51"/>
      <c r="AA91" s="51"/>
      <c r="AB91" s="51"/>
      <c r="AC91" s="199"/>
      <c r="AD91" s="51"/>
    </row>
    <row r="92" spans="10:30" x14ac:dyDescent="0.2">
      <c r="U92" s="51"/>
      <c r="V92" s="51"/>
      <c r="W92" s="51"/>
      <c r="X92" s="51"/>
      <c r="Y92" s="51"/>
      <c r="Z92" s="51"/>
      <c r="AA92" s="51"/>
      <c r="AB92" s="51"/>
      <c r="AC92" s="199"/>
      <c r="AD92" s="51"/>
    </row>
    <row r="93" spans="10:30" x14ac:dyDescent="0.2">
      <c r="U93" s="51"/>
      <c r="V93" s="51"/>
      <c r="W93" s="51"/>
      <c r="X93" s="51"/>
      <c r="Y93" s="51"/>
      <c r="Z93" s="51"/>
      <c r="AA93" s="51"/>
      <c r="AB93" s="51"/>
      <c r="AC93" s="199"/>
      <c r="AD93" s="51"/>
    </row>
    <row r="94" spans="10:30" x14ac:dyDescent="0.2">
      <c r="U94" s="51"/>
      <c r="V94" s="51"/>
      <c r="W94" s="51"/>
      <c r="X94" s="51"/>
      <c r="Y94" s="51"/>
      <c r="Z94" s="51"/>
      <c r="AA94" s="51"/>
      <c r="AB94" s="51"/>
      <c r="AC94" s="199"/>
      <c r="AD94" s="51"/>
    </row>
    <row r="95" spans="10:30" x14ac:dyDescent="0.2">
      <c r="U95" s="51"/>
      <c r="V95" s="51"/>
      <c r="W95" s="51"/>
      <c r="X95" s="51"/>
      <c r="Y95" s="51"/>
      <c r="Z95" s="51"/>
      <c r="AA95" s="51"/>
      <c r="AB95" s="51"/>
      <c r="AC95" s="199"/>
      <c r="AD95" s="51"/>
    </row>
    <row r="96" spans="10:30" x14ac:dyDescent="0.2">
      <c r="U96" s="51"/>
      <c r="V96" s="51"/>
      <c r="W96" s="51"/>
      <c r="X96" s="51"/>
      <c r="Y96" s="51"/>
      <c r="Z96" s="51"/>
      <c r="AA96" s="51"/>
      <c r="AB96" s="51"/>
      <c r="AC96" s="199"/>
      <c r="AD96" s="51"/>
    </row>
    <row r="97" spans="21:30" x14ac:dyDescent="0.2">
      <c r="U97" s="51"/>
      <c r="V97" s="51"/>
      <c r="W97" s="51"/>
      <c r="X97" s="51"/>
      <c r="Y97" s="51"/>
      <c r="Z97" s="51"/>
      <c r="AA97" s="51"/>
      <c r="AB97" s="51"/>
      <c r="AC97" s="199"/>
      <c r="AD97" s="51"/>
    </row>
    <row r="98" spans="21:30" x14ac:dyDescent="0.2">
      <c r="U98" s="51"/>
      <c r="V98" s="51"/>
      <c r="W98" s="51"/>
      <c r="X98" s="51"/>
      <c r="Y98" s="51"/>
      <c r="Z98" s="51"/>
      <c r="AA98" s="51"/>
      <c r="AB98" s="51"/>
      <c r="AC98" s="199"/>
      <c r="AD98" s="51"/>
    </row>
    <row r="99" spans="21:30" x14ac:dyDescent="0.2">
      <c r="U99" s="51"/>
      <c r="V99" s="51"/>
      <c r="W99" s="51"/>
      <c r="X99" s="51"/>
      <c r="Y99" s="51"/>
      <c r="Z99" s="51"/>
      <c r="AA99" s="51"/>
      <c r="AB99" s="51"/>
      <c r="AC99" s="199"/>
      <c r="AD99" s="51"/>
    </row>
    <row r="100" spans="21:30" x14ac:dyDescent="0.2">
      <c r="U100" s="51"/>
      <c r="V100" s="51"/>
      <c r="W100" s="51"/>
      <c r="X100" s="51"/>
      <c r="Y100" s="51"/>
      <c r="Z100" s="51"/>
      <c r="AA100" s="51"/>
      <c r="AB100" s="51"/>
      <c r="AC100" s="199"/>
      <c r="AD100" s="51"/>
    </row>
    <row r="101" spans="21:30" x14ac:dyDescent="0.2">
      <c r="U101" s="51"/>
      <c r="V101" s="51"/>
      <c r="W101" s="51"/>
      <c r="X101" s="51"/>
      <c r="Y101" s="51"/>
      <c r="Z101" s="51"/>
      <c r="AA101" s="51"/>
      <c r="AB101" s="51"/>
      <c r="AC101" s="199"/>
      <c r="AD101" s="51"/>
    </row>
    <row r="102" spans="21:30" x14ac:dyDescent="0.2">
      <c r="U102" s="51"/>
      <c r="V102" s="51"/>
      <c r="W102" s="51"/>
      <c r="X102" s="51"/>
      <c r="Y102" s="51"/>
      <c r="Z102" s="51"/>
      <c r="AA102" s="51"/>
      <c r="AB102" s="51"/>
      <c r="AC102" s="199"/>
      <c r="AD102" s="51"/>
    </row>
    <row r="103" spans="21:30" x14ac:dyDescent="0.2">
      <c r="U103" s="51"/>
      <c r="V103" s="51"/>
      <c r="W103" s="51"/>
      <c r="X103" s="51"/>
      <c r="Y103" s="51"/>
      <c r="Z103" s="51"/>
      <c r="AA103" s="51"/>
      <c r="AB103" s="51"/>
      <c r="AC103" s="199"/>
      <c r="AD103" s="51"/>
    </row>
    <row r="104" spans="21:30" x14ac:dyDescent="0.2">
      <c r="U104" s="51"/>
      <c r="V104" s="51"/>
      <c r="W104" s="51"/>
      <c r="X104" s="51"/>
      <c r="Y104" s="51"/>
      <c r="Z104" s="51"/>
      <c r="AA104" s="51"/>
      <c r="AB104" s="51"/>
      <c r="AC104" s="199"/>
      <c r="AD104" s="51"/>
    </row>
    <row r="105" spans="21:30" x14ac:dyDescent="0.2">
      <c r="U105" s="51"/>
      <c r="V105" s="51"/>
      <c r="W105" s="51"/>
      <c r="X105" s="51"/>
      <c r="Y105" s="51"/>
      <c r="Z105" s="51"/>
      <c r="AA105" s="51"/>
      <c r="AB105" s="51"/>
      <c r="AC105" s="199"/>
      <c r="AD105" s="51"/>
    </row>
    <row r="106" spans="21:30" x14ac:dyDescent="0.2">
      <c r="U106" s="51"/>
      <c r="V106" s="51"/>
      <c r="W106" s="51"/>
      <c r="X106" s="51"/>
      <c r="Y106" s="51"/>
      <c r="Z106" s="51"/>
      <c r="AA106" s="51"/>
      <c r="AB106" s="51"/>
      <c r="AC106" s="199"/>
      <c r="AD106" s="51"/>
    </row>
    <row r="107" spans="21:30" x14ac:dyDescent="0.2">
      <c r="U107" s="51"/>
      <c r="V107" s="51"/>
      <c r="W107" s="51"/>
      <c r="X107" s="51"/>
      <c r="Y107" s="51"/>
      <c r="Z107" s="51"/>
      <c r="AA107" s="51"/>
      <c r="AB107" s="51"/>
      <c r="AC107" s="199"/>
      <c r="AD107" s="51"/>
    </row>
    <row r="108" spans="21:30" x14ac:dyDescent="0.2">
      <c r="U108" s="51"/>
      <c r="V108" s="51"/>
      <c r="W108" s="51"/>
      <c r="X108" s="51"/>
      <c r="Y108" s="51"/>
      <c r="Z108" s="51"/>
      <c r="AA108" s="51"/>
      <c r="AB108" s="51"/>
      <c r="AC108" s="199"/>
      <c r="AD108" s="51"/>
    </row>
    <row r="109" spans="21:30" x14ac:dyDescent="0.2">
      <c r="U109" s="51"/>
      <c r="V109" s="51"/>
      <c r="W109" s="51"/>
      <c r="X109" s="51"/>
      <c r="Y109" s="51"/>
      <c r="Z109" s="51"/>
      <c r="AA109" s="51"/>
      <c r="AB109" s="51"/>
      <c r="AC109" s="199"/>
      <c r="AD109" s="51"/>
    </row>
    <row r="110" spans="21:30" x14ac:dyDescent="0.2">
      <c r="U110" s="51"/>
      <c r="V110" s="51"/>
      <c r="W110" s="51"/>
      <c r="X110" s="51"/>
      <c r="Y110" s="51"/>
      <c r="Z110" s="51"/>
      <c r="AA110" s="51"/>
      <c r="AB110" s="51"/>
      <c r="AC110" s="199"/>
      <c r="AD110" s="51"/>
    </row>
    <row r="111" spans="21:30" x14ac:dyDescent="0.2">
      <c r="U111" s="51"/>
      <c r="V111" s="51"/>
      <c r="W111" s="51"/>
      <c r="X111" s="51"/>
      <c r="Y111" s="51"/>
      <c r="Z111" s="51"/>
      <c r="AA111" s="51"/>
      <c r="AB111" s="51"/>
      <c r="AC111" s="199"/>
      <c r="AD111" s="51"/>
    </row>
    <row r="112" spans="21:30" x14ac:dyDescent="0.2">
      <c r="U112" s="51"/>
      <c r="V112" s="51"/>
      <c r="W112" s="51"/>
      <c r="X112" s="51"/>
      <c r="Y112" s="51"/>
      <c r="Z112" s="51"/>
      <c r="AA112" s="51"/>
      <c r="AB112" s="51"/>
      <c r="AC112" s="199"/>
      <c r="AD112" s="51"/>
    </row>
    <row r="113" spans="21:30" x14ac:dyDescent="0.2">
      <c r="U113" s="51"/>
      <c r="V113" s="51"/>
      <c r="W113" s="51"/>
      <c r="X113" s="51"/>
      <c r="Y113" s="51"/>
      <c r="Z113" s="51"/>
      <c r="AA113" s="51"/>
      <c r="AB113" s="51"/>
      <c r="AC113" s="199"/>
      <c r="AD113" s="51"/>
    </row>
    <row r="114" spans="21:30" x14ac:dyDescent="0.2">
      <c r="U114" s="51"/>
      <c r="V114" s="51"/>
      <c r="W114" s="51"/>
      <c r="X114" s="51"/>
      <c r="Y114" s="51"/>
      <c r="Z114" s="51"/>
      <c r="AA114" s="51"/>
      <c r="AB114" s="51"/>
      <c r="AC114" s="199"/>
      <c r="AD114" s="51"/>
    </row>
    <row r="115" spans="21:30" x14ac:dyDescent="0.2">
      <c r="U115" s="51"/>
      <c r="V115" s="51"/>
      <c r="W115" s="51"/>
      <c r="X115" s="51"/>
      <c r="Y115" s="51"/>
      <c r="Z115" s="51"/>
      <c r="AA115" s="51"/>
      <c r="AB115" s="51"/>
      <c r="AC115" s="199"/>
      <c r="AD115" s="51"/>
    </row>
    <row r="116" spans="21:30" x14ac:dyDescent="0.2">
      <c r="U116" s="51"/>
      <c r="V116" s="51"/>
      <c r="W116" s="51"/>
      <c r="X116" s="51"/>
      <c r="Y116" s="51"/>
      <c r="Z116" s="51"/>
      <c r="AA116" s="51"/>
      <c r="AB116" s="51"/>
      <c r="AC116" s="199"/>
      <c r="AD116" s="51"/>
    </row>
    <row r="117" spans="21:30" x14ac:dyDescent="0.2">
      <c r="U117" s="51"/>
      <c r="V117" s="51"/>
      <c r="W117" s="51"/>
      <c r="X117" s="51"/>
      <c r="Y117" s="51"/>
      <c r="Z117" s="51"/>
      <c r="AA117" s="51"/>
      <c r="AB117" s="51"/>
      <c r="AC117" s="199"/>
      <c r="AD117" s="51"/>
    </row>
    <row r="118" spans="21:30" x14ac:dyDescent="0.2">
      <c r="U118" s="51"/>
      <c r="V118" s="51"/>
      <c r="W118" s="51"/>
      <c r="X118" s="51"/>
      <c r="Y118" s="51"/>
      <c r="Z118" s="51"/>
      <c r="AA118" s="51"/>
      <c r="AB118" s="51"/>
      <c r="AC118" s="199"/>
      <c r="AD118" s="51"/>
    </row>
    <row r="119" spans="21:30" x14ac:dyDescent="0.2">
      <c r="U119" s="51"/>
      <c r="V119" s="51"/>
      <c r="W119" s="51"/>
      <c r="X119" s="51"/>
      <c r="Y119" s="51"/>
      <c r="Z119" s="51"/>
      <c r="AA119" s="51"/>
      <c r="AB119" s="51"/>
      <c r="AC119" s="199"/>
      <c r="AD119" s="51"/>
    </row>
    <row r="120" spans="21:30" x14ac:dyDescent="0.2">
      <c r="U120" s="51"/>
      <c r="V120" s="51"/>
      <c r="W120" s="51"/>
      <c r="X120" s="51"/>
      <c r="Y120" s="51"/>
      <c r="Z120" s="51"/>
      <c r="AA120" s="51"/>
      <c r="AB120" s="51"/>
      <c r="AC120" s="199"/>
      <c r="AD120" s="51"/>
    </row>
    <row r="121" spans="21:30" x14ac:dyDescent="0.2">
      <c r="U121" s="51"/>
      <c r="V121" s="51"/>
      <c r="W121" s="51"/>
      <c r="X121" s="51"/>
      <c r="Y121" s="51"/>
      <c r="Z121" s="51"/>
      <c r="AA121" s="51"/>
      <c r="AB121" s="51"/>
      <c r="AC121" s="199"/>
      <c r="AD121" s="51"/>
    </row>
    <row r="122" spans="21:30" x14ac:dyDescent="0.2">
      <c r="AC122" s="199"/>
      <c r="AD122" s="51"/>
    </row>
    <row r="123" spans="21:30" x14ac:dyDescent="0.2">
      <c r="AC123" s="199"/>
      <c r="AD123" s="51"/>
    </row>
    <row r="124" spans="21:30" x14ac:dyDescent="0.2">
      <c r="AC124" s="199"/>
      <c r="AD124" s="51"/>
    </row>
    <row r="125" spans="21:30" x14ac:dyDescent="0.2">
      <c r="AC125" s="199"/>
      <c r="AD125" s="51"/>
    </row>
  </sheetData>
  <dataValidations count="4">
    <dataValidation type="list" allowBlank="1" showInputMessage="1" showErrorMessage="1" sqref="E39:E69">
      <formula1>"Following,Modified Following,Preceding,Modified Preceding,Unadjusted,Half-Month Modified Following"</formula1>
    </dataValidation>
    <dataValidation type="list" allowBlank="1" showInputMessage="1" showErrorMessage="1" sqref="F39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  <dataValidation type="list" allowBlank="1" showInputMessage="1" showErrorMessage="1" sqref="D39:D69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L345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9.28515625" style="55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/>
      <c r="I1" s="53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HKD6M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89</v>
      </c>
      <c r="D2" s="68" t="s">
        <v>125</v>
      </c>
      <c r="E2" s="68" t="s">
        <v>33</v>
      </c>
      <c r="F2" s="68" t="s">
        <v>113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77</v>
      </c>
      <c r="O2" s="77" t="s">
        <v>80</v>
      </c>
      <c r="P2" s="77" t="s">
        <v>78</v>
      </c>
      <c r="Q2" s="77" t="s">
        <v>79</v>
      </c>
      <c r="R2" s="77" t="s">
        <v>81</v>
      </c>
      <c r="S2" s="77" t="s">
        <v>22</v>
      </c>
      <c r="T2" s="77" t="s">
        <v>74</v>
      </c>
      <c r="U2" s="97"/>
      <c r="V2" s="77" t="s">
        <v>8</v>
      </c>
      <c r="W2" s="77" t="s">
        <v>24</v>
      </c>
      <c r="X2" s="77" t="s">
        <v>77</v>
      </c>
      <c r="Y2" s="79" t="s">
        <v>23</v>
      </c>
      <c r="Z2" s="79" t="s">
        <v>82</v>
      </c>
      <c r="AA2" s="77" t="s">
        <v>22</v>
      </c>
      <c r="AB2" s="77" t="s">
        <v>74</v>
      </c>
      <c r="AC2" s="80">
        <f t="array" ref="AC2:AC60">_xll.qlPiecewiseYieldCurveData(YieldCurve_6M,Trigger)</f>
        <v>1</v>
      </c>
      <c r="AD2" s="168"/>
      <c r="AF2" s="169" t="s">
        <v>83</v>
      </c>
      <c r="AG2" s="170"/>
      <c r="AH2" s="170"/>
      <c r="AI2" s="170"/>
      <c r="AJ2" s="171"/>
    </row>
    <row r="3" spans="1:38" ht="11.25" customHeight="1" x14ac:dyDescent="0.2">
      <c r="A3" s="1" t="s">
        <v>26</v>
      </c>
      <c r="B3" s="8" t="s">
        <v>3</v>
      </c>
      <c r="C3" s="9" t="str">
        <f t="shared" ref="C3" si="0">B3</f>
        <v>6M</v>
      </c>
      <c r="D3" s="126"/>
      <c r="E3" s="126"/>
      <c r="F3" s="126"/>
      <c r="G3" s="7" t="str">
        <f>PROPER(Currency)&amp;FamilyName&amp;Tenor</f>
        <v>HkdHibor6M</v>
      </c>
      <c r="H3" s="124" t="str">
        <f>Currency&amp;$B3&amp;"D"&amp;QuoteSuffix</f>
        <v>HKD6MD_Quote</v>
      </c>
      <c r="I3" s="126"/>
      <c r="J3" s="3" t="str">
        <f>_xll.qlDepositRateHelper(,H3,G3,Permanent,Trigger,ObjectOverwrite)</f>
        <v>obj_00130#0003</v>
      </c>
      <c r="K3" s="51" t="s">
        <v>35</v>
      </c>
      <c r="L3" s="11" t="str">
        <f t="shared" ref="L3" si="1">A3</f>
        <v>Dp</v>
      </c>
      <c r="M3" s="99" t="str">
        <f t="shared" ref="M3" si="2">IF(ISBLANK(J3),"--",J3)</f>
        <v>obj_00130#0003</v>
      </c>
      <c r="N3" s="143" t="str">
        <f>IFERROR(_xll.qlRateHelperQuoteName(M3,Trigger),"--")</f>
        <v>HKD6MD_Quote</v>
      </c>
      <c r="O3" s="105">
        <f>IFERROR(_xll.qlRateHelperQuoteValue($M3,Trigger),"--")</f>
        <v>5.6055000000000002E-3</v>
      </c>
      <c r="P3" s="140" t="b">
        <v>1</v>
      </c>
      <c r="Q3" s="99">
        <v>10</v>
      </c>
      <c r="R3" s="99">
        <v>1</v>
      </c>
      <c r="S3" s="106">
        <f>IFERROR(_xll.qlRateHelperEarliestDate(M3,Trigger),"--")</f>
        <v>42279</v>
      </c>
      <c r="T3" s="106">
        <f>IFERROR(_xll.qlRateHelperPillarDate(M3,Trigger),"--")</f>
        <v>42464</v>
      </c>
      <c r="V3" s="4" t="str">
        <f>IFERROR(INDEX($L$3:$L$60,MATCH(X3,$N$3:$N$60,0),1),"")</f>
        <v>Dp</v>
      </c>
      <c r="W3" s="4" t="str">
        <f t="array" ref="W3:W60">_xll.qlRateHelperSelection(_xll.ohFilter(RateHelpers,IncludeFlag),_xll.ohFilter(Priority,IncludeFlag),$AJ$3,$AJ$4,$AJ$5,$AJ$6,_xll.ohFilter(MinDistance,IncludeFlag),Trigger)</f>
        <v>obj_00130</v>
      </c>
      <c r="X3" s="4" t="str">
        <f>IFERROR(_xll.qlRateHelperQuoteName(W3,Trigger),"")</f>
        <v>HKD6MD_Quote</v>
      </c>
      <c r="Y3" s="73">
        <f>IFERROR(_xll.qlRateHelperRate(W3,Trigger),"")</f>
        <v>5.6055000000000002E-3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42464</v>
      </c>
      <c r="AC3" s="81">
        <v>0.99716690539366004</v>
      </c>
      <c r="AD3" s="168"/>
      <c r="AF3" s="175" t="s">
        <v>84</v>
      </c>
      <c r="AJ3" s="176">
        <v>0</v>
      </c>
    </row>
    <row r="4" spans="1:38" ht="11.25" customHeight="1" x14ac:dyDescent="0.2">
      <c r="B4" s="49"/>
      <c r="C4" s="49"/>
      <c r="D4" s="49"/>
      <c r="E4" s="49"/>
      <c r="F4" s="49"/>
      <c r="G4" s="49"/>
      <c r="H4" s="49"/>
      <c r="I4" s="49"/>
      <c r="K4" s="51"/>
      <c r="L4" s="71" t="str">
        <f t="shared" ref="L4:L20" si="3">A6</f>
        <v>FRA</v>
      </c>
      <c r="M4" s="131" t="str">
        <f>IF(ISBLANK(J6),"--",J6)</f>
        <v>obj_0012f#0003</v>
      </c>
      <c r="N4" s="141" t="str">
        <f>IFERROR(_xll.qlRateHelperQuoteName(M4,Trigger),"--")</f>
        <v>HKD1x7F_Quote</v>
      </c>
      <c r="O4" s="133">
        <f>IFERROR(_xll.qlRateHelperQuoteValue($M4,Trigger),"--")</f>
        <v>5.7000000000000002E-3</v>
      </c>
      <c r="P4" s="135" t="b">
        <v>1</v>
      </c>
      <c r="Q4" s="131">
        <v>20</v>
      </c>
      <c r="R4" s="131">
        <v>1</v>
      </c>
      <c r="S4" s="134">
        <f>IFERROR(_xll.qlRateHelperEarliestDate(M4,Trigger),"--")</f>
        <v>42310</v>
      </c>
      <c r="T4" s="134">
        <f>IFERROR(_xll.qlRateHelperPillarDate(M4,Trigger),"--")</f>
        <v>42493</v>
      </c>
      <c r="V4" s="4" t="str">
        <f t="shared" ref="V4:V60" si="4">IFERROR(INDEX($L$3:$L$60,MATCH(X4,$N$3:$N$60,0),1),"")</f>
        <v>FRA</v>
      </c>
      <c r="W4" s="4" t="str">
        <v>obj_0012f</v>
      </c>
      <c r="X4" s="4" t="str">
        <f>IFERROR(_xll.qlRateHelperQuoteName(W4,Trigger),"")</f>
        <v>HKD1x7F_Quote</v>
      </c>
      <c r="Y4" s="73">
        <f>IFERROR(_xll.qlRateHelperRate(W4,Trigger),"")</f>
        <v>5.7000000000000002E-3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42310</v>
      </c>
      <c r="AB4" s="5">
        <f>IFERROR(_xll.qlRateHelperPillarDate(W4,Trigger),"")</f>
        <v>42493</v>
      </c>
      <c r="AC4" s="81">
        <v>0.99668610399173252</v>
      </c>
      <c r="AD4" s="168"/>
      <c r="AF4" s="111" t="s">
        <v>85</v>
      </c>
      <c r="AJ4" s="112">
        <v>0</v>
      </c>
    </row>
    <row r="5" spans="1:38" ht="11.25" customHeight="1" x14ac:dyDescent="0.2">
      <c r="A5" s="68" t="s">
        <v>8</v>
      </c>
      <c r="B5" s="68" t="s">
        <v>90</v>
      </c>
      <c r="C5" s="68" t="s">
        <v>91</v>
      </c>
      <c r="D5" s="68"/>
      <c r="E5" s="68"/>
      <c r="F5" s="68"/>
      <c r="G5" s="68" t="s">
        <v>4</v>
      </c>
      <c r="H5" s="68" t="s">
        <v>1</v>
      </c>
      <c r="I5" s="68"/>
      <c r="J5" s="68" t="s">
        <v>24</v>
      </c>
      <c r="K5" s="51"/>
      <c r="L5" s="10" t="str">
        <f t="shared" si="3"/>
        <v>FRA</v>
      </c>
      <c r="M5" s="98" t="str">
        <f t="shared" ref="M5:M17" si="5">IF(ISBLANK(J7),"--",J7)</f>
        <v>obj_0012e#0003</v>
      </c>
      <c r="N5" s="142" t="str">
        <f>IFERROR(_xll.qlRateHelperQuoteName(M5,Trigger),"--")</f>
        <v>HKD2x8F_Quote</v>
      </c>
      <c r="O5" s="102">
        <f>IFERROR(_xll.qlRateHelperQuoteValue($M5,Trigger),"--")</f>
        <v>6.000000000000001E-3</v>
      </c>
      <c r="P5" s="137" t="b">
        <v>1</v>
      </c>
      <c r="Q5" s="98">
        <v>20</v>
      </c>
      <c r="R5" s="98">
        <v>1</v>
      </c>
      <c r="S5" s="103">
        <f>IFERROR(_xll.qlRateHelperEarliestDate(M5,Trigger),"--")</f>
        <v>42340</v>
      </c>
      <c r="T5" s="103">
        <f>IFERROR(_xll.qlRateHelperPillarDate(M5,Trigger),"--")</f>
        <v>42523</v>
      </c>
      <c r="V5" s="4" t="str">
        <f t="shared" si="4"/>
        <v>FRA</v>
      </c>
      <c r="W5" s="4" t="str">
        <v>obj_0012e</v>
      </c>
      <c r="X5" s="4" t="str">
        <f>IFERROR(_xll.qlRateHelperQuoteName(W5,Trigger),"")</f>
        <v>HKD2x8F_Quote</v>
      </c>
      <c r="Y5" s="73">
        <f>IFERROR(_xll.qlRateHelperRate(W5,Trigger),"")</f>
        <v>6.000000000000001E-3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42340</v>
      </c>
      <c r="AB5" s="5">
        <f>IFERROR(_xll.qlRateHelperPillarDate(W5,Trigger),"")</f>
        <v>42523</v>
      </c>
      <c r="AC5" s="81">
        <v>0.99608607353022061</v>
      </c>
      <c r="AD5" s="168"/>
      <c r="AE5" s="84"/>
      <c r="AF5" s="111" t="s">
        <v>86</v>
      </c>
      <c r="AJ5" s="112">
        <v>0</v>
      </c>
    </row>
    <row r="6" spans="1:38" ht="11.25" customHeight="1" x14ac:dyDescent="0.2">
      <c r="A6" s="56" t="s">
        <v>92</v>
      </c>
      <c r="B6" s="118">
        <v>1</v>
      </c>
      <c r="C6" s="59" t="str">
        <f t="shared" ref="C6:C23" si="6">"x"&amp;B6+SUBSTITUTE($G$1,"M","")&amp;"F"</f>
        <v>x7F</v>
      </c>
      <c r="D6" s="129"/>
      <c r="E6" s="129"/>
      <c r="F6" s="129"/>
      <c r="G6" s="58" t="str">
        <f t="shared" ref="G6:G23" si="7">PROPER(Currency)&amp;FamilyName&amp;Tenor</f>
        <v>HkdHibor6M</v>
      </c>
      <c r="H6" s="121" t="str">
        <f t="shared" ref="H6:H15" si="8">Currency&amp;B6&amp;C6&amp;QuoteSuffix</f>
        <v>HKD1x7F_Quote</v>
      </c>
      <c r="I6" s="129"/>
      <c r="J6" s="61" t="str">
        <f>_xll.qlFraRateHelper(,H6,B6&amp;"M",G6,PillarDate,,Permanent,Trigger,ObjectOverwrite)</f>
        <v>obj_0012f#0003</v>
      </c>
      <c r="K6" s="51"/>
      <c r="L6" s="10" t="str">
        <f t="shared" si="3"/>
        <v>FRA</v>
      </c>
      <c r="M6" s="98" t="str">
        <f t="shared" si="5"/>
        <v>obj_0012b#0003</v>
      </c>
      <c r="N6" s="142" t="str">
        <f>IFERROR(_xll.qlRateHelperQuoteName(M6,Trigger),"--")</f>
        <v>HKD3x9F_Quote</v>
      </c>
      <c r="O6" s="102">
        <f>IFERROR(_xll.qlRateHelperQuoteValue($M6,Trigger),"--")</f>
        <v>6.5999999999999991E-3</v>
      </c>
      <c r="P6" s="137" t="b">
        <v>1</v>
      </c>
      <c r="Q6" s="98">
        <v>20</v>
      </c>
      <c r="R6" s="98">
        <v>1</v>
      </c>
      <c r="S6" s="103">
        <f>IFERROR(_xll.qlRateHelperEarliestDate(M6,Trigger),"--")</f>
        <v>42373</v>
      </c>
      <c r="T6" s="103">
        <f>IFERROR(_xll.qlRateHelperPillarDate(M6,Trigger),"--")</f>
        <v>42555</v>
      </c>
      <c r="V6" s="4" t="str">
        <f t="shared" si="4"/>
        <v>FRA</v>
      </c>
      <c r="W6" s="4" t="str">
        <v>obj_0012b</v>
      </c>
      <c r="X6" s="4" t="str">
        <f>IFERROR(_xll.qlRateHelperQuoteName(W6,Trigger),"")</f>
        <v>HKD3x9F_Quote</v>
      </c>
      <c r="Y6" s="73">
        <f>IFERROR(_xll.qlRateHelperRate(W6,Trigger),"")</f>
        <v>6.5999999999999991E-3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42373</v>
      </c>
      <c r="AB6" s="5">
        <f>IFERROR(_xll.qlRateHelperPillarDate(W6,Trigger),"")</f>
        <v>42555</v>
      </c>
      <c r="AC6" s="81">
        <v>0.99530647874797851</v>
      </c>
      <c r="AD6" s="168"/>
      <c r="AF6" s="111" t="s">
        <v>87</v>
      </c>
      <c r="AJ6" s="113" t="s">
        <v>88</v>
      </c>
    </row>
    <row r="7" spans="1:38" ht="11.25" customHeight="1" x14ac:dyDescent="0.2">
      <c r="A7" s="62" t="s">
        <v>92</v>
      </c>
      <c r="B7" s="119">
        <v>2</v>
      </c>
      <c r="C7" s="65" t="str">
        <f t="shared" si="6"/>
        <v>x8F</v>
      </c>
      <c r="D7" s="125"/>
      <c r="E7" s="125"/>
      <c r="F7" s="125"/>
      <c r="G7" s="64" t="str">
        <f t="shared" si="7"/>
        <v>HkdHibor6M</v>
      </c>
      <c r="H7" s="122" t="str">
        <f t="shared" si="8"/>
        <v>HKD2x8F_Quote</v>
      </c>
      <c r="I7" s="125"/>
      <c r="J7" s="67" t="str">
        <f>_xll.qlFraRateHelper(,H7,B7&amp;"M",G7,PillarDate,,Permanent,Trigger,ObjectOverwrite)</f>
        <v>obj_0012e#0003</v>
      </c>
      <c r="K7" s="51"/>
      <c r="L7" s="10" t="str">
        <f t="shared" si="3"/>
        <v>FRA</v>
      </c>
      <c r="M7" s="98" t="str">
        <f t="shared" si="5"/>
        <v>obj_00120#0003</v>
      </c>
      <c r="N7" s="142" t="str">
        <f>IFERROR(_xll.qlRateHelperQuoteName(M7,Trigger),"--")</f>
        <v>HKD4x10F_Quote</v>
      </c>
      <c r="O7" s="102">
        <f>IFERROR(_xll.qlRateHelperQuoteValue($M7,Trigger),"--")</f>
        <v>6.9999999999999993E-3</v>
      </c>
      <c r="P7" s="137" t="b">
        <v>1</v>
      </c>
      <c r="Q7" s="98">
        <v>20</v>
      </c>
      <c r="R7" s="98">
        <v>1</v>
      </c>
      <c r="S7" s="103">
        <f>IFERROR(_xll.qlRateHelperEarliestDate(M7,Trigger),"--")</f>
        <v>42402</v>
      </c>
      <c r="T7" s="103">
        <f>IFERROR(_xll.qlRateHelperPillarDate(M7,Trigger),"--")</f>
        <v>42584</v>
      </c>
      <c r="V7" s="4" t="str">
        <f t="shared" si="4"/>
        <v>FRA</v>
      </c>
      <c r="W7" s="4" t="str">
        <v>obj_00120</v>
      </c>
      <c r="X7" s="4" t="str">
        <f>IFERROR(_xll.qlRateHelperQuoteName(W7,Trigger),"")</f>
        <v>HKD4x10F_Quote</v>
      </c>
      <c r="Y7" s="73">
        <f>IFERROR(_xll.qlRateHelperRate(W7,Trigger),"")</f>
        <v>6.9999999999999993E-3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42402</v>
      </c>
      <c r="AB7" s="5">
        <f>IFERROR(_xll.qlRateHelperPillarDate(W7,Trigger),"")</f>
        <v>42584</v>
      </c>
      <c r="AC7" s="81">
        <v>0.9946658352606732</v>
      </c>
      <c r="AD7" s="168"/>
    </row>
    <row r="8" spans="1:38" ht="11.25" customHeight="1" x14ac:dyDescent="0.2">
      <c r="A8" s="62" t="s">
        <v>92</v>
      </c>
      <c r="B8" s="119">
        <v>3</v>
      </c>
      <c r="C8" s="65" t="str">
        <f t="shared" si="6"/>
        <v>x9F</v>
      </c>
      <c r="D8" s="125"/>
      <c r="E8" s="125"/>
      <c r="F8" s="125"/>
      <c r="G8" s="64" t="str">
        <f t="shared" si="7"/>
        <v>HkdHibor6M</v>
      </c>
      <c r="H8" s="122" t="str">
        <f t="shared" si="8"/>
        <v>HKD3x9F_Quote</v>
      </c>
      <c r="I8" s="125"/>
      <c r="J8" s="67" t="str">
        <f>_xll.qlFraRateHelper(,H8,B8&amp;"M",G8,PillarDate,,Permanent,Trigger,ObjectOverwrite)</f>
        <v>obj_0012b#0003</v>
      </c>
      <c r="K8" s="51"/>
      <c r="L8" s="10" t="str">
        <f t="shared" si="3"/>
        <v>FRA</v>
      </c>
      <c r="M8" s="98" t="str">
        <f t="shared" si="5"/>
        <v>obj_00127#0003</v>
      </c>
      <c r="N8" s="142" t="str">
        <f>IFERROR(_xll.qlRateHelperQuoteName(M8,Trigger),"--")</f>
        <v>HKD5x11F_Quote</v>
      </c>
      <c r="O8" s="102">
        <f>IFERROR(_xll.qlRateHelperQuoteValue($M8,Trigger),"--")</f>
        <v>7.4000000000000003E-3</v>
      </c>
      <c r="P8" s="137" t="b">
        <v>1</v>
      </c>
      <c r="Q8" s="98">
        <v>20</v>
      </c>
      <c r="R8" s="98">
        <v>1</v>
      </c>
      <c r="S8" s="103">
        <f>IFERROR(_xll.qlRateHelperEarliestDate(M8,Trigger),"--")</f>
        <v>42431</v>
      </c>
      <c r="T8" s="103">
        <f>IFERROR(_xll.qlRateHelperPillarDate(M8,Trigger),"--")</f>
        <v>42615</v>
      </c>
      <c r="V8" s="4" t="str">
        <f t="shared" si="4"/>
        <v>FRA</v>
      </c>
      <c r="W8" s="4" t="str">
        <v>obj_00127</v>
      </c>
      <c r="X8" s="4" t="str">
        <f>IFERROR(_xll.qlRateHelperQuoteName(W8,Trigger),"")</f>
        <v>HKD5x11F_Quote</v>
      </c>
      <c r="Y8" s="73">
        <f>IFERROR(_xll.qlRateHelperRate(W8,Trigger),"")</f>
        <v>7.4000000000000003E-3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42431</v>
      </c>
      <c r="AB8" s="5">
        <f>IFERROR(_xll.qlRateHelperPillarDate(W8,Trigger),"")</f>
        <v>42615</v>
      </c>
      <c r="AC8" s="81">
        <v>0.99397965927332976</v>
      </c>
      <c r="AD8" s="168"/>
    </row>
    <row r="9" spans="1:38" ht="11.25" customHeight="1" x14ac:dyDescent="0.2">
      <c r="A9" s="62" t="s">
        <v>92</v>
      </c>
      <c r="B9" s="119">
        <v>4</v>
      </c>
      <c r="C9" s="65" t="str">
        <f t="shared" si="6"/>
        <v>x10F</v>
      </c>
      <c r="D9" s="125"/>
      <c r="E9" s="125"/>
      <c r="F9" s="125"/>
      <c r="G9" s="64" t="str">
        <f t="shared" si="7"/>
        <v>HkdHibor6M</v>
      </c>
      <c r="H9" s="122" t="str">
        <f t="shared" si="8"/>
        <v>HKD4x10F_Quote</v>
      </c>
      <c r="I9" s="125"/>
      <c r="J9" s="67" t="str">
        <f>_xll.qlFraRateHelper(,H9,B9&amp;"M",G9,PillarDate,,Permanent,Trigger,ObjectOverwrite)</f>
        <v>obj_00120#0003</v>
      </c>
      <c r="K9" s="51"/>
      <c r="L9" s="10" t="str">
        <f t="shared" si="3"/>
        <v>FRA</v>
      </c>
      <c r="M9" s="98" t="str">
        <f t="shared" si="5"/>
        <v>obj_0012d#0003</v>
      </c>
      <c r="N9" s="142" t="str">
        <f>IFERROR(_xll.qlRateHelperQuoteName(M9,Trigger),"--")</f>
        <v>HKD6x12F_Quote</v>
      </c>
      <c r="O9" s="102">
        <f>IFERROR(_xll.qlRateHelperQuoteValue($M9,Trigger),"--")</f>
        <v>7.8000000000000005E-3</v>
      </c>
      <c r="P9" s="137" t="b">
        <v>1</v>
      </c>
      <c r="Q9" s="98">
        <v>20</v>
      </c>
      <c r="R9" s="98">
        <v>1</v>
      </c>
      <c r="S9" s="103">
        <f>IFERROR(_xll.qlRateHelperEarliestDate(M9,Trigger),"--")</f>
        <v>42464</v>
      </c>
      <c r="T9" s="103">
        <f>IFERROR(_xll.qlRateHelperPillarDate(M9,Trigger),"--")</f>
        <v>42647</v>
      </c>
      <c r="V9" s="4" t="str">
        <f t="shared" si="4"/>
        <v>FRA</v>
      </c>
      <c r="W9" s="4" t="str">
        <v>obj_0012d</v>
      </c>
      <c r="X9" s="4" t="str">
        <f>IFERROR(_xll.qlRateHelperQuoteName(W9,Trigger),"")</f>
        <v>HKD6x12F_Quote</v>
      </c>
      <c r="Y9" s="73">
        <f>IFERROR(_xll.qlRateHelperRate(W9,Trigger),"")</f>
        <v>7.8000000000000005E-3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42464</v>
      </c>
      <c r="AB9" s="5">
        <f>IFERROR(_xll.qlRateHelperPillarDate(W9,Trigger),"")</f>
        <v>42647</v>
      </c>
      <c r="AC9" s="81">
        <v>0.99328249052523421</v>
      </c>
      <c r="AD9" s="168"/>
      <c r="AG9" s="49" t="s">
        <v>122</v>
      </c>
    </row>
    <row r="10" spans="1:38" ht="11.25" customHeight="1" x14ac:dyDescent="0.2">
      <c r="A10" s="62" t="s">
        <v>92</v>
      </c>
      <c r="B10" s="119">
        <v>5</v>
      </c>
      <c r="C10" s="65" t="str">
        <f t="shared" si="6"/>
        <v>x11F</v>
      </c>
      <c r="D10" s="125"/>
      <c r="E10" s="125"/>
      <c r="F10" s="125"/>
      <c r="G10" s="64" t="str">
        <f t="shared" si="7"/>
        <v>HkdHibor6M</v>
      </c>
      <c r="H10" s="122" t="str">
        <f t="shared" si="8"/>
        <v>HKD5x11F_Quote</v>
      </c>
      <c r="I10" s="125"/>
      <c r="J10" s="67" t="str">
        <f>_xll.qlFraRateHelper(,H10,B10&amp;"M",G10,PillarDate,,Permanent,Trigger,ObjectOverwrite)</f>
        <v>obj_00127#0003</v>
      </c>
      <c r="K10" s="51"/>
      <c r="L10" s="10" t="str">
        <f t="shared" si="3"/>
        <v>FRA</v>
      </c>
      <c r="M10" s="98" t="str">
        <f t="shared" si="5"/>
        <v>--</v>
      </c>
      <c r="N10" s="142" t="str">
        <f>IFERROR(_xll.qlRateHelperQuoteName(M10,Trigger),"--")</f>
        <v>--</v>
      </c>
      <c r="O10" s="102" t="str">
        <f>IFERROR(_xll.qlRateHelperQuoteValue($M10,Trigger),"--")</f>
        <v>--</v>
      </c>
      <c r="P10" s="137" t="b">
        <v>0</v>
      </c>
      <c r="Q10" s="98">
        <v>20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4"/>
        <v>FRA</v>
      </c>
      <c r="W10" s="4" t="str">
        <v>obj_0011d</v>
      </c>
      <c r="X10" s="4" t="str">
        <f>IFERROR(_xll.qlRateHelperQuoteName(W10,Trigger),"")</f>
        <v>HKD12x18F_Quote</v>
      </c>
      <c r="Y10" s="73">
        <f>IFERROR(_xll.qlRateHelperRate(W10,Trigger),"")</f>
        <v>1.0500000000000001E-2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42647</v>
      </c>
      <c r="AB10" s="5">
        <f>IFERROR(_xll.qlRateHelperPillarDate(W10,Trigger),"")</f>
        <v>42828</v>
      </c>
      <c r="AC10" s="81">
        <v>0.98814220546240783</v>
      </c>
      <c r="AD10" s="168"/>
      <c r="AE10" s="77" t="s">
        <v>116</v>
      </c>
      <c r="AF10" s="77" t="s">
        <v>117</v>
      </c>
      <c r="AG10" s="77" t="s">
        <v>118</v>
      </c>
      <c r="AH10" s="77" t="s">
        <v>126</v>
      </c>
      <c r="AI10" s="77" t="s">
        <v>119</v>
      </c>
      <c r="AJ10" s="77" t="s">
        <v>127</v>
      </c>
      <c r="AK10" s="77" t="s">
        <v>120</v>
      </c>
      <c r="AL10" s="77" t="s">
        <v>121</v>
      </c>
    </row>
    <row r="11" spans="1:38" ht="11.25" customHeight="1" x14ac:dyDescent="0.2">
      <c r="A11" s="62" t="s">
        <v>92</v>
      </c>
      <c r="B11" s="119">
        <v>6</v>
      </c>
      <c r="C11" s="65" t="str">
        <f t="shared" si="6"/>
        <v>x12F</v>
      </c>
      <c r="D11" s="125"/>
      <c r="E11" s="125"/>
      <c r="F11" s="125"/>
      <c r="G11" s="64" t="str">
        <f t="shared" si="7"/>
        <v>HkdHibor6M</v>
      </c>
      <c r="H11" s="122" t="str">
        <f t="shared" si="8"/>
        <v>HKD6x12F_Quote</v>
      </c>
      <c r="I11" s="125"/>
      <c r="J11" s="67" t="str">
        <f>_xll.qlFraRateHelper(,H11,B11&amp;"M",G11,PillarDate,,Permanent,Trigger,ObjectOverwrite)</f>
        <v>obj_0012d#0003</v>
      </c>
      <c r="K11" s="51"/>
      <c r="L11" s="10" t="str">
        <f t="shared" si="3"/>
        <v>FRA</v>
      </c>
      <c r="M11" s="98" t="str">
        <f t="shared" si="5"/>
        <v>--</v>
      </c>
      <c r="N11" s="142" t="str">
        <f>IFERROR(_xll.qlRateHelperQuoteName(M11,Trigger),"--")</f>
        <v>--</v>
      </c>
      <c r="O11" s="102" t="str">
        <f>IFERROR(_xll.qlRateHelperQuoteValue($M11,Trigger),"--")</f>
        <v>--</v>
      </c>
      <c r="P11" s="137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4"/>
        <v>FRA</v>
      </c>
      <c r="W11" s="4" t="str">
        <v>obj_0011f</v>
      </c>
      <c r="X11" s="4" t="str">
        <f>IFERROR(_xll.qlRateHelperQuoteName(W11,Trigger),"")</f>
        <v>HKD18x24F_Quote</v>
      </c>
      <c r="Y11" s="73">
        <f>IFERROR(_xll.qlRateHelperRate(W11,Trigger),"")</f>
        <v>1.3100000000000001E-2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42828</v>
      </c>
      <c r="AB11" s="5">
        <f>IFERROR(_xll.qlRateHelperPillarDate(W11,Trigger),"")</f>
        <v>43011</v>
      </c>
      <c r="AC11" s="81">
        <v>0.9816944898445874</v>
      </c>
      <c r="AD11" s="168"/>
      <c r="AE11" s="153">
        <v>1</v>
      </c>
      <c r="AF11" s="154">
        <f>_xll.qlCalendarEndOfMonth(Calendar,Settlementdate,Trigger)</f>
        <v>42307</v>
      </c>
      <c r="AG11" s="153" t="str">
        <f t="shared" ref="AG11:AG23" si="9">Currency&amp;$AG$9&amp;AE11&amp;JumpSuffix&amp;QuoteSuffix</f>
        <v>HKDJump1_SYNTHON_Quote</v>
      </c>
      <c r="AH11" s="172">
        <f>_xll.qlDayCounterYearFraction("actual/360",AF11,_xll.qlCalendarAdvance(Calendar,AF11,"1D",,,Trigger))</f>
        <v>8.3333333333333332E-3</v>
      </c>
      <c r="AI11" s="155" t="e">
        <f>IF(_xll.qlQuoteIsValid(AG11,Trigger),_xll.qlQuoteValue(AG11,Trigger),1)</f>
        <v>#NUM!</v>
      </c>
      <c r="AJ11" s="196" t="str">
        <f>IFERROR(-LN(AI11)/AH11,"--")</f>
        <v>--</v>
      </c>
      <c r="AK11" s="177">
        <v>0</v>
      </c>
      <c r="AL11" s="155">
        <f>IF(ISBLANK(AK11),AG11,EXP(-AK11*AH11))</f>
        <v>1</v>
      </c>
    </row>
    <row r="12" spans="1:38" ht="11.25" customHeight="1" x14ac:dyDescent="0.2">
      <c r="A12" s="62" t="s">
        <v>92</v>
      </c>
      <c r="B12" s="119">
        <v>7</v>
      </c>
      <c r="C12" s="65" t="str">
        <f t="shared" si="6"/>
        <v>x13F</v>
      </c>
      <c r="D12" s="125"/>
      <c r="E12" s="125"/>
      <c r="F12" s="125"/>
      <c r="G12" s="64" t="str">
        <f t="shared" si="7"/>
        <v>HkdHibor6M</v>
      </c>
      <c r="H12" s="122" t="str">
        <f t="shared" si="8"/>
        <v>HKD7x13F_Quote</v>
      </c>
      <c r="I12" s="125"/>
      <c r="J12" s="67"/>
      <c r="K12" s="51"/>
      <c r="L12" s="10" t="str">
        <f t="shared" si="3"/>
        <v>FRA</v>
      </c>
      <c r="M12" s="98" t="str">
        <f t="shared" si="5"/>
        <v>--</v>
      </c>
      <c r="N12" s="142" t="str">
        <f>IFERROR(_xll.qlRateHelperQuoteName(M12,Trigger),"--")</f>
        <v>--</v>
      </c>
      <c r="O12" s="102" t="str">
        <f>IFERROR(_xll.qlRateHelperQuoteValue($M12,Trigger),"--")</f>
        <v>--</v>
      </c>
      <c r="P12" s="137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4"/>
        <v/>
      </c>
      <c r="W12" s="4" t="e">
        <v>#N/A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#N/A</v>
      </c>
      <c r="AD12" s="168"/>
      <c r="AE12" s="156">
        <v>2</v>
      </c>
      <c r="AF12" s="157">
        <f>_xll.qlCalendarEndOfMonth(Calendar,_xll.qlCalendarAdvance(Calendar,AF11,"1m","mf",TRUE),Trigger)</f>
        <v>42338</v>
      </c>
      <c r="AG12" s="156" t="str">
        <f t="shared" si="9"/>
        <v>HKDJump2_SYNTHON_Quote</v>
      </c>
      <c r="AH12" s="173">
        <f>_xll.qlDayCounterYearFraction("actual/360",AF12,_xll.qlCalendarAdvance(Calendar,AF12,"1D",,,Trigger))</f>
        <v>2.7777777777777779E-3</v>
      </c>
      <c r="AI12" s="158" t="e">
        <f>IF(_xll.qlQuoteIsValid(AG12,Trigger),_xll.qlQuoteValue(AG12,Trigger),1)</f>
        <v>#NUM!</v>
      </c>
      <c r="AJ12" s="197" t="str">
        <f t="shared" ref="AJ12:AJ23" si="10">IFERROR(-LN(AI12)/AH12,"--")</f>
        <v>--</v>
      </c>
      <c r="AK12" s="178">
        <v>0</v>
      </c>
      <c r="AL12" s="158">
        <f t="shared" ref="AL12:AL23" si="11">IF(ISBLANK(AK12),AG12,EXP(-AK12*AH12))</f>
        <v>1</v>
      </c>
    </row>
    <row r="13" spans="1:38" ht="11.25" customHeight="1" x14ac:dyDescent="0.2">
      <c r="A13" s="62" t="s">
        <v>92</v>
      </c>
      <c r="B13" s="119">
        <v>8</v>
      </c>
      <c r="C13" s="65" t="str">
        <f t="shared" si="6"/>
        <v>x14F</v>
      </c>
      <c r="D13" s="125"/>
      <c r="E13" s="125"/>
      <c r="F13" s="125"/>
      <c r="G13" s="64" t="str">
        <f t="shared" si="7"/>
        <v>HkdHibor6M</v>
      </c>
      <c r="H13" s="122" t="str">
        <f t="shared" si="8"/>
        <v>HKD8x14F_Quote</v>
      </c>
      <c r="I13" s="125"/>
      <c r="J13" s="67"/>
      <c r="K13" s="51"/>
      <c r="L13" s="10" t="str">
        <f t="shared" si="3"/>
        <v>FRA</v>
      </c>
      <c r="M13" s="98" t="str">
        <f t="shared" si="5"/>
        <v>--</v>
      </c>
      <c r="N13" s="142" t="str">
        <f>IFERROR(_xll.qlRateHelperQuoteName(M13,Trigger),"--")</f>
        <v>--</v>
      </c>
      <c r="O13" s="102" t="str">
        <f>IFERROR(_xll.qlRateHelperQuoteValue($M13,Trigger),"--")</f>
        <v>--</v>
      </c>
      <c r="P13" s="137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4"/>
        <v/>
      </c>
      <c r="W13" s="4" t="e">
        <v>#N/A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#N/A</v>
      </c>
      <c r="AD13" s="168"/>
      <c r="AE13" s="156">
        <v>3</v>
      </c>
      <c r="AF13" s="157">
        <f>_xll.qlCalendarEndOfMonth(Calendar,_xll.qlCalendarAdvance(Calendar,AF12,"1m","mf",TRUE),Trigger)</f>
        <v>42369</v>
      </c>
      <c r="AG13" s="156" t="str">
        <f t="shared" si="9"/>
        <v>HKDJump3_SYNTHON_Quote</v>
      </c>
      <c r="AH13" s="173">
        <f>_xll.qlDayCounterYearFraction("actual/360",AF13,_xll.qlCalendarAdvance(Calendar,AF13,"1D",,,Trigger))</f>
        <v>1.1111111111111112E-2</v>
      </c>
      <c r="AI13" s="158" t="e">
        <f>IF(_xll.qlQuoteIsValid(AG13,Trigger),_xll.qlQuoteValue(AG13,Trigger),1)</f>
        <v>#NUM!</v>
      </c>
      <c r="AJ13" s="197" t="str">
        <f t="shared" si="10"/>
        <v>--</v>
      </c>
      <c r="AK13" s="178">
        <v>0</v>
      </c>
      <c r="AL13" s="158">
        <f t="shared" si="11"/>
        <v>1</v>
      </c>
    </row>
    <row r="14" spans="1:38" ht="11.25" customHeight="1" x14ac:dyDescent="0.2">
      <c r="A14" s="62" t="s">
        <v>92</v>
      </c>
      <c r="B14" s="119">
        <v>9</v>
      </c>
      <c r="C14" s="65" t="str">
        <f t="shared" si="6"/>
        <v>x15F</v>
      </c>
      <c r="D14" s="125"/>
      <c r="E14" s="125"/>
      <c r="F14" s="125"/>
      <c r="G14" s="64" t="str">
        <f t="shared" si="7"/>
        <v>HkdHibor6M</v>
      </c>
      <c r="H14" s="122" t="str">
        <f t="shared" si="8"/>
        <v>HKD9x15F_Quote</v>
      </c>
      <c r="I14" s="125"/>
      <c r="J14" s="67"/>
      <c r="K14" s="51"/>
      <c r="L14" s="10" t="str">
        <f t="shared" si="3"/>
        <v>FRA</v>
      </c>
      <c r="M14" s="98" t="str">
        <f t="shared" si="5"/>
        <v>--</v>
      </c>
      <c r="N14" s="142" t="str">
        <f>IFERROR(_xll.qlRateHelperQuoteName(M14,Trigger),"--")</f>
        <v>--</v>
      </c>
      <c r="O14" s="102" t="str">
        <f>IFERROR(_xll.qlRateHelperQuoteValue($M14,Trigger),"--")</f>
        <v>--</v>
      </c>
      <c r="P14" s="137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4"/>
        <v/>
      </c>
      <c r="W14" s="4" t="e">
        <v>#N/A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#N/A</v>
      </c>
      <c r="AD14" s="168"/>
      <c r="AE14" s="156">
        <v>4</v>
      </c>
      <c r="AF14" s="157">
        <f>_xll.qlCalendarEndOfMonth(Calendar,_xll.qlCalendarAdvance(Calendar,AF13,"1m","mf",TRUE),Trigger)</f>
        <v>42398</v>
      </c>
      <c r="AG14" s="156" t="str">
        <f t="shared" si="9"/>
        <v>HKDJump4_SYNTHON_Quote</v>
      </c>
      <c r="AH14" s="173">
        <f>_xll.qlDayCounterYearFraction("actual/360",AF14,_xll.qlCalendarAdvance(Calendar,AF14,"1D",,,Trigger))</f>
        <v>8.3333333333333332E-3</v>
      </c>
      <c r="AI14" s="158" t="e">
        <f>IF(_xll.qlQuoteIsValid(AG14,Trigger),_xll.qlQuoteValue(AG14,Trigger),1)</f>
        <v>#NUM!</v>
      </c>
      <c r="AJ14" s="197" t="str">
        <f t="shared" si="10"/>
        <v>--</v>
      </c>
      <c r="AK14" s="178">
        <v>0</v>
      </c>
      <c r="AL14" s="158">
        <f t="shared" si="11"/>
        <v>1</v>
      </c>
    </row>
    <row r="15" spans="1:38" ht="11.25" customHeight="1" x14ac:dyDescent="0.2">
      <c r="A15" s="62" t="s">
        <v>92</v>
      </c>
      <c r="B15" s="119">
        <v>10</v>
      </c>
      <c r="C15" s="65" t="str">
        <f t="shared" si="6"/>
        <v>x16F</v>
      </c>
      <c r="D15" s="125"/>
      <c r="E15" s="125"/>
      <c r="F15" s="125"/>
      <c r="G15" s="64" t="str">
        <f t="shared" si="7"/>
        <v>HkdHibor6M</v>
      </c>
      <c r="H15" s="122" t="str">
        <f t="shared" si="8"/>
        <v>HKD10x16F_Quote</v>
      </c>
      <c r="I15" s="125"/>
      <c r="J15" s="67"/>
      <c r="K15" s="51"/>
      <c r="L15" s="10" t="str">
        <f t="shared" si="3"/>
        <v>FRA</v>
      </c>
      <c r="M15" s="98" t="str">
        <f t="shared" si="5"/>
        <v>obj_0011d#0003</v>
      </c>
      <c r="N15" s="142" t="str">
        <f>IFERROR(_xll.qlRateHelperQuoteName(M15,Trigger),"--")</f>
        <v>HKD12x18F_Quote</v>
      </c>
      <c r="O15" s="102">
        <f>IFERROR(_xll.qlRateHelperQuoteValue($M15,Trigger),"--")</f>
        <v>1.0500000000000001E-2</v>
      </c>
      <c r="P15" s="137" t="b">
        <v>1</v>
      </c>
      <c r="Q15" s="98">
        <v>20</v>
      </c>
      <c r="R15" s="98">
        <v>1</v>
      </c>
      <c r="S15" s="103">
        <f>IFERROR(_xll.qlRateHelperEarliestDate(M15,Trigger),"--")</f>
        <v>42647</v>
      </c>
      <c r="T15" s="103">
        <f>IFERROR(_xll.qlRateHelperPillarDate(M15,Trigger),"--")</f>
        <v>42828</v>
      </c>
      <c r="V15" s="4" t="str">
        <f t="shared" si="4"/>
        <v/>
      </c>
      <c r="W15" s="4" t="e">
        <v>#N/A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#N/A</v>
      </c>
      <c r="AD15" s="168"/>
      <c r="AE15" s="156">
        <v>5</v>
      </c>
      <c r="AF15" s="157">
        <f>_xll.qlCalendarEndOfMonth(Calendar,_xll.qlCalendarAdvance(Calendar,AF14,"1m","mf",TRUE),Trigger)</f>
        <v>42429</v>
      </c>
      <c r="AG15" s="156" t="str">
        <f t="shared" si="9"/>
        <v>HKDJump5_SYNTHON_Quote</v>
      </c>
      <c r="AH15" s="173">
        <f>_xll.qlDayCounterYearFraction("actual/360",AF15,_xll.qlCalendarAdvance(Calendar,AF15,"1D",,,Trigger))</f>
        <v>2.7777777777777779E-3</v>
      </c>
      <c r="AI15" s="158" t="e">
        <f>IF(_xll.qlQuoteIsValid(AG15,Trigger),_xll.qlQuoteValue(AG15,Trigger),1)</f>
        <v>#NUM!</v>
      </c>
      <c r="AJ15" s="197" t="str">
        <f t="shared" si="10"/>
        <v>--</v>
      </c>
      <c r="AK15" s="178">
        <v>0</v>
      </c>
      <c r="AL15" s="158">
        <f t="shared" si="11"/>
        <v>1</v>
      </c>
    </row>
    <row r="16" spans="1:38" ht="11.25" customHeight="1" x14ac:dyDescent="0.2">
      <c r="A16" s="62" t="s">
        <v>92</v>
      </c>
      <c r="B16" s="119">
        <v>11</v>
      </c>
      <c r="C16" s="65" t="str">
        <f t="shared" si="6"/>
        <v>x17F</v>
      </c>
      <c r="D16" s="125"/>
      <c r="E16" s="125"/>
      <c r="F16" s="125"/>
      <c r="G16" s="64" t="str">
        <f t="shared" si="7"/>
        <v>HkdHibor6M</v>
      </c>
      <c r="H16" s="122" t="str">
        <f t="shared" ref="H16:H23" si="12">Currency&amp;B16&amp;C16&amp;QuoteSuffix</f>
        <v>HKD11x17F_Quote</v>
      </c>
      <c r="I16" s="125"/>
      <c r="J16" s="67"/>
      <c r="K16" s="51"/>
      <c r="L16" s="10" t="str">
        <f t="shared" si="3"/>
        <v>FRA</v>
      </c>
      <c r="M16" s="98" t="str">
        <f t="shared" si="5"/>
        <v>--</v>
      </c>
      <c r="N16" s="142" t="str">
        <f>IFERROR(_xll.qlRateHelperQuoteName(M16,Trigger),"--")</f>
        <v>--</v>
      </c>
      <c r="O16" s="102" t="str">
        <f>IFERROR(_xll.qlRateHelperQuoteValue($M16,Trigger),"--")</f>
        <v>--</v>
      </c>
      <c r="P16" s="137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4"/>
        <v/>
      </c>
      <c r="W16" s="4" t="e">
        <v>#N/A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#N/A</v>
      </c>
      <c r="AD16" s="168"/>
      <c r="AE16" s="156">
        <v>6</v>
      </c>
      <c r="AF16" s="157">
        <f>_xll.qlCalendarEndOfMonth(Calendar,_xll.qlCalendarAdvance(Calendar,AF15,"1m","mf",TRUE),Trigger)</f>
        <v>42460</v>
      </c>
      <c r="AG16" s="156" t="str">
        <f t="shared" si="9"/>
        <v>HKDJump6_SYNTHON_Quote</v>
      </c>
      <c r="AH16" s="173">
        <f>_xll.qlDayCounterYearFraction("actual/360",AF16,_xll.qlCalendarAdvance(Calendar,AF16,"1D",,,Trigger))</f>
        <v>2.7777777777777779E-3</v>
      </c>
      <c r="AI16" s="158" t="e">
        <f>IF(_xll.qlQuoteIsValid(AG16,Trigger),_xll.qlQuoteValue(AG16,Trigger),1)</f>
        <v>#NUM!</v>
      </c>
      <c r="AJ16" s="197" t="str">
        <f t="shared" si="10"/>
        <v>--</v>
      </c>
      <c r="AK16" s="178">
        <v>0</v>
      </c>
      <c r="AL16" s="158">
        <f t="shared" si="11"/>
        <v>1</v>
      </c>
    </row>
    <row r="17" spans="1:38" ht="11.25" customHeight="1" x14ac:dyDescent="0.2">
      <c r="A17" s="62" t="s">
        <v>92</v>
      </c>
      <c r="B17" s="119">
        <v>12</v>
      </c>
      <c r="C17" s="65" t="str">
        <f t="shared" si="6"/>
        <v>x18F</v>
      </c>
      <c r="D17" s="125"/>
      <c r="E17" s="125"/>
      <c r="F17" s="125"/>
      <c r="G17" s="64" t="str">
        <f t="shared" si="7"/>
        <v>HkdHibor6M</v>
      </c>
      <c r="H17" s="122" t="str">
        <f t="shared" si="12"/>
        <v>HKD12x18F_Quote</v>
      </c>
      <c r="I17" s="125"/>
      <c r="J17" s="67" t="str">
        <f>_xll.qlFraRateHelper(,H17,B17&amp;"M",G17,PillarDate,,Permanent,Trigger,ObjectOverwrite)</f>
        <v>obj_0011d#0003</v>
      </c>
      <c r="K17" s="51"/>
      <c r="L17" s="10" t="str">
        <f t="shared" si="3"/>
        <v>FRA</v>
      </c>
      <c r="M17" s="98" t="str">
        <f t="shared" si="5"/>
        <v>--</v>
      </c>
      <c r="N17" s="142" t="str">
        <f>IFERROR(_xll.qlRateHelperQuoteName(M17,Trigger),"--")</f>
        <v>--</v>
      </c>
      <c r="O17" s="102" t="str">
        <f>IFERROR(_xll.qlRateHelperQuoteValue($M17,Trigger),"--")</f>
        <v>--</v>
      </c>
      <c r="P17" s="137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4"/>
        <v/>
      </c>
      <c r="W17" s="4" t="e">
        <v>#N/A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#N/A</v>
      </c>
      <c r="AD17" s="168"/>
      <c r="AE17" s="156">
        <v>7</v>
      </c>
      <c r="AF17" s="157">
        <f>_xll.qlCalendarEndOfMonth(Calendar,_xll.qlCalendarAdvance(Calendar,AF16,"1m","mf",TRUE),Trigger)</f>
        <v>42489</v>
      </c>
      <c r="AG17" s="156" t="str">
        <f t="shared" si="9"/>
        <v>HKDJump7_SYNTHON_Quote</v>
      </c>
      <c r="AH17" s="173">
        <f>_xll.qlDayCounterYearFraction("actual/360",AF17,_xll.qlCalendarAdvance(Calendar,AF17,"1D",,,Trigger))</f>
        <v>1.1111111111111112E-2</v>
      </c>
      <c r="AI17" s="158" t="e">
        <f>IF(_xll.qlQuoteIsValid(AG17,Trigger),_xll.qlQuoteValue(AG17,Trigger),1)</f>
        <v>#NUM!</v>
      </c>
      <c r="AJ17" s="197" t="str">
        <f t="shared" si="10"/>
        <v>--</v>
      </c>
      <c r="AK17" s="178">
        <v>0</v>
      </c>
      <c r="AL17" s="158">
        <f t="shared" si="11"/>
        <v>1</v>
      </c>
    </row>
    <row r="18" spans="1:38" ht="11.25" customHeight="1" x14ac:dyDescent="0.2">
      <c r="A18" s="62" t="s">
        <v>92</v>
      </c>
      <c r="B18" s="119">
        <v>13</v>
      </c>
      <c r="C18" s="65" t="str">
        <f t="shared" si="6"/>
        <v>x19F</v>
      </c>
      <c r="D18" s="125"/>
      <c r="E18" s="125"/>
      <c r="F18" s="125"/>
      <c r="G18" s="64" t="str">
        <f t="shared" si="7"/>
        <v>HkdHibor6M</v>
      </c>
      <c r="H18" s="122" t="str">
        <f t="shared" si="12"/>
        <v>HKD13x19F_Quote</v>
      </c>
      <c r="I18" s="125"/>
      <c r="J18" s="67"/>
      <c r="K18" s="51"/>
      <c r="L18" s="10" t="str">
        <f t="shared" si="3"/>
        <v>FRA</v>
      </c>
      <c r="M18" s="98" t="str">
        <f>IF(ISBLANK(J20),"--",J20)</f>
        <v>--</v>
      </c>
      <c r="N18" s="142" t="str">
        <f>IFERROR(_xll.qlRateHelperQuoteName(M18,Trigger),"--")</f>
        <v>--</v>
      </c>
      <c r="O18" s="102" t="str">
        <f>IFERROR(_xll.qlRateHelperQuoteValue($M18,Trigger),"--")</f>
        <v>--</v>
      </c>
      <c r="P18" s="137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4"/>
        <v/>
      </c>
      <c r="W18" s="4" t="e">
        <v>#N/A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#N/A</v>
      </c>
      <c r="AD18" s="168"/>
      <c r="AE18" s="156">
        <v>8</v>
      </c>
      <c r="AF18" s="157">
        <f>_xll.qlCalendarEndOfMonth(Calendar,_xll.qlCalendarAdvance(Calendar,AF17,"1m","mf",TRUE),Trigger)</f>
        <v>42521</v>
      </c>
      <c r="AG18" s="156" t="str">
        <f t="shared" si="9"/>
        <v>HKDJump8_SYNTHON_Quote</v>
      </c>
      <c r="AH18" s="173">
        <f>_xll.qlDayCounterYearFraction("actual/360",AF18,_xll.qlCalendarAdvance(Calendar,AF18,"1D",,,Trigger))</f>
        <v>2.7777777777777779E-3</v>
      </c>
      <c r="AI18" s="158" t="e">
        <f>IF(_xll.qlQuoteIsValid(AG18,Trigger),_xll.qlQuoteValue(AG18,Trigger),1)</f>
        <v>#NUM!</v>
      </c>
      <c r="AJ18" s="197" t="str">
        <f t="shared" si="10"/>
        <v>--</v>
      </c>
      <c r="AK18" s="178">
        <v>0</v>
      </c>
      <c r="AL18" s="158">
        <f t="shared" si="11"/>
        <v>1</v>
      </c>
    </row>
    <row r="19" spans="1:38" ht="11.25" customHeight="1" x14ac:dyDescent="0.2">
      <c r="A19" s="62" t="s">
        <v>92</v>
      </c>
      <c r="B19" s="119">
        <v>14</v>
      </c>
      <c r="C19" s="65" t="str">
        <f t="shared" si="6"/>
        <v>x20F</v>
      </c>
      <c r="D19" s="125"/>
      <c r="E19" s="125"/>
      <c r="F19" s="125"/>
      <c r="G19" s="64" t="str">
        <f t="shared" si="7"/>
        <v>HkdHibor6M</v>
      </c>
      <c r="H19" s="122" t="str">
        <f t="shared" si="12"/>
        <v>HKD14x20F_Quote</v>
      </c>
      <c r="I19" s="125"/>
      <c r="J19" s="67"/>
      <c r="K19" s="51"/>
      <c r="L19" s="10" t="str">
        <f t="shared" si="3"/>
        <v>FRA</v>
      </c>
      <c r="M19" s="98" t="str">
        <f t="shared" ref="M19:M20" si="13">IF(ISBLANK(J21),"--",J21)</f>
        <v>--</v>
      </c>
      <c r="N19" s="142" t="str">
        <f>IFERROR(_xll.qlRateHelperQuoteName(M19,Trigger),"--")</f>
        <v>--</v>
      </c>
      <c r="O19" s="102" t="str">
        <f>IFERROR(_xll.qlRateHelperQuoteValue($M19,Trigger),"--")</f>
        <v>--</v>
      </c>
      <c r="P19" s="137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4"/>
        <v/>
      </c>
      <c r="W19" s="4" t="e">
        <v>#N/A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#N/A</v>
      </c>
      <c r="AD19" s="168"/>
      <c r="AE19" s="156">
        <v>9</v>
      </c>
      <c r="AF19" s="157">
        <f>_xll.qlCalendarEndOfMonth(Calendar,_xll.qlCalendarAdvance(Calendar,AF18,"1m","mf",TRUE),Trigger)</f>
        <v>42551</v>
      </c>
      <c r="AG19" s="156" t="str">
        <f t="shared" si="9"/>
        <v>HKDJump9_SYNTHON_Quote</v>
      </c>
      <c r="AH19" s="173">
        <f>_xll.qlDayCounterYearFraction("actual/360",AF19,_xll.qlCalendarAdvance(Calendar,AF19,"1D",,,Trigger))</f>
        <v>1.1111111111111112E-2</v>
      </c>
      <c r="AI19" s="158" t="e">
        <f>IF(_xll.qlQuoteIsValid(AG19,Trigger),_xll.qlQuoteValue(AG19,Trigger),1)</f>
        <v>#NUM!</v>
      </c>
      <c r="AJ19" s="197" t="str">
        <f t="shared" si="10"/>
        <v>--</v>
      </c>
      <c r="AK19" s="178">
        <v>0</v>
      </c>
      <c r="AL19" s="158">
        <f t="shared" si="11"/>
        <v>1</v>
      </c>
    </row>
    <row r="20" spans="1:38" ht="11.25" customHeight="1" x14ac:dyDescent="0.2">
      <c r="A20" s="62" t="s">
        <v>92</v>
      </c>
      <c r="B20" s="119">
        <v>15</v>
      </c>
      <c r="C20" s="65" t="str">
        <f t="shared" si="6"/>
        <v>x21F</v>
      </c>
      <c r="D20" s="125"/>
      <c r="E20" s="125"/>
      <c r="F20" s="125"/>
      <c r="G20" s="64" t="str">
        <f t="shared" si="7"/>
        <v>HkdHibor6M</v>
      </c>
      <c r="H20" s="122" t="str">
        <f t="shared" si="12"/>
        <v>HKD15x21F_Quote</v>
      </c>
      <c r="I20" s="125"/>
      <c r="J20" s="67"/>
      <c r="K20" s="51"/>
      <c r="L20" s="10" t="str">
        <f t="shared" si="3"/>
        <v>FRA</v>
      </c>
      <c r="M20" s="98" t="str">
        <f t="shared" si="13"/>
        <v>--</v>
      </c>
      <c r="N20" s="142" t="str">
        <f>IFERROR(_xll.qlRateHelperQuoteName(M20,Trigger),"--")</f>
        <v>--</v>
      </c>
      <c r="O20" s="102" t="str">
        <f>IFERROR(_xll.qlRateHelperQuoteValue($M20,Trigger),"--")</f>
        <v>--</v>
      </c>
      <c r="P20" s="137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4"/>
        <v/>
      </c>
      <c r="W20" s="4" t="e">
        <v>#N/A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#N/A</v>
      </c>
      <c r="AD20" s="168"/>
      <c r="AE20" s="156">
        <v>10</v>
      </c>
      <c r="AF20" s="157">
        <f>_xll.qlCalendarEndOfMonth(Calendar,_xll.qlCalendarAdvance(Calendar,AF19,"1m","mf",TRUE),Trigger)</f>
        <v>42580</v>
      </c>
      <c r="AG20" s="156" t="str">
        <f t="shared" si="9"/>
        <v>HKDJump10_SYNTHON_Quote</v>
      </c>
      <c r="AH20" s="173">
        <f>_xll.qlDayCounterYearFraction("actual/360",AF20,_xll.qlCalendarAdvance(Calendar,AF20,"1D",,,Trigger))</f>
        <v>8.3333333333333332E-3</v>
      </c>
      <c r="AI20" s="158" t="e">
        <f>IF(_xll.qlQuoteIsValid(AG20,Trigger),_xll.qlQuoteValue(AG20,Trigger),1)</f>
        <v>#NUM!</v>
      </c>
      <c r="AJ20" s="197" t="str">
        <f t="shared" si="10"/>
        <v>--</v>
      </c>
      <c r="AK20" s="178">
        <v>0</v>
      </c>
      <c r="AL20" s="158">
        <f t="shared" si="11"/>
        <v>1</v>
      </c>
    </row>
    <row r="21" spans="1:38" ht="11.25" customHeight="1" x14ac:dyDescent="0.2">
      <c r="A21" s="62" t="s">
        <v>92</v>
      </c>
      <c r="B21" s="119">
        <v>16</v>
      </c>
      <c r="C21" s="65" t="str">
        <f t="shared" si="6"/>
        <v>x22F</v>
      </c>
      <c r="D21" s="125"/>
      <c r="E21" s="125"/>
      <c r="F21" s="125"/>
      <c r="G21" s="64" t="str">
        <f t="shared" si="7"/>
        <v>HkdHibor6M</v>
      </c>
      <c r="H21" s="122" t="str">
        <f t="shared" si="12"/>
        <v>HKD16x22F_Quote</v>
      </c>
      <c r="I21" s="125"/>
      <c r="J21" s="67"/>
      <c r="K21" s="51"/>
      <c r="L21" s="10" t="str">
        <f t="shared" ref="L21" si="14">A23</f>
        <v>FRA</v>
      </c>
      <c r="M21" s="98" t="str">
        <f t="shared" ref="M21" si="15">IF(ISBLANK(J23),"--",J23)</f>
        <v>obj_0011f#0003</v>
      </c>
      <c r="N21" s="142" t="str">
        <f>IFERROR(_xll.qlRateHelperQuoteName(M21,Trigger),"--")</f>
        <v>HKD18x24F_Quote</v>
      </c>
      <c r="O21" s="102">
        <f>IFERROR(_xll.qlRateHelperQuoteValue($M21,Trigger),"--")</f>
        <v>1.3100000000000001E-2</v>
      </c>
      <c r="P21" s="137" t="b">
        <v>1</v>
      </c>
      <c r="Q21" s="98">
        <v>20</v>
      </c>
      <c r="R21" s="98">
        <v>1</v>
      </c>
      <c r="S21" s="103">
        <f>IFERROR(_xll.qlRateHelperEarliestDate(M21,Trigger),"--")</f>
        <v>42828</v>
      </c>
      <c r="T21" s="103">
        <f>IFERROR(_xll.qlRateHelperPillarDate(M21,Trigger),"--")</f>
        <v>43011</v>
      </c>
      <c r="V21" s="4" t="str">
        <f t="shared" si="4"/>
        <v/>
      </c>
      <c r="W21" s="4" t="e">
        <v>#N/A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#N/A</v>
      </c>
      <c r="AD21" s="168"/>
      <c r="AE21" s="156">
        <v>11</v>
      </c>
      <c r="AF21" s="157">
        <f>_xll.qlCalendarEndOfMonth(Calendar,_xll.qlCalendarAdvance(Calendar,AF20,"1m","mf",TRUE),Trigger)</f>
        <v>42613</v>
      </c>
      <c r="AG21" s="156" t="str">
        <f t="shared" si="9"/>
        <v>HKDJump11_SYNTHON_Quote</v>
      </c>
      <c r="AH21" s="173">
        <f>_xll.qlDayCounterYearFraction("actual/360",AF21,_xll.qlCalendarAdvance(Calendar,AF21,"1D",,,Trigger))</f>
        <v>2.7777777777777779E-3</v>
      </c>
      <c r="AI21" s="158" t="e">
        <f>IF(_xll.qlQuoteIsValid(AG21,Trigger),_xll.qlQuoteValue(AG21,Trigger),1)</f>
        <v>#NUM!</v>
      </c>
      <c r="AJ21" s="197" t="str">
        <f t="shared" si="10"/>
        <v>--</v>
      </c>
      <c r="AK21" s="178">
        <v>0</v>
      </c>
      <c r="AL21" s="158">
        <f t="shared" si="11"/>
        <v>1</v>
      </c>
    </row>
    <row r="22" spans="1:38" ht="11.25" customHeight="1" x14ac:dyDescent="0.2">
      <c r="A22" s="62" t="s">
        <v>92</v>
      </c>
      <c r="B22" s="119">
        <v>17</v>
      </c>
      <c r="C22" s="65" t="str">
        <f t="shared" si="6"/>
        <v>x23F</v>
      </c>
      <c r="D22" s="125"/>
      <c r="E22" s="125"/>
      <c r="F22" s="125"/>
      <c r="G22" s="64" t="str">
        <f t="shared" si="7"/>
        <v>HkdHibor6M</v>
      </c>
      <c r="H22" s="122" t="str">
        <f t="shared" si="12"/>
        <v>HKD17x23F_Quote</v>
      </c>
      <c r="I22" s="125"/>
      <c r="J22" s="67"/>
      <c r="K22" s="51"/>
      <c r="L22" s="71" t="str">
        <f>A26</f>
        <v>BasSw</v>
      </c>
      <c r="M22" s="131" t="str">
        <f>IF(ISBLANK(J26),"--",J26)</f>
        <v>qlSwapRateHelper2(,H26,1,B26,Calendar,D26,E26,F26,G26,I26,C26,Discounting,PillarDate,,Permanent,Trigger,ObjectOverwrite)</v>
      </c>
      <c r="N22" s="141" t="str">
        <f>IFERROR(_xll.qlRateHelperQuoteName(M22,Trigger),"--")</f>
        <v>--</v>
      </c>
      <c r="O22" s="133" t="str">
        <f>IFERROR(_xll.qlRateHelperQuoteValue($M22,Trigger),"--")</f>
        <v>--</v>
      </c>
      <c r="P22" s="135" t="b">
        <v>0</v>
      </c>
      <c r="Q22" s="131">
        <v>50</v>
      </c>
      <c r="R22" s="131">
        <v>1</v>
      </c>
      <c r="S22" s="134" t="str">
        <f>IFERROR(_xll.qlRateHelperEarliestDate(M22,Trigger),"--")</f>
        <v>--</v>
      </c>
      <c r="T22" s="134" t="str">
        <f>IFERROR(_xll.qlRateHelperPillarDate(M22,Trigger),"--")</f>
        <v>--</v>
      </c>
      <c r="U22" s="49"/>
      <c r="V22" s="4" t="str">
        <f t="shared" si="4"/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#N/A</v>
      </c>
      <c r="AD22" s="168"/>
      <c r="AE22" s="156">
        <v>12</v>
      </c>
      <c r="AF22" s="157">
        <f>_xll.qlCalendarEndOfMonth(Calendar,_xll.qlCalendarAdvance(Calendar,AF21,"1m","mf",TRUE),Trigger)</f>
        <v>42643</v>
      </c>
      <c r="AG22" s="156" t="str">
        <f t="shared" si="9"/>
        <v>HKDJump12_SYNTHON_Quote</v>
      </c>
      <c r="AH22" s="173">
        <f>_xll.qlDayCounterYearFraction("actual/360",AF22,_xll.qlCalendarAdvance(Calendar,AF22,"1D",,,Trigger))</f>
        <v>1.1111111111111112E-2</v>
      </c>
      <c r="AI22" s="158" t="e">
        <f>IF(_xll.qlQuoteIsValid(AG22,Trigger),_xll.qlQuoteValue(AG22,Trigger),1)</f>
        <v>#NUM!</v>
      </c>
      <c r="AJ22" s="197" t="str">
        <f t="shared" si="10"/>
        <v>--</v>
      </c>
      <c r="AK22" s="178">
        <v>0</v>
      </c>
      <c r="AL22" s="158">
        <f t="shared" si="11"/>
        <v>1</v>
      </c>
    </row>
    <row r="23" spans="1:38" ht="11.25" customHeight="1" x14ac:dyDescent="0.2">
      <c r="A23" s="1" t="s">
        <v>92</v>
      </c>
      <c r="B23" s="120">
        <v>18</v>
      </c>
      <c r="C23" s="9" t="str">
        <f t="shared" si="6"/>
        <v>x24F</v>
      </c>
      <c r="D23" s="126"/>
      <c r="E23" s="126"/>
      <c r="F23" s="126"/>
      <c r="G23" s="7" t="str">
        <f t="shared" si="7"/>
        <v>HkdHibor6M</v>
      </c>
      <c r="H23" s="123" t="str">
        <f t="shared" si="12"/>
        <v>HKD18x24F_Quote</v>
      </c>
      <c r="I23" s="126"/>
      <c r="J23" s="3" t="str">
        <f>_xll.qlFraRateHelper(,H23,B23&amp;"M",G23,PillarDate,,Permanent,Trigger,ObjectOverwrite)</f>
        <v>obj_0011f#0003</v>
      </c>
      <c r="K23" s="51"/>
      <c r="L23" s="10" t="str">
        <f t="shared" ref="L23:L60" si="16">A27</f>
        <v>BasSw</v>
      </c>
      <c r="M23" s="98" t="str">
        <f t="shared" ref="M23:M60" si="17">IF(ISBLANK(J27),"--",J27)</f>
        <v>--</v>
      </c>
      <c r="N23" s="142" t="str">
        <f>IFERROR(_xll.qlRateHelperQuoteName(M23,Trigger),"--")</f>
        <v>--</v>
      </c>
      <c r="O23" s="102" t="str">
        <f>IFERROR(_xll.qlRateHelperQuoteValue($M23,Trigger),"--")</f>
        <v>--</v>
      </c>
      <c r="P23" s="137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U23" s="49"/>
      <c r="V23" s="4" t="str">
        <f t="shared" si="4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168"/>
      <c r="AE23" s="159">
        <v>13</v>
      </c>
      <c r="AF23" s="160">
        <f>_xll.qlCalendarAdjust(Calendar,DATE(YEAR(AF11)+1,12,31),"preceding",Trigger)</f>
        <v>42734</v>
      </c>
      <c r="AG23" s="159" t="str">
        <f t="shared" si="9"/>
        <v>HKDJump13_SYNTHON_Quote</v>
      </c>
      <c r="AH23" s="174">
        <f>_xll.qlDayCounterYearFraction("actual/360",AF23,_xll.qlCalendarAdvance(Calendar,AF23,"1D",,,Trigger))</f>
        <v>1.1111111111111112E-2</v>
      </c>
      <c r="AI23" s="161" t="e">
        <f>IF(_xll.qlQuoteIsValid(AG23,Trigger),_xll.qlQuoteValue(AG23,Trigger),1)</f>
        <v>#NUM!</v>
      </c>
      <c r="AJ23" s="198" t="str">
        <f t="shared" si="10"/>
        <v>--</v>
      </c>
      <c r="AK23" s="179">
        <v>0</v>
      </c>
      <c r="AL23" s="161">
        <f t="shared" si="11"/>
        <v>1</v>
      </c>
    </row>
    <row r="24" spans="1:38" ht="11.25" customHeight="1" x14ac:dyDescent="0.2">
      <c r="F24" s="53" t="s">
        <v>134</v>
      </c>
      <c r="G24" s="53" t="s">
        <v>135</v>
      </c>
      <c r="H24" s="53" t="s">
        <v>136</v>
      </c>
      <c r="I24" s="49"/>
      <c r="K24" s="51"/>
      <c r="L24" s="10" t="str">
        <f t="shared" si="16"/>
        <v>BasSw</v>
      </c>
      <c r="M24" s="98" t="str">
        <f t="shared" si="17"/>
        <v>--</v>
      </c>
      <c r="N24" s="142" t="str">
        <f>IFERROR(_xll.qlRateHelperQuoteName(M24,Trigger),"--")</f>
        <v>--</v>
      </c>
      <c r="O24" s="102" t="str">
        <f>IFERROR(_xll.qlRateHelperQuoteValue($M24,Trigger),"--")</f>
        <v>--</v>
      </c>
      <c r="P24" s="137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U24" s="49"/>
      <c r="V24" s="4" t="str">
        <f t="shared" si="4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68"/>
    </row>
    <row r="25" spans="1:38" ht="11.25" customHeight="1" x14ac:dyDescent="0.2">
      <c r="A25" s="68" t="s">
        <v>8</v>
      </c>
      <c r="B25" s="68" t="s">
        <v>28</v>
      </c>
      <c r="C25" s="68" t="s">
        <v>112</v>
      </c>
      <c r="D25" s="68" t="s">
        <v>5</v>
      </c>
      <c r="E25" s="68" t="s">
        <v>33</v>
      </c>
      <c r="F25" s="68" t="s">
        <v>113</v>
      </c>
      <c r="G25" s="68" t="s">
        <v>4</v>
      </c>
      <c r="H25" s="68" t="s">
        <v>1</v>
      </c>
      <c r="I25" s="68" t="s">
        <v>111</v>
      </c>
      <c r="J25" s="68" t="s">
        <v>24</v>
      </c>
      <c r="K25" s="51"/>
      <c r="L25" s="10" t="str">
        <f t="shared" si="16"/>
        <v>BasSw</v>
      </c>
      <c r="M25" s="98" t="str">
        <f t="shared" si="17"/>
        <v>--</v>
      </c>
      <c r="N25" s="142" t="str">
        <f>IFERROR(_xll.qlRateHelperQuoteName(M25,Trigger),"--")</f>
        <v>--</v>
      </c>
      <c r="O25" s="102" t="str">
        <f>IFERROR(_xll.qlRateHelperQuoteValue($M25,Trigger),"--")</f>
        <v>--</v>
      </c>
      <c r="P25" s="137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U25" s="49"/>
      <c r="V25" s="4" t="str">
        <f t="shared" si="4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68"/>
    </row>
    <row r="26" spans="1:38" ht="11.25" customHeight="1" x14ac:dyDescent="0.2">
      <c r="A26" s="62" t="s">
        <v>114</v>
      </c>
      <c r="B26" s="63" t="s">
        <v>3</v>
      </c>
      <c r="C26" s="64" t="s">
        <v>6</v>
      </c>
      <c r="D26" s="64" t="s">
        <v>131</v>
      </c>
      <c r="E26" s="64" t="s">
        <v>7</v>
      </c>
      <c r="F26" s="64" t="s">
        <v>132</v>
      </c>
      <c r="G26" s="64" t="str">
        <f t="shared" ref="G26:G64" si="18">PROPER(Currency)&amp;FamilyName&amp;Tenor</f>
        <v>HkdHibor6M</v>
      </c>
      <c r="H26" s="62" t="str">
        <f t="shared" ref="H26:H64" si="19">Currency&amp;$F$24&amp;SUBSTITUTE($G$24,"I","")&amp;B26&amp;QuoteSuffix</f>
        <v>HKDQM3H6M_Quote</v>
      </c>
      <c r="I26" s="151" t="str">
        <f t="shared" ref="I26:I64" si="20">Currency&amp;$G$24&amp;$H$24&amp;$B26&amp;QuoteSuffix</f>
        <v>HKD3HI6HI6M_Quote</v>
      </c>
      <c r="J26" s="67" t="s">
        <v>142</v>
      </c>
      <c r="K26" s="51"/>
      <c r="L26" s="10" t="str">
        <f t="shared" si="16"/>
        <v>BasSw</v>
      </c>
      <c r="M26" s="98" t="str">
        <f t="shared" si="17"/>
        <v>--</v>
      </c>
      <c r="N26" s="142" t="str">
        <f>IFERROR(_xll.qlRateHelperQuoteName(M26,Trigger),"--")</f>
        <v>--</v>
      </c>
      <c r="O26" s="102" t="str">
        <f>IFERROR(_xll.qlRateHelperQuoteValue($M26,Trigger),"--")</f>
        <v>--</v>
      </c>
      <c r="P26" s="137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U26" s="49"/>
      <c r="V26" s="4" t="str">
        <f t="shared" si="4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68"/>
    </row>
    <row r="27" spans="1:38" ht="11.25" customHeight="1" x14ac:dyDescent="0.2">
      <c r="A27" s="62" t="s">
        <v>114</v>
      </c>
      <c r="B27" s="63" t="s">
        <v>46</v>
      </c>
      <c r="C27" s="64" t="s">
        <v>6</v>
      </c>
      <c r="D27" s="64" t="s">
        <v>131</v>
      </c>
      <c r="E27" s="64" t="s">
        <v>7</v>
      </c>
      <c r="F27" s="64" t="s">
        <v>132</v>
      </c>
      <c r="G27" s="64" t="str">
        <f t="shared" si="18"/>
        <v>HkdHibor6M</v>
      </c>
      <c r="H27" s="62" t="str">
        <f t="shared" si="19"/>
        <v>HKDQM3H9M_Quote</v>
      </c>
      <c r="I27" s="151" t="str">
        <f t="shared" si="20"/>
        <v>HKD3HI6HI9M_Quote</v>
      </c>
      <c r="J27" s="67"/>
      <c r="K27" s="51"/>
      <c r="L27" s="10" t="str">
        <f t="shared" si="16"/>
        <v>BasSw</v>
      </c>
      <c r="M27" s="98" t="str">
        <f t="shared" si="17"/>
        <v>--</v>
      </c>
      <c r="N27" s="142" t="str">
        <f>IFERROR(_xll.qlRateHelperQuoteName(M27,Trigger),"--")</f>
        <v>--</v>
      </c>
      <c r="O27" s="102" t="str">
        <f>IFERROR(_xll.qlRateHelperQuoteValue($M27,Trigger),"--")</f>
        <v>--</v>
      </c>
      <c r="P27" s="137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U27" s="49"/>
      <c r="V27" s="4" t="str">
        <f t="shared" si="4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68"/>
    </row>
    <row r="28" spans="1:38" ht="11.25" customHeight="1" x14ac:dyDescent="0.2">
      <c r="A28" s="62" t="s">
        <v>114</v>
      </c>
      <c r="B28" s="63" t="s">
        <v>27</v>
      </c>
      <c r="C28" s="64" t="s">
        <v>6</v>
      </c>
      <c r="D28" s="64" t="s">
        <v>131</v>
      </c>
      <c r="E28" s="64" t="s">
        <v>7</v>
      </c>
      <c r="F28" s="64" t="s">
        <v>132</v>
      </c>
      <c r="G28" s="64" t="str">
        <f t="shared" si="18"/>
        <v>HkdHibor6M</v>
      </c>
      <c r="H28" s="62" t="str">
        <f t="shared" si="19"/>
        <v>HKDQM3H1Y_Quote</v>
      </c>
      <c r="I28" s="151" t="str">
        <f t="shared" si="20"/>
        <v>HKD3HI6HI1Y_Quote</v>
      </c>
      <c r="J28" s="67"/>
      <c r="K28" s="51"/>
      <c r="L28" s="10" t="str">
        <f t="shared" si="16"/>
        <v>BasSw</v>
      </c>
      <c r="M28" s="98" t="str">
        <f t="shared" si="17"/>
        <v>--</v>
      </c>
      <c r="N28" s="142" t="str">
        <f>IFERROR(_xll.qlRateHelperQuoteName(M28,Trigger),"--")</f>
        <v>--</v>
      </c>
      <c r="O28" s="102" t="str">
        <f>IFERROR(_xll.qlRateHelperQuoteValue($M28,Trigger),"--")</f>
        <v>--</v>
      </c>
      <c r="P28" s="137" t="b">
        <v>0</v>
      </c>
      <c r="Q28" s="98">
        <v>50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U28" s="49"/>
      <c r="V28" s="4" t="str">
        <f t="shared" si="4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68"/>
    </row>
    <row r="29" spans="1:38" ht="11.25" customHeight="1" x14ac:dyDescent="0.2">
      <c r="A29" s="62" t="s">
        <v>114</v>
      </c>
      <c r="B29" s="63" t="s">
        <v>49</v>
      </c>
      <c r="C29" s="64" t="s">
        <v>6</v>
      </c>
      <c r="D29" s="64" t="s">
        <v>131</v>
      </c>
      <c r="E29" s="64" t="s">
        <v>7</v>
      </c>
      <c r="F29" s="64" t="s">
        <v>132</v>
      </c>
      <c r="G29" s="64" t="str">
        <f t="shared" si="18"/>
        <v>HkdHibor6M</v>
      </c>
      <c r="H29" s="62" t="str">
        <f t="shared" si="19"/>
        <v>HKDQM3H15M_Quote</v>
      </c>
      <c r="I29" s="151" t="str">
        <f t="shared" si="20"/>
        <v>HKD3HI6HI15M_Quote</v>
      </c>
      <c r="J29" s="67"/>
      <c r="K29" s="51"/>
      <c r="L29" s="10" t="str">
        <f t="shared" si="16"/>
        <v>BasSw</v>
      </c>
      <c r="M29" s="98" t="str">
        <f t="shared" si="17"/>
        <v>--</v>
      </c>
      <c r="N29" s="142" t="str">
        <f>IFERROR(_xll.qlRateHelperQuoteName(M29,Trigger),"--")</f>
        <v>--</v>
      </c>
      <c r="O29" s="102" t="str">
        <f>IFERROR(_xll.qlRateHelperQuoteValue($M29,Trigger),"--")</f>
        <v>--</v>
      </c>
      <c r="P29" s="137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U29" s="49"/>
      <c r="V29" s="4" t="str">
        <f t="shared" si="4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68"/>
    </row>
    <row r="30" spans="1:38" ht="11.25" customHeight="1" x14ac:dyDescent="0.2">
      <c r="A30" s="62" t="s">
        <v>114</v>
      </c>
      <c r="B30" s="63" t="s">
        <v>50</v>
      </c>
      <c r="C30" s="64" t="s">
        <v>6</v>
      </c>
      <c r="D30" s="64" t="s">
        <v>131</v>
      </c>
      <c r="E30" s="64" t="s">
        <v>7</v>
      </c>
      <c r="F30" s="64" t="s">
        <v>132</v>
      </c>
      <c r="G30" s="64" t="str">
        <f t="shared" si="18"/>
        <v>HkdHibor6M</v>
      </c>
      <c r="H30" s="62" t="str">
        <f t="shared" si="19"/>
        <v>HKDQM3H18M_Quote</v>
      </c>
      <c r="I30" s="151" t="str">
        <f t="shared" si="20"/>
        <v>HKD3HI6HI18M_Quote</v>
      </c>
      <c r="J30" s="67"/>
      <c r="K30" s="51"/>
      <c r="L30" s="10" t="str">
        <f t="shared" si="16"/>
        <v>BasSw</v>
      </c>
      <c r="M30" s="98" t="str">
        <f t="shared" si="17"/>
        <v>--</v>
      </c>
      <c r="N30" s="142" t="str">
        <f>IFERROR(_xll.qlRateHelperQuoteName(M30,Trigger),"--")</f>
        <v>--</v>
      </c>
      <c r="O30" s="102" t="str">
        <f>IFERROR(_xll.qlRateHelperQuoteValue($M30,Trigger),"--")</f>
        <v>--</v>
      </c>
      <c r="P30" s="137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U30" s="49"/>
      <c r="V30" s="4" t="str">
        <f t="shared" si="4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68"/>
    </row>
    <row r="31" spans="1:38" ht="11.25" customHeight="1" x14ac:dyDescent="0.2">
      <c r="A31" s="62" t="s">
        <v>114</v>
      </c>
      <c r="B31" s="63" t="s">
        <v>51</v>
      </c>
      <c r="C31" s="64" t="s">
        <v>6</v>
      </c>
      <c r="D31" s="64" t="s">
        <v>131</v>
      </c>
      <c r="E31" s="64" t="s">
        <v>7</v>
      </c>
      <c r="F31" s="64" t="s">
        <v>132</v>
      </c>
      <c r="G31" s="64" t="str">
        <f t="shared" si="18"/>
        <v>HkdHibor6M</v>
      </c>
      <c r="H31" s="62" t="str">
        <f t="shared" si="19"/>
        <v>HKDQM3H21M_Quote</v>
      </c>
      <c r="I31" s="151" t="str">
        <f t="shared" si="20"/>
        <v>HKD3HI6HI21M_Quote</v>
      </c>
      <c r="J31" s="67"/>
      <c r="K31" s="51"/>
      <c r="L31" s="10" t="str">
        <f t="shared" si="16"/>
        <v>BasSw</v>
      </c>
      <c r="M31" s="98" t="str">
        <f t="shared" si="17"/>
        <v>--</v>
      </c>
      <c r="N31" s="142" t="str">
        <f>IFERROR(_xll.qlRateHelperQuoteName(M31,Trigger),"--")</f>
        <v>--</v>
      </c>
      <c r="O31" s="102" t="str">
        <f>IFERROR(_xll.qlRateHelperQuoteValue($M31,Trigger),"--")</f>
        <v>--</v>
      </c>
      <c r="P31" s="137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U31" s="49"/>
      <c r="V31" s="4" t="str">
        <f t="shared" si="4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68"/>
    </row>
    <row r="32" spans="1:38" ht="11.25" customHeight="1" x14ac:dyDescent="0.2">
      <c r="A32" s="62" t="s">
        <v>114</v>
      </c>
      <c r="B32" s="63" t="s">
        <v>52</v>
      </c>
      <c r="C32" s="64" t="s">
        <v>6</v>
      </c>
      <c r="D32" s="64" t="s">
        <v>131</v>
      </c>
      <c r="E32" s="64" t="s">
        <v>7</v>
      </c>
      <c r="F32" s="64" t="s">
        <v>132</v>
      </c>
      <c r="G32" s="64" t="str">
        <f t="shared" si="18"/>
        <v>HkdHibor6M</v>
      </c>
      <c r="H32" s="62" t="str">
        <f t="shared" si="19"/>
        <v>HKDQM3H2Y_Quote</v>
      </c>
      <c r="I32" s="151" t="str">
        <f t="shared" si="20"/>
        <v>HKD3HI6HI2Y_Quote</v>
      </c>
      <c r="J32" s="67"/>
      <c r="L32" s="10" t="str">
        <f t="shared" si="16"/>
        <v>BasSw</v>
      </c>
      <c r="M32" s="98" t="str">
        <f t="shared" si="17"/>
        <v>--</v>
      </c>
      <c r="N32" s="142" t="str">
        <f>IFERROR(_xll.qlRateHelperQuoteName(M32,Trigger),"--")</f>
        <v>--</v>
      </c>
      <c r="O32" s="102" t="str">
        <f>IFERROR(_xll.qlRateHelperQuoteValue($M32,Trigger),"--")</f>
        <v>--</v>
      </c>
      <c r="P32" s="137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U32" s="49"/>
      <c r="V32" s="4" t="str">
        <f t="shared" si="4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68"/>
    </row>
    <row r="33" spans="1:30" ht="11.25" customHeight="1" x14ac:dyDescent="0.2">
      <c r="A33" s="62" t="s">
        <v>114</v>
      </c>
      <c r="B33" s="63" t="s">
        <v>53</v>
      </c>
      <c r="C33" s="64" t="s">
        <v>6</v>
      </c>
      <c r="D33" s="64" t="s">
        <v>131</v>
      </c>
      <c r="E33" s="64" t="s">
        <v>7</v>
      </c>
      <c r="F33" s="64" t="s">
        <v>132</v>
      </c>
      <c r="G33" s="64" t="str">
        <f t="shared" si="18"/>
        <v>HkdHibor6M</v>
      </c>
      <c r="H33" s="62" t="str">
        <f t="shared" si="19"/>
        <v>HKDQM3H3Y_Quote</v>
      </c>
      <c r="I33" s="151" t="str">
        <f t="shared" si="20"/>
        <v>HKD3HI6HI3Y_Quote</v>
      </c>
      <c r="J33" s="67"/>
      <c r="L33" s="10" t="str">
        <f t="shared" si="16"/>
        <v>BasSw</v>
      </c>
      <c r="M33" s="98" t="str">
        <f t="shared" si="17"/>
        <v>--</v>
      </c>
      <c r="N33" s="142" t="str">
        <f>IFERROR(_xll.qlRateHelperQuoteName(M33,Trigger),"--")</f>
        <v>--</v>
      </c>
      <c r="O33" s="102" t="str">
        <f>IFERROR(_xll.qlRateHelperQuoteValue($M33,Trigger),"--")</f>
        <v>--</v>
      </c>
      <c r="P33" s="137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U33" s="49"/>
      <c r="V33" s="4" t="str">
        <f t="shared" si="4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68"/>
    </row>
    <row r="34" spans="1:30" ht="11.25" customHeight="1" x14ac:dyDescent="0.2">
      <c r="A34" s="62" t="s">
        <v>114</v>
      </c>
      <c r="B34" s="63" t="s">
        <v>54</v>
      </c>
      <c r="C34" s="64" t="s">
        <v>6</v>
      </c>
      <c r="D34" s="64" t="s">
        <v>131</v>
      </c>
      <c r="E34" s="64" t="s">
        <v>7</v>
      </c>
      <c r="F34" s="64" t="s">
        <v>132</v>
      </c>
      <c r="G34" s="64" t="str">
        <f t="shared" si="18"/>
        <v>HkdHibor6M</v>
      </c>
      <c r="H34" s="62" t="str">
        <f t="shared" si="19"/>
        <v>HKDQM3H4Y_Quote</v>
      </c>
      <c r="I34" s="151" t="str">
        <f t="shared" si="20"/>
        <v>HKD3HI6HI4Y_Quote</v>
      </c>
      <c r="J34" s="67"/>
      <c r="L34" s="10" t="str">
        <f t="shared" si="16"/>
        <v>BasSw</v>
      </c>
      <c r="M34" s="98" t="str">
        <f t="shared" si="17"/>
        <v>--</v>
      </c>
      <c r="N34" s="142" t="str">
        <f>IFERROR(_xll.qlRateHelperQuoteName(M34,Trigger),"--")</f>
        <v>--</v>
      </c>
      <c r="O34" s="102" t="str">
        <f>IFERROR(_xll.qlRateHelperQuoteValue($M34,Trigger),"--")</f>
        <v>--</v>
      </c>
      <c r="P34" s="137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U34" s="49"/>
      <c r="V34" s="4" t="str">
        <f t="shared" si="4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68"/>
    </row>
    <row r="35" spans="1:30" ht="11.25" customHeight="1" x14ac:dyDescent="0.2">
      <c r="A35" s="62" t="s">
        <v>114</v>
      </c>
      <c r="B35" s="63" t="s">
        <v>55</v>
      </c>
      <c r="C35" s="64" t="s">
        <v>6</v>
      </c>
      <c r="D35" s="64" t="s">
        <v>131</v>
      </c>
      <c r="E35" s="64" t="s">
        <v>7</v>
      </c>
      <c r="F35" s="64" t="s">
        <v>132</v>
      </c>
      <c r="G35" s="64" t="str">
        <f t="shared" si="18"/>
        <v>HkdHibor6M</v>
      </c>
      <c r="H35" s="62" t="str">
        <f t="shared" si="19"/>
        <v>HKDQM3H5Y_Quote</v>
      </c>
      <c r="I35" s="151" t="str">
        <f t="shared" si="20"/>
        <v>HKD3HI6HI5Y_Quote</v>
      </c>
      <c r="J35" s="67"/>
      <c r="L35" s="10" t="str">
        <f t="shared" si="16"/>
        <v>BasSw</v>
      </c>
      <c r="M35" s="98" t="str">
        <f t="shared" si="17"/>
        <v>--</v>
      </c>
      <c r="N35" s="142" t="str">
        <f>IFERROR(_xll.qlRateHelperQuoteName(M35,Trigger),"--")</f>
        <v>--</v>
      </c>
      <c r="O35" s="102" t="str">
        <f>IFERROR(_xll.qlRateHelperQuoteValue($M35,Trigger),"--")</f>
        <v>--</v>
      </c>
      <c r="P35" s="137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U35" s="49"/>
      <c r="V35" s="4" t="str">
        <f t="shared" si="4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68"/>
    </row>
    <row r="36" spans="1:30" ht="11.25" customHeight="1" x14ac:dyDescent="0.2">
      <c r="A36" s="62" t="s">
        <v>114</v>
      </c>
      <c r="B36" s="63" t="s">
        <v>56</v>
      </c>
      <c r="C36" s="64" t="s">
        <v>6</v>
      </c>
      <c r="D36" s="64" t="s">
        <v>131</v>
      </c>
      <c r="E36" s="64" t="s">
        <v>7</v>
      </c>
      <c r="F36" s="64" t="s">
        <v>132</v>
      </c>
      <c r="G36" s="64" t="str">
        <f t="shared" si="18"/>
        <v>HkdHibor6M</v>
      </c>
      <c r="H36" s="62" t="str">
        <f t="shared" si="19"/>
        <v>HKDQM3H6Y_Quote</v>
      </c>
      <c r="I36" s="151" t="str">
        <f t="shared" si="20"/>
        <v>HKD3HI6HI6Y_Quote</v>
      </c>
      <c r="J36" s="67"/>
      <c r="L36" s="10" t="str">
        <f t="shared" si="16"/>
        <v>BasSw</v>
      </c>
      <c r="M36" s="98" t="str">
        <f t="shared" si="17"/>
        <v>--</v>
      </c>
      <c r="N36" s="142" t="str">
        <f>IFERROR(_xll.qlRateHelperQuoteName(M36,Trigger),"--")</f>
        <v>--</v>
      </c>
      <c r="O36" s="102" t="str">
        <f>IFERROR(_xll.qlRateHelperQuoteValue($M36,Trigger),"--")</f>
        <v>--</v>
      </c>
      <c r="P36" s="137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U36" s="49"/>
      <c r="V36" s="4" t="str">
        <f t="shared" si="4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68"/>
    </row>
    <row r="37" spans="1:30" ht="11.25" customHeight="1" x14ac:dyDescent="0.2">
      <c r="A37" s="62" t="s">
        <v>114</v>
      </c>
      <c r="B37" s="63" t="s">
        <v>57</v>
      </c>
      <c r="C37" s="64" t="s">
        <v>6</v>
      </c>
      <c r="D37" s="64" t="s">
        <v>131</v>
      </c>
      <c r="E37" s="64" t="s">
        <v>7</v>
      </c>
      <c r="F37" s="64" t="s">
        <v>132</v>
      </c>
      <c r="G37" s="64" t="str">
        <f t="shared" si="18"/>
        <v>HkdHibor6M</v>
      </c>
      <c r="H37" s="62" t="str">
        <f t="shared" si="19"/>
        <v>HKDQM3H7Y_Quote</v>
      </c>
      <c r="I37" s="151" t="str">
        <f t="shared" si="20"/>
        <v>HKD3HI6HI7Y_Quote</v>
      </c>
      <c r="J37" s="67"/>
      <c r="L37" s="10" t="str">
        <f t="shared" si="16"/>
        <v>BasSw</v>
      </c>
      <c r="M37" s="98" t="str">
        <f t="shared" si="17"/>
        <v>--</v>
      </c>
      <c r="N37" s="142" t="str">
        <f>IFERROR(_xll.qlRateHelperQuoteName(M37,Trigger),"--")</f>
        <v>--</v>
      </c>
      <c r="O37" s="102" t="str">
        <f>IFERROR(_xll.qlRateHelperQuoteValue($M37,Trigger),"--")</f>
        <v>--</v>
      </c>
      <c r="P37" s="137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U37" s="49"/>
      <c r="V37" s="4" t="str">
        <f t="shared" si="4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68"/>
    </row>
    <row r="38" spans="1:30" ht="11.25" customHeight="1" x14ac:dyDescent="0.2">
      <c r="A38" s="62" t="s">
        <v>114</v>
      </c>
      <c r="B38" s="63" t="s">
        <v>58</v>
      </c>
      <c r="C38" s="64" t="s">
        <v>6</v>
      </c>
      <c r="D38" s="64" t="s">
        <v>131</v>
      </c>
      <c r="E38" s="64" t="s">
        <v>7</v>
      </c>
      <c r="F38" s="64" t="s">
        <v>132</v>
      </c>
      <c r="G38" s="64" t="str">
        <f t="shared" si="18"/>
        <v>HkdHibor6M</v>
      </c>
      <c r="H38" s="62" t="str">
        <f t="shared" si="19"/>
        <v>HKDQM3H8Y_Quote</v>
      </c>
      <c r="I38" s="151" t="str">
        <f t="shared" si="20"/>
        <v>HKD3HI6HI8Y_Quote</v>
      </c>
      <c r="J38" s="67"/>
      <c r="L38" s="10" t="str">
        <f t="shared" si="16"/>
        <v>BasSw</v>
      </c>
      <c r="M38" s="98" t="str">
        <f t="shared" si="17"/>
        <v>--</v>
      </c>
      <c r="N38" s="142" t="str">
        <f>IFERROR(_xll.qlRateHelperQuoteName(M38,Trigger),"--")</f>
        <v>--</v>
      </c>
      <c r="O38" s="102" t="str">
        <f>IFERROR(_xll.qlRateHelperQuoteValue($M38,Trigger),"--")</f>
        <v>--</v>
      </c>
      <c r="P38" s="137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U38" s="49"/>
      <c r="V38" s="4" t="str">
        <f t="shared" si="4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68"/>
    </row>
    <row r="39" spans="1:30" ht="11.25" customHeight="1" x14ac:dyDescent="0.2">
      <c r="A39" s="62" t="s">
        <v>114</v>
      </c>
      <c r="B39" s="63" t="s">
        <v>59</v>
      </c>
      <c r="C39" s="64" t="s">
        <v>6</v>
      </c>
      <c r="D39" s="64" t="s">
        <v>131</v>
      </c>
      <c r="E39" s="64" t="s">
        <v>7</v>
      </c>
      <c r="F39" s="64" t="s">
        <v>132</v>
      </c>
      <c r="G39" s="64" t="str">
        <f t="shared" si="18"/>
        <v>HkdHibor6M</v>
      </c>
      <c r="H39" s="62" t="str">
        <f t="shared" si="19"/>
        <v>HKDQM3H9Y_Quote</v>
      </c>
      <c r="I39" s="151" t="str">
        <f t="shared" si="20"/>
        <v>HKD3HI6HI9Y_Quote</v>
      </c>
      <c r="J39" s="67"/>
      <c r="L39" s="10" t="str">
        <f t="shared" si="16"/>
        <v>BasSw</v>
      </c>
      <c r="M39" s="98" t="str">
        <f t="shared" si="17"/>
        <v>--</v>
      </c>
      <c r="N39" s="142" t="str">
        <f>IFERROR(_xll.qlRateHelperQuoteName(M39,Trigger),"--")</f>
        <v>--</v>
      </c>
      <c r="O39" s="102" t="str">
        <f>IFERROR(_xll.qlRateHelperQuoteValue($M39,Trigger),"--")</f>
        <v>--</v>
      </c>
      <c r="P39" s="137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U39" s="49"/>
      <c r="V39" s="4" t="str">
        <f t="shared" si="4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  <c r="AD39" s="168"/>
    </row>
    <row r="40" spans="1:30" ht="11.25" customHeight="1" x14ac:dyDescent="0.2">
      <c r="A40" s="62" t="s">
        <v>114</v>
      </c>
      <c r="B40" s="63" t="s">
        <v>60</v>
      </c>
      <c r="C40" s="64" t="s">
        <v>6</v>
      </c>
      <c r="D40" s="64" t="s">
        <v>131</v>
      </c>
      <c r="E40" s="64" t="s">
        <v>7</v>
      </c>
      <c r="F40" s="64" t="s">
        <v>132</v>
      </c>
      <c r="G40" s="64" t="str">
        <f t="shared" si="18"/>
        <v>HkdHibor6M</v>
      </c>
      <c r="H40" s="62" t="str">
        <f t="shared" si="19"/>
        <v>HKDQM3H10Y_Quote</v>
      </c>
      <c r="I40" s="151" t="str">
        <f t="shared" si="20"/>
        <v>HKD3HI6HI10Y_Quote</v>
      </c>
      <c r="J40" s="67"/>
      <c r="L40" s="10" t="str">
        <f t="shared" si="16"/>
        <v>BasSw</v>
      </c>
      <c r="M40" s="98" t="str">
        <f t="shared" si="17"/>
        <v>--</v>
      </c>
      <c r="N40" s="142" t="str">
        <f>IFERROR(_xll.qlRateHelperQuoteName(M40,Trigger),"--")</f>
        <v>--</v>
      </c>
      <c r="O40" s="102" t="str">
        <f>IFERROR(_xll.qlRateHelperQuoteValue($M40,Trigger),"--")</f>
        <v>--</v>
      </c>
      <c r="P40" s="137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U40" s="49"/>
      <c r="V40" s="4" t="str">
        <f t="shared" si="4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  <c r="AD40" s="168"/>
    </row>
    <row r="41" spans="1:30" ht="11.25" customHeight="1" x14ac:dyDescent="0.2">
      <c r="A41" s="62" t="s">
        <v>114</v>
      </c>
      <c r="B41" s="63" t="s">
        <v>96</v>
      </c>
      <c r="C41" s="64" t="s">
        <v>6</v>
      </c>
      <c r="D41" s="64" t="s">
        <v>131</v>
      </c>
      <c r="E41" s="64" t="s">
        <v>7</v>
      </c>
      <c r="F41" s="64" t="s">
        <v>132</v>
      </c>
      <c r="G41" s="64" t="str">
        <f t="shared" si="18"/>
        <v>HkdHibor6M</v>
      </c>
      <c r="H41" s="62" t="str">
        <f t="shared" si="19"/>
        <v>HKDQM3H11Y_Quote</v>
      </c>
      <c r="I41" s="151" t="str">
        <f t="shared" si="20"/>
        <v>HKD3HI6HI11Y_Quote</v>
      </c>
      <c r="J41" s="67"/>
      <c r="L41" s="10" t="str">
        <f t="shared" si="16"/>
        <v>BasSw</v>
      </c>
      <c r="M41" s="98" t="str">
        <f t="shared" si="17"/>
        <v>--</v>
      </c>
      <c r="N41" s="142" t="str">
        <f>IFERROR(_xll.qlRateHelperQuoteName(M41,Trigger),"--")</f>
        <v>--</v>
      </c>
      <c r="O41" s="102" t="str">
        <f>IFERROR(_xll.qlRateHelperQuoteValue($M41,Trigger),"--")</f>
        <v>--</v>
      </c>
      <c r="P41" s="137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U41" s="49"/>
      <c r="V41" s="4" t="str">
        <f t="shared" si="4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  <c r="AD41" s="168"/>
    </row>
    <row r="42" spans="1:30" ht="11.25" customHeight="1" x14ac:dyDescent="0.2">
      <c r="A42" s="62" t="s">
        <v>114</v>
      </c>
      <c r="B42" s="63" t="s">
        <v>61</v>
      </c>
      <c r="C42" s="64" t="s">
        <v>6</v>
      </c>
      <c r="D42" s="64" t="s">
        <v>131</v>
      </c>
      <c r="E42" s="64" t="s">
        <v>7</v>
      </c>
      <c r="F42" s="64" t="s">
        <v>132</v>
      </c>
      <c r="G42" s="64" t="str">
        <f t="shared" si="18"/>
        <v>HkdHibor6M</v>
      </c>
      <c r="H42" s="62" t="str">
        <f t="shared" si="19"/>
        <v>HKDQM3H12Y_Quote</v>
      </c>
      <c r="I42" s="151" t="str">
        <f t="shared" si="20"/>
        <v>HKD3HI6HI12Y_Quote</v>
      </c>
      <c r="J42" s="67"/>
      <c r="L42" s="10" t="str">
        <f t="shared" si="16"/>
        <v>BasSw</v>
      </c>
      <c r="M42" s="98" t="str">
        <f t="shared" si="17"/>
        <v>--</v>
      </c>
      <c r="N42" s="142" t="str">
        <f>IFERROR(_xll.qlRateHelperQuoteName(M42,Trigger),"--")</f>
        <v>--</v>
      </c>
      <c r="O42" s="102" t="str">
        <f>IFERROR(_xll.qlRateHelperQuoteValue($M42,Trigger),"--")</f>
        <v>--</v>
      </c>
      <c r="P42" s="137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U42" s="49"/>
      <c r="V42" s="4" t="str">
        <f t="shared" si="4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  <c r="AD42" s="168"/>
    </row>
    <row r="43" spans="1:30" ht="11.25" customHeight="1" x14ac:dyDescent="0.2">
      <c r="A43" s="62" t="s">
        <v>114</v>
      </c>
      <c r="B43" s="63" t="s">
        <v>97</v>
      </c>
      <c r="C43" s="64" t="s">
        <v>6</v>
      </c>
      <c r="D43" s="64" t="s">
        <v>131</v>
      </c>
      <c r="E43" s="64" t="s">
        <v>7</v>
      </c>
      <c r="F43" s="64" t="s">
        <v>132</v>
      </c>
      <c r="G43" s="64" t="str">
        <f t="shared" si="18"/>
        <v>HkdHibor6M</v>
      </c>
      <c r="H43" s="62" t="str">
        <f t="shared" si="19"/>
        <v>HKDQM3H13Y_Quote</v>
      </c>
      <c r="I43" s="151" t="str">
        <f t="shared" si="20"/>
        <v>HKD3HI6HI13Y_Quote</v>
      </c>
      <c r="J43" s="67"/>
      <c r="L43" s="10" t="str">
        <f t="shared" si="16"/>
        <v>BasSw</v>
      </c>
      <c r="M43" s="98" t="str">
        <f t="shared" si="17"/>
        <v>--</v>
      </c>
      <c r="N43" s="142" t="str">
        <f>IFERROR(_xll.qlRateHelperQuoteName(M43,Trigger),"--")</f>
        <v>--</v>
      </c>
      <c r="O43" s="102" t="str">
        <f>IFERROR(_xll.qlRateHelperQuoteValue($M43,Trigger),"--")</f>
        <v>--</v>
      </c>
      <c r="P43" s="137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U43" s="49"/>
      <c r="V43" s="4" t="str">
        <f t="shared" si="4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  <c r="AD43" s="168"/>
    </row>
    <row r="44" spans="1:30" ht="11.25" customHeight="1" x14ac:dyDescent="0.2">
      <c r="A44" s="62" t="s">
        <v>114</v>
      </c>
      <c r="B44" s="63" t="s">
        <v>98</v>
      </c>
      <c r="C44" s="64" t="s">
        <v>6</v>
      </c>
      <c r="D44" s="64" t="s">
        <v>131</v>
      </c>
      <c r="E44" s="64" t="s">
        <v>7</v>
      </c>
      <c r="F44" s="64" t="s">
        <v>132</v>
      </c>
      <c r="G44" s="64" t="str">
        <f t="shared" si="18"/>
        <v>HkdHibor6M</v>
      </c>
      <c r="H44" s="62" t="str">
        <f t="shared" si="19"/>
        <v>HKDQM3H14Y_Quote</v>
      </c>
      <c r="I44" s="151" t="str">
        <f t="shared" si="20"/>
        <v>HKD3HI6HI14Y_Quote</v>
      </c>
      <c r="J44" s="67"/>
      <c r="L44" s="10" t="str">
        <f t="shared" si="16"/>
        <v>BasSw</v>
      </c>
      <c r="M44" s="98" t="str">
        <f t="shared" si="17"/>
        <v>--</v>
      </c>
      <c r="N44" s="142" t="str">
        <f>IFERROR(_xll.qlRateHelperQuoteName(M44,Trigger),"--")</f>
        <v>--</v>
      </c>
      <c r="O44" s="102" t="str">
        <f>IFERROR(_xll.qlRateHelperQuoteValue($M44,Trigger),"--")</f>
        <v>--</v>
      </c>
      <c r="P44" s="13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U44" s="49"/>
      <c r="V44" s="4" t="str">
        <f t="shared" si="4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  <c r="AD44" s="168"/>
    </row>
    <row r="45" spans="1:30" ht="11.25" customHeight="1" x14ac:dyDescent="0.2">
      <c r="A45" s="62" t="s">
        <v>114</v>
      </c>
      <c r="B45" s="63" t="s">
        <v>62</v>
      </c>
      <c r="C45" s="64" t="s">
        <v>6</v>
      </c>
      <c r="D45" s="64" t="s">
        <v>131</v>
      </c>
      <c r="E45" s="64" t="s">
        <v>7</v>
      </c>
      <c r="F45" s="64" t="s">
        <v>132</v>
      </c>
      <c r="G45" s="64" t="str">
        <f t="shared" si="18"/>
        <v>HkdHibor6M</v>
      </c>
      <c r="H45" s="62" t="str">
        <f t="shared" si="19"/>
        <v>HKDQM3H15Y_Quote</v>
      </c>
      <c r="I45" s="151" t="str">
        <f t="shared" si="20"/>
        <v>HKD3HI6HI15Y_Quote</v>
      </c>
      <c r="J45" s="67"/>
      <c r="L45" s="10" t="str">
        <f t="shared" si="16"/>
        <v>BasSw</v>
      </c>
      <c r="M45" s="98" t="str">
        <f t="shared" si="17"/>
        <v>--</v>
      </c>
      <c r="N45" s="142" t="str">
        <f>IFERROR(_xll.qlRateHelperQuoteName(M45,Trigger),"--")</f>
        <v>--</v>
      </c>
      <c r="O45" s="102" t="str">
        <f>IFERROR(_xll.qlRateHelperQuoteValue($M45,Trigger),"--")</f>
        <v>--</v>
      </c>
      <c r="P45" s="137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U45" s="49"/>
      <c r="V45" s="4" t="str">
        <f t="shared" si="4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  <c r="AD45" s="168"/>
    </row>
    <row r="46" spans="1:30" ht="11.25" customHeight="1" x14ac:dyDescent="0.2">
      <c r="A46" s="62" t="s">
        <v>114</v>
      </c>
      <c r="B46" s="63" t="s">
        <v>99</v>
      </c>
      <c r="C46" s="64" t="s">
        <v>6</v>
      </c>
      <c r="D46" s="64" t="s">
        <v>131</v>
      </c>
      <c r="E46" s="64" t="s">
        <v>7</v>
      </c>
      <c r="F46" s="64" t="s">
        <v>132</v>
      </c>
      <c r="G46" s="64" t="str">
        <f t="shared" si="18"/>
        <v>HkdHibor6M</v>
      </c>
      <c r="H46" s="62" t="str">
        <f t="shared" si="19"/>
        <v>HKDQM3H16Y_Quote</v>
      </c>
      <c r="I46" s="151" t="str">
        <f t="shared" si="20"/>
        <v>HKD3HI6HI16Y_Quote</v>
      </c>
      <c r="J46" s="67"/>
      <c r="L46" s="10" t="str">
        <f t="shared" si="16"/>
        <v>BasSw</v>
      </c>
      <c r="M46" s="98" t="str">
        <f t="shared" si="17"/>
        <v>--</v>
      </c>
      <c r="N46" s="142" t="str">
        <f>IFERROR(_xll.qlRateHelperQuoteName(M46,Trigger),"--")</f>
        <v>--</v>
      </c>
      <c r="O46" s="102" t="str">
        <f>IFERROR(_xll.qlRateHelperQuoteValue($M46,Trigger),"--")</f>
        <v>--</v>
      </c>
      <c r="P46" s="13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U46" s="49"/>
      <c r="V46" s="4" t="str">
        <f t="shared" si="4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114</v>
      </c>
      <c r="B47" s="63" t="s">
        <v>100</v>
      </c>
      <c r="C47" s="64" t="s">
        <v>6</v>
      </c>
      <c r="D47" s="64" t="s">
        <v>131</v>
      </c>
      <c r="E47" s="64" t="s">
        <v>7</v>
      </c>
      <c r="F47" s="64" t="s">
        <v>132</v>
      </c>
      <c r="G47" s="64" t="str">
        <f t="shared" si="18"/>
        <v>HkdHibor6M</v>
      </c>
      <c r="H47" s="62" t="str">
        <f t="shared" si="19"/>
        <v>HKDQM3H17Y_Quote</v>
      </c>
      <c r="I47" s="151" t="str">
        <f t="shared" si="20"/>
        <v>HKD3HI6HI17Y_Quote</v>
      </c>
      <c r="J47" s="67"/>
      <c r="L47" s="10" t="str">
        <f t="shared" si="16"/>
        <v>BasSw</v>
      </c>
      <c r="M47" s="98" t="str">
        <f t="shared" si="17"/>
        <v>--</v>
      </c>
      <c r="N47" s="142" t="str">
        <f>IFERROR(_xll.qlRateHelperQuoteName(M47,Trigger),"--")</f>
        <v>--</v>
      </c>
      <c r="O47" s="102" t="str">
        <f>IFERROR(_xll.qlRateHelperQuoteValue($M47,Trigger),"--")</f>
        <v>--</v>
      </c>
      <c r="P47" s="137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U47" s="49"/>
      <c r="V47" s="4" t="str">
        <f t="shared" si="4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114</v>
      </c>
      <c r="B48" s="63" t="s">
        <v>101</v>
      </c>
      <c r="C48" s="64" t="s">
        <v>6</v>
      </c>
      <c r="D48" s="64" t="s">
        <v>131</v>
      </c>
      <c r="E48" s="64" t="s">
        <v>7</v>
      </c>
      <c r="F48" s="64" t="s">
        <v>132</v>
      </c>
      <c r="G48" s="64" t="str">
        <f t="shared" si="18"/>
        <v>HkdHibor6M</v>
      </c>
      <c r="H48" s="62" t="str">
        <f t="shared" si="19"/>
        <v>HKDQM3H18Y_Quote</v>
      </c>
      <c r="I48" s="151" t="str">
        <f t="shared" si="20"/>
        <v>HKD3HI6HI18Y_Quote</v>
      </c>
      <c r="J48" s="67"/>
      <c r="L48" s="10" t="str">
        <f t="shared" si="16"/>
        <v>BasSw</v>
      </c>
      <c r="M48" s="98" t="str">
        <f t="shared" si="17"/>
        <v>--</v>
      </c>
      <c r="N48" s="142" t="str">
        <f>IFERROR(_xll.qlRateHelperQuoteName(M48,Trigger),"--")</f>
        <v>--</v>
      </c>
      <c r="O48" s="102" t="str">
        <f>IFERROR(_xll.qlRateHelperQuoteValue($M48,Trigger),"--")</f>
        <v>--</v>
      </c>
      <c r="P48" s="137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U48" s="49"/>
      <c r="V48" s="4" t="str">
        <f t="shared" si="4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114</v>
      </c>
      <c r="B49" s="63" t="s">
        <v>102</v>
      </c>
      <c r="C49" s="64" t="s">
        <v>6</v>
      </c>
      <c r="D49" s="64" t="s">
        <v>131</v>
      </c>
      <c r="E49" s="64" t="s">
        <v>7</v>
      </c>
      <c r="F49" s="64" t="s">
        <v>132</v>
      </c>
      <c r="G49" s="64" t="str">
        <f t="shared" si="18"/>
        <v>HkdHibor6M</v>
      </c>
      <c r="H49" s="62" t="str">
        <f t="shared" si="19"/>
        <v>HKDQM3H19Y_Quote</v>
      </c>
      <c r="I49" s="151" t="str">
        <f t="shared" si="20"/>
        <v>HKD3HI6HI19Y_Quote</v>
      </c>
      <c r="J49" s="67"/>
      <c r="L49" s="10" t="str">
        <f t="shared" si="16"/>
        <v>BasSw</v>
      </c>
      <c r="M49" s="98" t="str">
        <f t="shared" si="17"/>
        <v>--</v>
      </c>
      <c r="N49" s="142" t="str">
        <f>IFERROR(_xll.qlRateHelperQuoteName(M49,Trigger),"--")</f>
        <v>--</v>
      </c>
      <c r="O49" s="102" t="str">
        <f>IFERROR(_xll.qlRateHelperQuoteValue($M49,Trigger),"--")</f>
        <v>--</v>
      </c>
      <c r="P49" s="13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U49" s="49"/>
      <c r="V49" s="4" t="str">
        <f t="shared" si="4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114</v>
      </c>
      <c r="B50" s="63" t="s">
        <v>63</v>
      </c>
      <c r="C50" s="64" t="s">
        <v>6</v>
      </c>
      <c r="D50" s="64" t="s">
        <v>131</v>
      </c>
      <c r="E50" s="64" t="s">
        <v>7</v>
      </c>
      <c r="F50" s="64" t="s">
        <v>132</v>
      </c>
      <c r="G50" s="64" t="str">
        <f t="shared" si="18"/>
        <v>HkdHibor6M</v>
      </c>
      <c r="H50" s="62" t="str">
        <f t="shared" si="19"/>
        <v>HKDQM3H20Y_Quote</v>
      </c>
      <c r="I50" s="151" t="str">
        <f t="shared" si="20"/>
        <v>HKD3HI6HI20Y_Quote</v>
      </c>
      <c r="J50" s="67"/>
      <c r="L50" s="10" t="str">
        <f t="shared" si="16"/>
        <v>BasSw</v>
      </c>
      <c r="M50" s="98" t="str">
        <f t="shared" si="17"/>
        <v>--</v>
      </c>
      <c r="N50" s="142" t="str">
        <f>IFERROR(_xll.qlRateHelperQuoteName(M50,Trigger),"--")</f>
        <v>--</v>
      </c>
      <c r="O50" s="102" t="str">
        <f>IFERROR(_xll.qlRateHelperQuoteValue($M50,Trigger),"--")</f>
        <v>--</v>
      </c>
      <c r="P50" s="13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U50" s="49"/>
      <c r="V50" s="4" t="str">
        <f t="shared" si="4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114</v>
      </c>
      <c r="B51" s="63" t="s">
        <v>103</v>
      </c>
      <c r="C51" s="64" t="s">
        <v>6</v>
      </c>
      <c r="D51" s="64" t="s">
        <v>131</v>
      </c>
      <c r="E51" s="64" t="s">
        <v>7</v>
      </c>
      <c r="F51" s="64" t="s">
        <v>132</v>
      </c>
      <c r="G51" s="64" t="str">
        <f t="shared" si="18"/>
        <v>HkdHibor6M</v>
      </c>
      <c r="H51" s="62" t="str">
        <f t="shared" si="19"/>
        <v>HKDQM3H21Y_Quote</v>
      </c>
      <c r="I51" s="151" t="str">
        <f t="shared" si="20"/>
        <v>HKD3HI6HI21Y_Quote</v>
      </c>
      <c r="J51" s="67"/>
      <c r="L51" s="10" t="str">
        <f t="shared" si="16"/>
        <v>BasSw</v>
      </c>
      <c r="M51" s="98" t="str">
        <f t="shared" si="17"/>
        <v>--</v>
      </c>
      <c r="N51" s="142" t="str">
        <f>IFERROR(_xll.qlRateHelperQuoteName(M51,Trigger),"--")</f>
        <v>--</v>
      </c>
      <c r="O51" s="102" t="str">
        <f>IFERROR(_xll.qlRateHelperQuoteValue($M51,Trigger),"--")</f>
        <v>--</v>
      </c>
      <c r="P51" s="13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U51" s="49"/>
      <c r="V51" s="4" t="str">
        <f t="shared" si="4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114</v>
      </c>
      <c r="B52" s="63" t="s">
        <v>104</v>
      </c>
      <c r="C52" s="64" t="s">
        <v>6</v>
      </c>
      <c r="D52" s="64" t="s">
        <v>131</v>
      </c>
      <c r="E52" s="64" t="s">
        <v>7</v>
      </c>
      <c r="F52" s="64" t="s">
        <v>132</v>
      </c>
      <c r="G52" s="64" t="str">
        <f t="shared" si="18"/>
        <v>HkdHibor6M</v>
      </c>
      <c r="H52" s="62" t="str">
        <f t="shared" si="19"/>
        <v>HKDQM3H22Y_Quote</v>
      </c>
      <c r="I52" s="151" t="str">
        <f t="shared" si="20"/>
        <v>HKD3HI6HI22Y_Quote</v>
      </c>
      <c r="J52" s="67"/>
      <c r="L52" s="10" t="str">
        <f t="shared" si="16"/>
        <v>BasSw</v>
      </c>
      <c r="M52" s="98" t="str">
        <f t="shared" si="17"/>
        <v>--</v>
      </c>
      <c r="N52" s="142" t="str">
        <f>IFERROR(_xll.qlRateHelperQuoteName(M52,Trigger),"--")</f>
        <v>--</v>
      </c>
      <c r="O52" s="102" t="str">
        <f>IFERROR(_xll.qlRateHelperQuoteValue($M52,Trigger),"--")</f>
        <v>--</v>
      </c>
      <c r="P52" s="13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U52" s="49"/>
      <c r="V52" s="4" t="str">
        <f t="shared" si="4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114</v>
      </c>
      <c r="B53" s="63" t="s">
        <v>105</v>
      </c>
      <c r="C53" s="64" t="s">
        <v>6</v>
      </c>
      <c r="D53" s="64" t="s">
        <v>131</v>
      </c>
      <c r="E53" s="64" t="s">
        <v>7</v>
      </c>
      <c r="F53" s="64" t="s">
        <v>132</v>
      </c>
      <c r="G53" s="64" t="str">
        <f t="shared" si="18"/>
        <v>HkdHibor6M</v>
      </c>
      <c r="H53" s="62" t="str">
        <f t="shared" si="19"/>
        <v>HKDQM3H23Y_Quote</v>
      </c>
      <c r="I53" s="151" t="str">
        <f t="shared" si="20"/>
        <v>HKD3HI6HI23Y_Quote</v>
      </c>
      <c r="J53" s="67"/>
      <c r="L53" s="10" t="str">
        <f t="shared" si="16"/>
        <v>BasSw</v>
      </c>
      <c r="M53" s="98" t="str">
        <f t="shared" si="17"/>
        <v>--</v>
      </c>
      <c r="N53" s="142" t="str">
        <f>IFERROR(_xll.qlRateHelperQuoteName(M53,Trigger),"--")</f>
        <v>--</v>
      </c>
      <c r="O53" s="102" t="str">
        <f>IFERROR(_xll.qlRateHelperQuoteValue($M53,Trigger),"--")</f>
        <v>--</v>
      </c>
      <c r="P53" s="137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U53" s="49"/>
      <c r="V53" s="4" t="str">
        <f t="shared" si="4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114</v>
      </c>
      <c r="B54" s="63" t="s">
        <v>106</v>
      </c>
      <c r="C54" s="64" t="s">
        <v>6</v>
      </c>
      <c r="D54" s="64" t="s">
        <v>131</v>
      </c>
      <c r="E54" s="64" t="s">
        <v>7</v>
      </c>
      <c r="F54" s="64" t="s">
        <v>132</v>
      </c>
      <c r="G54" s="64" t="str">
        <f t="shared" si="18"/>
        <v>HkdHibor6M</v>
      </c>
      <c r="H54" s="62" t="str">
        <f t="shared" si="19"/>
        <v>HKDQM3H24Y_Quote</v>
      </c>
      <c r="I54" s="151" t="str">
        <f t="shared" si="20"/>
        <v>HKD3HI6HI24Y_Quote</v>
      </c>
      <c r="J54" s="67"/>
      <c r="L54" s="10" t="str">
        <f t="shared" si="16"/>
        <v>BasSw</v>
      </c>
      <c r="M54" s="98" t="str">
        <f t="shared" si="17"/>
        <v>--</v>
      </c>
      <c r="N54" s="142" t="str">
        <f>IFERROR(_xll.qlRateHelperQuoteName(M54,Trigger),"--")</f>
        <v>--</v>
      </c>
      <c r="O54" s="102" t="str">
        <f>IFERROR(_xll.qlRateHelperQuoteValue($M54,Trigger),"--")</f>
        <v>--</v>
      </c>
      <c r="P54" s="137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U54" s="49"/>
      <c r="V54" s="4" t="str">
        <f t="shared" si="4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114</v>
      </c>
      <c r="B55" s="63" t="s">
        <v>64</v>
      </c>
      <c r="C55" s="64" t="s">
        <v>6</v>
      </c>
      <c r="D55" s="64" t="s">
        <v>131</v>
      </c>
      <c r="E55" s="64" t="s">
        <v>7</v>
      </c>
      <c r="F55" s="64" t="s">
        <v>132</v>
      </c>
      <c r="G55" s="64" t="str">
        <f t="shared" si="18"/>
        <v>HkdHibor6M</v>
      </c>
      <c r="H55" s="62" t="str">
        <f t="shared" si="19"/>
        <v>HKDQM3H25Y_Quote</v>
      </c>
      <c r="I55" s="151" t="str">
        <f t="shared" si="20"/>
        <v>HKD3HI6HI25Y_Quote</v>
      </c>
      <c r="J55" s="67"/>
      <c r="L55" s="10" t="str">
        <f t="shared" si="16"/>
        <v>BasSw</v>
      </c>
      <c r="M55" s="98" t="str">
        <f t="shared" si="17"/>
        <v>--</v>
      </c>
      <c r="N55" s="142" t="str">
        <f>IFERROR(_xll.qlRateHelperQuoteName(M55,Trigger),"--")</f>
        <v>--</v>
      </c>
      <c r="O55" s="102" t="str">
        <f>IFERROR(_xll.qlRateHelperQuoteValue($M55,Trigger),"--")</f>
        <v>--</v>
      </c>
      <c r="P55" s="137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U55" s="49"/>
      <c r="V55" s="4" t="str">
        <f t="shared" si="4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114</v>
      </c>
      <c r="B56" s="63" t="s">
        <v>107</v>
      </c>
      <c r="C56" s="64" t="s">
        <v>6</v>
      </c>
      <c r="D56" s="64" t="s">
        <v>131</v>
      </c>
      <c r="E56" s="64" t="s">
        <v>7</v>
      </c>
      <c r="F56" s="64" t="s">
        <v>132</v>
      </c>
      <c r="G56" s="64" t="str">
        <f t="shared" si="18"/>
        <v>HkdHibor6M</v>
      </c>
      <c r="H56" s="62" t="str">
        <f t="shared" si="19"/>
        <v>HKDQM3H26Y_Quote</v>
      </c>
      <c r="I56" s="151" t="str">
        <f t="shared" si="20"/>
        <v>HKD3HI6HI26Y_Quote</v>
      </c>
      <c r="J56" s="67"/>
      <c r="L56" s="10" t="str">
        <f t="shared" si="16"/>
        <v>BasSw</v>
      </c>
      <c r="M56" s="98" t="str">
        <f t="shared" si="17"/>
        <v>--</v>
      </c>
      <c r="N56" s="142" t="str">
        <f>IFERROR(_xll.qlRateHelperQuoteName(M56,Trigger),"--")</f>
        <v>--</v>
      </c>
      <c r="O56" s="102" t="str">
        <f>IFERROR(_xll.qlRateHelperQuoteValue($M56,Trigger),"--")</f>
        <v>--</v>
      </c>
      <c r="P56" s="137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U56" s="49"/>
      <c r="V56" s="4" t="str">
        <f t="shared" si="4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114</v>
      </c>
      <c r="B57" s="63" t="s">
        <v>65</v>
      </c>
      <c r="C57" s="64" t="s">
        <v>6</v>
      </c>
      <c r="D57" s="64" t="s">
        <v>131</v>
      </c>
      <c r="E57" s="64" t="s">
        <v>7</v>
      </c>
      <c r="F57" s="64" t="s">
        <v>132</v>
      </c>
      <c r="G57" s="64" t="str">
        <f t="shared" si="18"/>
        <v>HkdHibor6M</v>
      </c>
      <c r="H57" s="62" t="str">
        <f t="shared" si="19"/>
        <v>HKDQM3H27Y_Quote</v>
      </c>
      <c r="I57" s="151" t="str">
        <f t="shared" si="20"/>
        <v>HKD3HI6HI27Y_Quote</v>
      </c>
      <c r="J57" s="67"/>
      <c r="L57" s="10" t="str">
        <f t="shared" si="16"/>
        <v>BasSw</v>
      </c>
      <c r="M57" s="98" t="str">
        <f t="shared" si="17"/>
        <v>--</v>
      </c>
      <c r="N57" s="142" t="str">
        <f>IFERROR(_xll.qlRateHelperQuoteName(M57,Trigger),"--")</f>
        <v>--</v>
      </c>
      <c r="O57" s="102" t="str">
        <f>IFERROR(_xll.qlRateHelperQuoteValue($M57,Trigger),"--")</f>
        <v>--</v>
      </c>
      <c r="P57" s="137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U57" s="49"/>
      <c r="V57" s="4" t="str">
        <f t="shared" si="4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114</v>
      </c>
      <c r="B58" s="63" t="s">
        <v>108</v>
      </c>
      <c r="C58" s="64" t="s">
        <v>6</v>
      </c>
      <c r="D58" s="64" t="s">
        <v>131</v>
      </c>
      <c r="E58" s="64" t="s">
        <v>7</v>
      </c>
      <c r="F58" s="64" t="s">
        <v>132</v>
      </c>
      <c r="G58" s="64" t="str">
        <f t="shared" si="18"/>
        <v>HkdHibor6M</v>
      </c>
      <c r="H58" s="62" t="str">
        <f t="shared" si="19"/>
        <v>HKDQM3H28Y_Quote</v>
      </c>
      <c r="I58" s="151" t="str">
        <f t="shared" si="20"/>
        <v>HKD3HI6HI28Y_Quote</v>
      </c>
      <c r="J58" s="67"/>
      <c r="L58" s="10" t="str">
        <f t="shared" si="16"/>
        <v>BasSw</v>
      </c>
      <c r="M58" s="98" t="str">
        <f t="shared" si="17"/>
        <v>--</v>
      </c>
      <c r="N58" s="142" t="str">
        <f>IFERROR(_xll.qlRateHelperQuoteName(M58,Trigger),"--")</f>
        <v>--</v>
      </c>
      <c r="O58" s="102" t="str">
        <f>IFERROR(_xll.qlRateHelperQuoteValue($M58,Trigger),"--")</f>
        <v>--</v>
      </c>
      <c r="P58" s="137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U58" s="49"/>
      <c r="V58" s="4" t="str">
        <f t="shared" si="4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114</v>
      </c>
      <c r="B59" s="63" t="s">
        <v>109</v>
      </c>
      <c r="C59" s="64" t="s">
        <v>6</v>
      </c>
      <c r="D59" s="64" t="s">
        <v>131</v>
      </c>
      <c r="E59" s="64" t="s">
        <v>7</v>
      </c>
      <c r="F59" s="64" t="s">
        <v>132</v>
      </c>
      <c r="G59" s="64" t="str">
        <f t="shared" si="18"/>
        <v>HkdHibor6M</v>
      </c>
      <c r="H59" s="62" t="str">
        <f t="shared" si="19"/>
        <v>HKDQM3H29Y_Quote</v>
      </c>
      <c r="I59" s="151" t="str">
        <f t="shared" si="20"/>
        <v>HKD3HI6HI29Y_Quote</v>
      </c>
      <c r="J59" s="67"/>
      <c r="L59" s="10" t="str">
        <f t="shared" si="16"/>
        <v>BasSw</v>
      </c>
      <c r="M59" s="98" t="str">
        <f t="shared" si="17"/>
        <v>--</v>
      </c>
      <c r="N59" s="142" t="str">
        <f>IFERROR(_xll.qlRateHelperQuoteName(M59,Trigger),"--")</f>
        <v>--</v>
      </c>
      <c r="O59" s="102" t="str">
        <f>IFERROR(_xll.qlRateHelperQuoteValue($M59,Trigger),"--")</f>
        <v>--</v>
      </c>
      <c r="P59" s="137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U59" s="49"/>
      <c r="V59" s="4" t="str">
        <f t="shared" si="4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114</v>
      </c>
      <c r="B60" s="63" t="s">
        <v>66</v>
      </c>
      <c r="C60" s="64" t="s">
        <v>6</v>
      </c>
      <c r="D60" s="64" t="s">
        <v>131</v>
      </c>
      <c r="E60" s="64" t="s">
        <v>7</v>
      </c>
      <c r="F60" s="64" t="s">
        <v>132</v>
      </c>
      <c r="G60" s="64" t="str">
        <f t="shared" si="18"/>
        <v>HkdHibor6M</v>
      </c>
      <c r="H60" s="62" t="str">
        <f t="shared" si="19"/>
        <v>HKDQM3H30Y_Quote</v>
      </c>
      <c r="I60" s="151" t="str">
        <f t="shared" si="20"/>
        <v>HKD3HI6HI30Y_Quote</v>
      </c>
      <c r="J60" s="67"/>
      <c r="L60" s="11" t="str">
        <f t="shared" si="16"/>
        <v>BasSw</v>
      </c>
      <c r="M60" s="99" t="str">
        <f t="shared" si="17"/>
        <v>--</v>
      </c>
      <c r="N60" s="143" t="str">
        <f>IFERROR(_xll.qlRateHelperQuoteName(M60,Trigger),"--")</f>
        <v>--</v>
      </c>
      <c r="O60" s="105" t="str">
        <f>IFERROR(_xll.qlRateHelperQuoteValue($M60,Trigger),"--")</f>
        <v>--</v>
      </c>
      <c r="P60" s="140" t="b">
        <v>0</v>
      </c>
      <c r="Q60" s="99">
        <v>50</v>
      </c>
      <c r="R60" s="99">
        <v>1</v>
      </c>
      <c r="S60" s="106" t="str">
        <f>IFERROR(_xll.qlRateHelperEarliestDate(M60,Trigger),"--")</f>
        <v>--</v>
      </c>
      <c r="T60" s="106" t="str">
        <f>IFERROR(_xll.qlRateHelperPillarDate(M60,Trigger),"--")</f>
        <v>--</v>
      </c>
      <c r="U60" s="49"/>
      <c r="V60" s="6" t="str">
        <f t="shared" si="4"/>
        <v/>
      </c>
      <c r="W60" s="6" t="e">
        <v>#N/A</v>
      </c>
      <c r="X60" s="6" t="str">
        <f>IFERROR(_xll.qlRateHelperQuoteName(W60,Trigger),"")</f>
        <v/>
      </c>
      <c r="Y60" s="83" t="str">
        <f>IFERROR(_xll.qlRateHelperRate(W60,Trigger),"")</f>
        <v/>
      </c>
      <c r="Z60" s="109" t="str">
        <f>IF(ISERROR(_xll.qlSwapRateHelperSpread($W60)),IF(ISERROR(_xll.qlFuturesRateHelperConvexityAdjustment($W60)),"",_xll.qlFuturesRateHelperConvexityAdjustment($W60)),_xll.qlSwapRateHelperSpread($W60))</f>
        <v/>
      </c>
      <c r="AA60" s="12" t="str">
        <f>IFERROR(_xll.qlRateHelperEarliestDate(W60,Trigger),"")</f>
        <v/>
      </c>
      <c r="AB60" s="12" t="str">
        <f>IFERROR(_xll.qlRateHelperPillarDate(W60,Trigger),"")</f>
        <v/>
      </c>
      <c r="AC60" s="82" t="e">
        <v>#N/A</v>
      </c>
    </row>
    <row r="61" spans="1:29" ht="11.25" customHeight="1" x14ac:dyDescent="0.2">
      <c r="A61" s="62" t="s">
        <v>114</v>
      </c>
      <c r="B61" s="63" t="s">
        <v>67</v>
      </c>
      <c r="C61" s="64" t="s">
        <v>6</v>
      </c>
      <c r="D61" s="64" t="s">
        <v>131</v>
      </c>
      <c r="E61" s="64" t="s">
        <v>7</v>
      </c>
      <c r="F61" s="64" t="s">
        <v>132</v>
      </c>
      <c r="G61" s="64" t="str">
        <f t="shared" si="18"/>
        <v>HkdHibor6M</v>
      </c>
      <c r="H61" s="62" t="str">
        <f t="shared" si="19"/>
        <v>HKDQM3H35Y_Quote</v>
      </c>
      <c r="I61" s="151" t="str">
        <f t="shared" si="20"/>
        <v>HKD3HI6HI35Y_Quote</v>
      </c>
      <c r="J61" s="67"/>
      <c r="U61" s="49"/>
    </row>
    <row r="62" spans="1:29" ht="11.25" customHeight="1" x14ac:dyDescent="0.2">
      <c r="A62" s="62" t="s">
        <v>114</v>
      </c>
      <c r="B62" s="63" t="s">
        <v>68</v>
      </c>
      <c r="C62" s="64" t="s">
        <v>6</v>
      </c>
      <c r="D62" s="64" t="s">
        <v>131</v>
      </c>
      <c r="E62" s="64" t="s">
        <v>7</v>
      </c>
      <c r="F62" s="64" t="s">
        <v>132</v>
      </c>
      <c r="G62" s="64" t="str">
        <f t="shared" si="18"/>
        <v>HkdHibor6M</v>
      </c>
      <c r="H62" s="62" t="str">
        <f t="shared" si="19"/>
        <v>HKDQM3H40Y_Quote</v>
      </c>
      <c r="I62" s="151" t="str">
        <f t="shared" si="20"/>
        <v>HKD3HI6HI40Y_Quote</v>
      </c>
      <c r="J62" s="67"/>
      <c r="U62" s="49"/>
    </row>
    <row r="63" spans="1:29" ht="11.25" customHeight="1" x14ac:dyDescent="0.2">
      <c r="A63" s="62" t="s">
        <v>114</v>
      </c>
      <c r="B63" s="63" t="s">
        <v>69</v>
      </c>
      <c r="C63" s="64" t="s">
        <v>6</v>
      </c>
      <c r="D63" s="64" t="s">
        <v>131</v>
      </c>
      <c r="E63" s="64" t="s">
        <v>7</v>
      </c>
      <c r="F63" s="64" t="s">
        <v>132</v>
      </c>
      <c r="G63" s="64" t="str">
        <f t="shared" si="18"/>
        <v>HkdHibor6M</v>
      </c>
      <c r="H63" s="62" t="str">
        <f t="shared" si="19"/>
        <v>HKDQM3H50Y_Quote</v>
      </c>
      <c r="I63" s="151" t="str">
        <f t="shared" si="20"/>
        <v>HKD3HI6HI50Y_Quote</v>
      </c>
      <c r="J63" s="67"/>
      <c r="U63" s="49"/>
    </row>
    <row r="64" spans="1:29" ht="11.25" customHeight="1" x14ac:dyDescent="0.2">
      <c r="A64" s="1" t="s">
        <v>114</v>
      </c>
      <c r="B64" s="8" t="s">
        <v>110</v>
      </c>
      <c r="C64" s="7" t="s">
        <v>6</v>
      </c>
      <c r="D64" s="7" t="s">
        <v>131</v>
      </c>
      <c r="E64" s="7" t="s">
        <v>7</v>
      </c>
      <c r="F64" s="7" t="s">
        <v>132</v>
      </c>
      <c r="G64" s="7" t="str">
        <f t="shared" si="18"/>
        <v>HkdHibor6M</v>
      </c>
      <c r="H64" s="1" t="str">
        <f t="shared" si="19"/>
        <v>HKDQM3H60Y_Quote</v>
      </c>
      <c r="I64" s="152" t="str">
        <f t="shared" si="20"/>
        <v>HKD3HI6HI60Y_Quote</v>
      </c>
      <c r="J64" s="3"/>
      <c r="U64" s="49"/>
    </row>
    <row r="65" spans="21:21" ht="11.25" customHeight="1" x14ac:dyDescent="0.2">
      <c r="U65" s="49"/>
    </row>
    <row r="66" spans="21:21" ht="11.25" customHeight="1" x14ac:dyDescent="0.2">
      <c r="U66" s="49"/>
    </row>
    <row r="67" spans="21:21" ht="11.25" customHeight="1" x14ac:dyDescent="0.2">
      <c r="U67" s="49"/>
    </row>
    <row r="68" spans="21:21" ht="11.25" customHeight="1" x14ac:dyDescent="0.2">
      <c r="U68" s="49"/>
    </row>
    <row r="69" spans="21:21" ht="11.25" customHeight="1" x14ac:dyDescent="0.2">
      <c r="U69" s="49"/>
    </row>
    <row r="70" spans="21:21" ht="11.25" customHeight="1" x14ac:dyDescent="0.2">
      <c r="U70" s="49"/>
    </row>
    <row r="71" spans="21:21" ht="11.25" customHeight="1" x14ac:dyDescent="0.2">
      <c r="U71" s="49"/>
    </row>
    <row r="72" spans="21:21" ht="11.25" customHeight="1" x14ac:dyDescent="0.2">
      <c r="U72" s="49"/>
    </row>
    <row r="73" spans="21:21" ht="11.25" customHeight="1" x14ac:dyDescent="0.2">
      <c r="U73" s="49"/>
    </row>
    <row r="74" spans="21:21" ht="11.25" customHeight="1" x14ac:dyDescent="0.2">
      <c r="U74" s="49"/>
    </row>
    <row r="75" spans="21:21" ht="11.25" customHeight="1" x14ac:dyDescent="0.2">
      <c r="U75" s="49"/>
    </row>
    <row r="76" spans="21:21" ht="11.25" customHeight="1" x14ac:dyDescent="0.2">
      <c r="U76" s="49"/>
    </row>
    <row r="77" spans="21:21" ht="11.25" customHeight="1" x14ac:dyDescent="0.2">
      <c r="U77" s="49"/>
    </row>
    <row r="78" spans="21:21" ht="11.25" customHeight="1" x14ac:dyDescent="0.2">
      <c r="U78" s="49"/>
    </row>
    <row r="79" spans="21:21" ht="11.25" customHeight="1" x14ac:dyDescent="0.2">
      <c r="U79" s="49"/>
    </row>
    <row r="80" spans="21:21" ht="11.25" customHeight="1" x14ac:dyDescent="0.2">
      <c r="U80" s="49"/>
    </row>
    <row r="81" spans="11:21" x14ac:dyDescent="0.2">
      <c r="K81" s="49" t="s">
        <v>35</v>
      </c>
      <c r="U81" s="49"/>
    </row>
    <row r="82" spans="11:21" x14ac:dyDescent="0.2">
      <c r="U82" s="49"/>
    </row>
    <row r="83" spans="11:21" x14ac:dyDescent="0.2">
      <c r="U83" s="49"/>
    </row>
    <row r="84" spans="11:21" x14ac:dyDescent="0.2">
      <c r="U84" s="49"/>
    </row>
    <row r="85" spans="11:21" x14ac:dyDescent="0.2">
      <c r="U85" s="49"/>
    </row>
    <row r="86" spans="11:21" x14ac:dyDescent="0.2">
      <c r="U86" s="49"/>
    </row>
    <row r="87" spans="11:21" x14ac:dyDescent="0.2">
      <c r="U87" s="49"/>
    </row>
    <row r="88" spans="11:21" x14ac:dyDescent="0.2">
      <c r="U88" s="49"/>
    </row>
    <row r="89" spans="11:21" x14ac:dyDescent="0.2">
      <c r="U89" s="49"/>
    </row>
    <row r="90" spans="11:21" x14ac:dyDescent="0.2">
      <c r="U90" s="49"/>
    </row>
    <row r="91" spans="11:21" x14ac:dyDescent="0.2">
      <c r="U91" s="49"/>
    </row>
    <row r="92" spans="11:21" x14ac:dyDescent="0.2">
      <c r="U92" s="49"/>
    </row>
    <row r="93" spans="11:21" x14ac:dyDescent="0.2">
      <c r="U93" s="49"/>
    </row>
    <row r="94" spans="11:21" x14ac:dyDescent="0.2">
      <c r="U94" s="49"/>
    </row>
    <row r="95" spans="11:21" x14ac:dyDescent="0.2">
      <c r="U95" s="49"/>
    </row>
    <row r="96" spans="11:21" x14ac:dyDescent="0.2">
      <c r="U96" s="49"/>
    </row>
    <row r="97" spans="21:21" x14ac:dyDescent="0.2">
      <c r="U97" s="49"/>
    </row>
    <row r="98" spans="21:21" x14ac:dyDescent="0.2">
      <c r="U98" s="49"/>
    </row>
    <row r="99" spans="21:21" x14ac:dyDescent="0.2">
      <c r="U99" s="49"/>
    </row>
    <row r="100" spans="21:21" x14ac:dyDescent="0.2">
      <c r="U100" s="49"/>
    </row>
    <row r="101" spans="21:21" x14ac:dyDescent="0.2">
      <c r="U101" s="49"/>
    </row>
    <row r="102" spans="21:21" x14ac:dyDescent="0.2">
      <c r="U102" s="49"/>
    </row>
    <row r="103" spans="21:21" x14ac:dyDescent="0.2">
      <c r="U103" s="49"/>
    </row>
    <row r="104" spans="21:21" x14ac:dyDescent="0.2">
      <c r="U104" s="49"/>
    </row>
    <row r="105" spans="21:21" x14ac:dyDescent="0.2">
      <c r="U105" s="49"/>
    </row>
    <row r="106" spans="21:21" x14ac:dyDescent="0.2">
      <c r="U106" s="49"/>
    </row>
    <row r="107" spans="21:21" x14ac:dyDescent="0.2">
      <c r="U107" s="49"/>
    </row>
    <row r="108" spans="21:21" x14ac:dyDescent="0.2">
      <c r="U108" s="49"/>
    </row>
    <row r="109" spans="21:21" x14ac:dyDescent="0.2">
      <c r="U109" s="49"/>
    </row>
    <row r="110" spans="21:21" x14ac:dyDescent="0.2">
      <c r="U110" s="49"/>
    </row>
    <row r="111" spans="21:21" x14ac:dyDescent="0.2">
      <c r="U111" s="49"/>
    </row>
    <row r="112" spans="21:21" x14ac:dyDescent="0.2">
      <c r="U112" s="49"/>
    </row>
    <row r="113" spans="21:21" x14ac:dyDescent="0.2">
      <c r="U113" s="49"/>
    </row>
    <row r="114" spans="21:21" x14ac:dyDescent="0.2">
      <c r="U114" s="49"/>
    </row>
    <row r="115" spans="21:21" x14ac:dyDescent="0.2">
      <c r="U115" s="49"/>
    </row>
    <row r="116" spans="21:21" x14ac:dyDescent="0.2">
      <c r="U116" s="49"/>
    </row>
    <row r="117" spans="21:21" x14ac:dyDescent="0.2">
      <c r="U117" s="49"/>
    </row>
    <row r="118" spans="21:21" x14ac:dyDescent="0.2">
      <c r="U118" s="49"/>
    </row>
    <row r="119" spans="21:21" x14ac:dyDescent="0.2">
      <c r="U119" s="49"/>
    </row>
    <row r="120" spans="21:21" x14ac:dyDescent="0.2">
      <c r="U120" s="49"/>
    </row>
    <row r="121" spans="21:21" x14ac:dyDescent="0.2">
      <c r="U121" s="49"/>
    </row>
    <row r="122" spans="21:21" x14ac:dyDescent="0.2">
      <c r="U122" s="49"/>
    </row>
    <row r="123" spans="21:21" x14ac:dyDescent="0.2">
      <c r="U123" s="49"/>
    </row>
    <row r="124" spans="21:21" x14ac:dyDescent="0.2">
      <c r="U124" s="49"/>
    </row>
    <row r="125" spans="21:21" x14ac:dyDescent="0.2">
      <c r="U125" s="49"/>
    </row>
    <row r="126" spans="21:21" x14ac:dyDescent="0.2">
      <c r="U126" s="49"/>
    </row>
    <row r="127" spans="21:21" x14ac:dyDescent="0.2">
      <c r="U127" s="49"/>
    </row>
    <row r="128" spans="21:21" x14ac:dyDescent="0.2">
      <c r="U128" s="49"/>
    </row>
    <row r="129" spans="21:21" x14ac:dyDescent="0.2">
      <c r="U129" s="49"/>
    </row>
    <row r="130" spans="21:21" x14ac:dyDescent="0.2">
      <c r="U130" s="49"/>
    </row>
    <row r="131" spans="21:21" x14ac:dyDescent="0.2">
      <c r="U131" s="49"/>
    </row>
    <row r="132" spans="21:21" x14ac:dyDescent="0.2">
      <c r="U132" s="49"/>
    </row>
    <row r="133" spans="21:21" x14ac:dyDescent="0.2">
      <c r="U133" s="49"/>
    </row>
    <row r="134" spans="21:21" x14ac:dyDescent="0.2">
      <c r="U134" s="49"/>
    </row>
    <row r="135" spans="21:21" x14ac:dyDescent="0.2">
      <c r="U135" s="49"/>
    </row>
    <row r="136" spans="21:21" x14ac:dyDescent="0.2">
      <c r="U136" s="49"/>
    </row>
    <row r="137" spans="21:21" x14ac:dyDescent="0.2">
      <c r="U137" s="49"/>
    </row>
    <row r="138" spans="21:21" x14ac:dyDescent="0.2">
      <c r="U138" s="49"/>
    </row>
    <row r="139" spans="21:21" x14ac:dyDescent="0.2">
      <c r="U139" s="49"/>
    </row>
    <row r="140" spans="21:21" x14ac:dyDescent="0.2">
      <c r="U140" s="49"/>
    </row>
    <row r="141" spans="21:21" x14ac:dyDescent="0.2">
      <c r="U141" s="49"/>
    </row>
    <row r="142" spans="21:21" x14ac:dyDescent="0.2">
      <c r="U142" s="49"/>
    </row>
    <row r="143" spans="21:21" x14ac:dyDescent="0.2">
      <c r="U143" s="49"/>
    </row>
    <row r="144" spans="21:21" x14ac:dyDescent="0.2">
      <c r="U144" s="49"/>
    </row>
    <row r="145" spans="21:21" x14ac:dyDescent="0.2">
      <c r="U145" s="49"/>
    </row>
    <row r="146" spans="21:21" x14ac:dyDescent="0.2">
      <c r="U146" s="49"/>
    </row>
    <row r="147" spans="21:21" x14ac:dyDescent="0.2">
      <c r="U147" s="49"/>
    </row>
    <row r="148" spans="21:21" x14ac:dyDescent="0.2">
      <c r="U148" s="49"/>
    </row>
    <row r="149" spans="21:21" x14ac:dyDescent="0.2">
      <c r="U149" s="49"/>
    </row>
    <row r="150" spans="21:21" x14ac:dyDescent="0.2">
      <c r="U150" s="49"/>
    </row>
    <row r="151" spans="21:21" x14ac:dyDescent="0.2">
      <c r="U151" s="49"/>
    </row>
    <row r="152" spans="21:21" x14ac:dyDescent="0.2">
      <c r="U152" s="49"/>
    </row>
    <row r="153" spans="21:21" x14ac:dyDescent="0.2">
      <c r="U153" s="49"/>
    </row>
    <row r="154" spans="21:21" x14ac:dyDescent="0.2">
      <c r="U154" s="49"/>
    </row>
    <row r="155" spans="21:21" x14ac:dyDescent="0.2">
      <c r="U155" s="49"/>
    </row>
    <row r="156" spans="21:21" x14ac:dyDescent="0.2">
      <c r="U156" s="49"/>
    </row>
    <row r="157" spans="21:21" x14ac:dyDescent="0.2">
      <c r="U157" s="49"/>
    </row>
    <row r="158" spans="21:21" x14ac:dyDescent="0.2">
      <c r="U158" s="49"/>
    </row>
    <row r="159" spans="21:21" x14ac:dyDescent="0.2">
      <c r="U159" s="49"/>
    </row>
    <row r="160" spans="21:21" x14ac:dyDescent="0.2">
      <c r="U160" s="49"/>
    </row>
    <row r="161" spans="21:21" x14ac:dyDescent="0.2">
      <c r="U161" s="49"/>
    </row>
    <row r="162" spans="21:21" x14ac:dyDescent="0.2">
      <c r="U162" s="49"/>
    </row>
    <row r="163" spans="21:21" x14ac:dyDescent="0.2">
      <c r="U163" s="49"/>
    </row>
    <row r="164" spans="21:21" x14ac:dyDescent="0.2">
      <c r="U164" s="49"/>
    </row>
    <row r="165" spans="21:21" x14ac:dyDescent="0.2">
      <c r="U165" s="49"/>
    </row>
    <row r="166" spans="21:21" x14ac:dyDescent="0.2">
      <c r="U166" s="49"/>
    </row>
    <row r="167" spans="21:21" x14ac:dyDescent="0.2">
      <c r="U167" s="49"/>
    </row>
    <row r="168" spans="21:21" x14ac:dyDescent="0.2">
      <c r="U168" s="49"/>
    </row>
    <row r="169" spans="21:21" x14ac:dyDescent="0.2">
      <c r="U169" s="49"/>
    </row>
    <row r="170" spans="21:21" x14ac:dyDescent="0.2">
      <c r="U170" s="49"/>
    </row>
    <row r="171" spans="21:21" x14ac:dyDescent="0.2">
      <c r="U171" s="49"/>
    </row>
    <row r="172" spans="21:21" x14ac:dyDescent="0.2">
      <c r="U172" s="49"/>
    </row>
    <row r="173" spans="21:21" x14ac:dyDescent="0.2">
      <c r="U173" s="49"/>
    </row>
    <row r="174" spans="21:21" x14ac:dyDescent="0.2">
      <c r="U174" s="49"/>
    </row>
    <row r="175" spans="21:21" x14ac:dyDescent="0.2">
      <c r="U175" s="49"/>
    </row>
    <row r="176" spans="21:21" x14ac:dyDescent="0.2">
      <c r="U176" s="49"/>
    </row>
    <row r="177" spans="21:21" x14ac:dyDescent="0.2">
      <c r="U177" s="49"/>
    </row>
    <row r="178" spans="21:21" x14ac:dyDescent="0.2">
      <c r="U178" s="49"/>
    </row>
    <row r="179" spans="21:21" x14ac:dyDescent="0.2">
      <c r="U179" s="49"/>
    </row>
    <row r="180" spans="21:21" x14ac:dyDescent="0.2">
      <c r="U180" s="49"/>
    </row>
    <row r="181" spans="21:21" x14ac:dyDescent="0.2">
      <c r="U181" s="49"/>
    </row>
    <row r="182" spans="21:21" x14ac:dyDescent="0.2">
      <c r="U182" s="49"/>
    </row>
    <row r="183" spans="21:21" x14ac:dyDescent="0.2">
      <c r="U183" s="49"/>
    </row>
    <row r="184" spans="21:21" x14ac:dyDescent="0.2">
      <c r="U184" s="49"/>
    </row>
    <row r="185" spans="21:21" x14ac:dyDescent="0.2">
      <c r="U185" s="49"/>
    </row>
    <row r="186" spans="21:21" x14ac:dyDescent="0.2">
      <c r="U186" s="49"/>
    </row>
    <row r="187" spans="21:21" x14ac:dyDescent="0.2">
      <c r="U187" s="49"/>
    </row>
    <row r="188" spans="21:21" x14ac:dyDescent="0.2">
      <c r="U188" s="49"/>
    </row>
    <row r="189" spans="21:21" x14ac:dyDescent="0.2">
      <c r="U189" s="49"/>
    </row>
    <row r="190" spans="21:21" x14ac:dyDescent="0.2">
      <c r="U190" s="49"/>
    </row>
    <row r="191" spans="21:21" x14ac:dyDescent="0.2">
      <c r="U191" s="49"/>
    </row>
    <row r="192" spans="21:21" x14ac:dyDescent="0.2">
      <c r="U192" s="49"/>
    </row>
    <row r="193" spans="21:21" x14ac:dyDescent="0.2">
      <c r="U193" s="49"/>
    </row>
    <row r="194" spans="21:21" x14ac:dyDescent="0.2">
      <c r="U194" s="49"/>
    </row>
    <row r="195" spans="21:21" x14ac:dyDescent="0.2">
      <c r="U195" s="49"/>
    </row>
    <row r="196" spans="21:21" x14ac:dyDescent="0.2">
      <c r="U196" s="49"/>
    </row>
    <row r="197" spans="21:21" x14ac:dyDescent="0.2">
      <c r="U197" s="49"/>
    </row>
    <row r="198" spans="21:21" x14ac:dyDescent="0.2">
      <c r="U198" s="49"/>
    </row>
    <row r="199" spans="21:21" x14ac:dyDescent="0.2">
      <c r="U199" s="49"/>
    </row>
    <row r="200" spans="21:21" x14ac:dyDescent="0.2">
      <c r="U200" s="49"/>
    </row>
    <row r="201" spans="21:21" x14ac:dyDescent="0.2">
      <c r="U201" s="49"/>
    </row>
    <row r="202" spans="21:21" x14ac:dyDescent="0.2">
      <c r="U202" s="49"/>
    </row>
    <row r="203" spans="21:21" x14ac:dyDescent="0.2">
      <c r="U203" s="49"/>
    </row>
    <row r="204" spans="21:21" x14ac:dyDescent="0.2">
      <c r="U204" s="49"/>
    </row>
    <row r="205" spans="21:21" x14ac:dyDescent="0.2">
      <c r="U205" s="49"/>
    </row>
    <row r="206" spans="21:21" x14ac:dyDescent="0.2">
      <c r="U206" s="49"/>
    </row>
    <row r="207" spans="21:21" x14ac:dyDescent="0.2">
      <c r="U207" s="49"/>
    </row>
    <row r="208" spans="21:21" x14ac:dyDescent="0.2">
      <c r="U208" s="49"/>
    </row>
    <row r="209" spans="21:21" x14ac:dyDescent="0.2">
      <c r="U209" s="49"/>
    </row>
    <row r="210" spans="21:21" x14ac:dyDescent="0.2">
      <c r="U210" s="49"/>
    </row>
    <row r="211" spans="21:21" x14ac:dyDescent="0.2">
      <c r="U211" s="49"/>
    </row>
    <row r="212" spans="21:21" x14ac:dyDescent="0.2">
      <c r="U212" s="49"/>
    </row>
    <row r="213" spans="21:21" x14ac:dyDescent="0.2">
      <c r="U213" s="49"/>
    </row>
    <row r="214" spans="21:21" x14ac:dyDescent="0.2">
      <c r="U214" s="49"/>
    </row>
    <row r="215" spans="21:21" x14ac:dyDescent="0.2">
      <c r="U215" s="49"/>
    </row>
    <row r="216" spans="21:21" x14ac:dyDescent="0.2">
      <c r="U216" s="49"/>
    </row>
    <row r="217" spans="21:21" x14ac:dyDescent="0.2">
      <c r="U217" s="49"/>
    </row>
    <row r="218" spans="21:21" x14ac:dyDescent="0.2">
      <c r="U218" s="49"/>
    </row>
    <row r="219" spans="21:21" x14ac:dyDescent="0.2">
      <c r="U219" s="49"/>
    </row>
    <row r="220" spans="21:21" x14ac:dyDescent="0.2">
      <c r="U220" s="49"/>
    </row>
    <row r="221" spans="21:21" x14ac:dyDescent="0.2">
      <c r="U221" s="49"/>
    </row>
    <row r="222" spans="21:21" x14ac:dyDescent="0.2">
      <c r="U222" s="49"/>
    </row>
    <row r="223" spans="21:21" x14ac:dyDescent="0.2">
      <c r="U223" s="49"/>
    </row>
    <row r="224" spans="21:21" x14ac:dyDescent="0.2">
      <c r="U224" s="49"/>
    </row>
    <row r="225" spans="21:21" x14ac:dyDescent="0.2">
      <c r="U225" s="49"/>
    </row>
    <row r="226" spans="21:21" x14ac:dyDescent="0.2">
      <c r="U226" s="49"/>
    </row>
    <row r="227" spans="21:21" x14ac:dyDescent="0.2">
      <c r="U227" s="49"/>
    </row>
    <row r="228" spans="21:21" x14ac:dyDescent="0.2">
      <c r="U228" s="49"/>
    </row>
    <row r="229" spans="21:21" x14ac:dyDescent="0.2">
      <c r="U229" s="49"/>
    </row>
    <row r="230" spans="21:21" x14ac:dyDescent="0.2">
      <c r="U230" s="49"/>
    </row>
    <row r="231" spans="21:21" x14ac:dyDescent="0.2">
      <c r="U231" s="49"/>
    </row>
    <row r="232" spans="21:21" x14ac:dyDescent="0.2">
      <c r="U232" s="49"/>
    </row>
    <row r="233" spans="21:21" x14ac:dyDescent="0.2">
      <c r="U233" s="49"/>
    </row>
    <row r="234" spans="21:21" x14ac:dyDescent="0.2">
      <c r="U234" s="49"/>
    </row>
    <row r="235" spans="21:21" x14ac:dyDescent="0.2">
      <c r="U235" s="49"/>
    </row>
    <row r="236" spans="21:21" x14ac:dyDescent="0.2">
      <c r="U236" s="49"/>
    </row>
    <row r="237" spans="21:21" x14ac:dyDescent="0.2">
      <c r="U237" s="49"/>
    </row>
    <row r="238" spans="21:21" x14ac:dyDescent="0.2">
      <c r="U238" s="49"/>
    </row>
    <row r="239" spans="21:21" x14ac:dyDescent="0.2">
      <c r="U239" s="49"/>
    </row>
    <row r="240" spans="21:21" x14ac:dyDescent="0.2">
      <c r="U240" s="49"/>
    </row>
    <row r="241" spans="21:21" x14ac:dyDescent="0.2">
      <c r="U241" s="49"/>
    </row>
    <row r="242" spans="21:21" x14ac:dyDescent="0.2">
      <c r="U242" s="49"/>
    </row>
    <row r="243" spans="21:21" x14ac:dyDescent="0.2">
      <c r="U243" s="49"/>
    </row>
    <row r="244" spans="21:21" x14ac:dyDescent="0.2">
      <c r="U244" s="49"/>
    </row>
    <row r="245" spans="21:21" x14ac:dyDescent="0.2">
      <c r="U245" s="49"/>
    </row>
    <row r="246" spans="21:21" x14ac:dyDescent="0.2">
      <c r="U246" s="49"/>
    </row>
    <row r="247" spans="21:21" x14ac:dyDescent="0.2">
      <c r="U247" s="49"/>
    </row>
    <row r="248" spans="21:21" x14ac:dyDescent="0.2">
      <c r="U248" s="49"/>
    </row>
    <row r="249" spans="21:21" x14ac:dyDescent="0.2">
      <c r="U249" s="49"/>
    </row>
    <row r="250" spans="21:21" x14ac:dyDescent="0.2">
      <c r="U250" s="49"/>
    </row>
    <row r="251" spans="21:21" x14ac:dyDescent="0.2">
      <c r="U251" s="49"/>
    </row>
    <row r="252" spans="21:21" x14ac:dyDescent="0.2">
      <c r="U252" s="49"/>
    </row>
    <row r="253" spans="21:21" x14ac:dyDescent="0.2">
      <c r="U253" s="49"/>
    </row>
    <row r="254" spans="21:21" x14ac:dyDescent="0.2">
      <c r="U254" s="49"/>
    </row>
    <row r="255" spans="21:21" x14ac:dyDescent="0.2">
      <c r="U255" s="49"/>
    </row>
    <row r="256" spans="21:21" x14ac:dyDescent="0.2">
      <c r="U256" s="49"/>
    </row>
    <row r="257" spans="21:21" x14ac:dyDescent="0.2">
      <c r="U257" s="49"/>
    </row>
    <row r="258" spans="21:21" x14ac:dyDescent="0.2">
      <c r="U258" s="49"/>
    </row>
    <row r="259" spans="21:21" x14ac:dyDescent="0.2">
      <c r="U259" s="49"/>
    </row>
    <row r="260" spans="21:21" x14ac:dyDescent="0.2">
      <c r="U260" s="49"/>
    </row>
    <row r="261" spans="21:21" x14ac:dyDescent="0.2">
      <c r="U261" s="49"/>
    </row>
    <row r="262" spans="21:21" x14ac:dyDescent="0.2">
      <c r="U262" s="49"/>
    </row>
    <row r="263" spans="21:21" x14ac:dyDescent="0.2">
      <c r="U263" s="49"/>
    </row>
    <row r="264" spans="21:21" x14ac:dyDescent="0.2">
      <c r="U264" s="49"/>
    </row>
    <row r="265" spans="21:21" x14ac:dyDescent="0.2">
      <c r="U265" s="49"/>
    </row>
    <row r="266" spans="21:21" x14ac:dyDescent="0.2">
      <c r="U266" s="49"/>
    </row>
    <row r="267" spans="21:21" x14ac:dyDescent="0.2">
      <c r="U267" s="49"/>
    </row>
    <row r="268" spans="21:21" x14ac:dyDescent="0.2">
      <c r="U268" s="49"/>
    </row>
    <row r="269" spans="21:21" x14ac:dyDescent="0.2">
      <c r="U269" s="49"/>
    </row>
    <row r="270" spans="21:21" x14ac:dyDescent="0.2">
      <c r="U270" s="49"/>
    </row>
    <row r="271" spans="21:21" x14ac:dyDescent="0.2">
      <c r="U271" s="49"/>
    </row>
    <row r="272" spans="21:21" x14ac:dyDescent="0.2">
      <c r="U272" s="49"/>
    </row>
    <row r="273" spans="21:21" x14ac:dyDescent="0.2">
      <c r="U273" s="49"/>
    </row>
    <row r="274" spans="21:21" x14ac:dyDescent="0.2">
      <c r="U274" s="49"/>
    </row>
    <row r="275" spans="21:21" x14ac:dyDescent="0.2">
      <c r="U275" s="49"/>
    </row>
    <row r="276" spans="21:21" x14ac:dyDescent="0.2">
      <c r="U276" s="49"/>
    </row>
    <row r="277" spans="21:21" x14ac:dyDescent="0.2">
      <c r="U277" s="49"/>
    </row>
    <row r="278" spans="21:21" x14ac:dyDescent="0.2">
      <c r="U278" s="49"/>
    </row>
    <row r="279" spans="21:21" x14ac:dyDescent="0.2">
      <c r="U279" s="49"/>
    </row>
    <row r="280" spans="21:21" x14ac:dyDescent="0.2">
      <c r="U280" s="49"/>
    </row>
    <row r="281" spans="21:21" x14ac:dyDescent="0.2">
      <c r="U281" s="49"/>
    </row>
    <row r="282" spans="21:21" x14ac:dyDescent="0.2">
      <c r="U282" s="49"/>
    </row>
    <row r="283" spans="21:21" x14ac:dyDescent="0.2">
      <c r="U283" s="49"/>
    </row>
    <row r="284" spans="21:21" x14ac:dyDescent="0.2">
      <c r="U284" s="49"/>
    </row>
    <row r="285" spans="21:21" x14ac:dyDescent="0.2">
      <c r="U285" s="49"/>
    </row>
    <row r="286" spans="21:21" x14ac:dyDescent="0.2">
      <c r="U286" s="49"/>
    </row>
    <row r="287" spans="21:21" x14ac:dyDescent="0.2">
      <c r="U287" s="49"/>
    </row>
    <row r="288" spans="21:21" x14ac:dyDescent="0.2">
      <c r="U288" s="49"/>
    </row>
    <row r="289" spans="21:21" x14ac:dyDescent="0.2">
      <c r="U289" s="49"/>
    </row>
    <row r="290" spans="21:21" x14ac:dyDescent="0.2">
      <c r="U290" s="49"/>
    </row>
    <row r="291" spans="21:21" x14ac:dyDescent="0.2">
      <c r="U291" s="49"/>
    </row>
    <row r="292" spans="21:21" x14ac:dyDescent="0.2">
      <c r="U292" s="49"/>
    </row>
    <row r="293" spans="21:21" x14ac:dyDescent="0.2">
      <c r="U293" s="49"/>
    </row>
    <row r="294" spans="21:21" x14ac:dyDescent="0.2">
      <c r="U294" s="49"/>
    </row>
    <row r="295" spans="21:21" x14ac:dyDescent="0.2">
      <c r="U295" s="49"/>
    </row>
    <row r="296" spans="21:21" x14ac:dyDescent="0.2">
      <c r="U296" s="49"/>
    </row>
    <row r="297" spans="21:21" x14ac:dyDescent="0.2">
      <c r="U297" s="49"/>
    </row>
    <row r="298" spans="21:21" x14ac:dyDescent="0.2">
      <c r="U298" s="49"/>
    </row>
    <row r="299" spans="21:21" x14ac:dyDescent="0.2">
      <c r="U299" s="49"/>
    </row>
    <row r="300" spans="21:21" x14ac:dyDescent="0.2">
      <c r="U300" s="49"/>
    </row>
    <row r="301" spans="21:21" x14ac:dyDescent="0.2">
      <c r="U301" s="49"/>
    </row>
    <row r="302" spans="21:21" x14ac:dyDescent="0.2">
      <c r="U302" s="49"/>
    </row>
    <row r="303" spans="21:21" x14ac:dyDescent="0.2">
      <c r="U303" s="49"/>
    </row>
    <row r="304" spans="21:21" x14ac:dyDescent="0.2">
      <c r="U304" s="49"/>
    </row>
    <row r="305" spans="21:21" x14ac:dyDescent="0.2">
      <c r="U305" s="49"/>
    </row>
    <row r="306" spans="21:21" x14ac:dyDescent="0.2">
      <c r="U306" s="49"/>
    </row>
    <row r="307" spans="21:21" x14ac:dyDescent="0.2">
      <c r="U307" s="49"/>
    </row>
    <row r="308" spans="21:21" x14ac:dyDescent="0.2">
      <c r="U308" s="49"/>
    </row>
    <row r="309" spans="21:21" x14ac:dyDescent="0.2">
      <c r="U309" s="49"/>
    </row>
    <row r="310" spans="21:21" x14ac:dyDescent="0.2">
      <c r="U310" s="49"/>
    </row>
    <row r="311" spans="21:21" x14ac:dyDescent="0.2">
      <c r="U311" s="49"/>
    </row>
    <row r="312" spans="21:21" x14ac:dyDescent="0.2">
      <c r="U312" s="49"/>
    </row>
    <row r="313" spans="21:21" x14ac:dyDescent="0.2">
      <c r="U313" s="49"/>
    </row>
    <row r="314" spans="21:21" x14ac:dyDescent="0.2">
      <c r="U314" s="49"/>
    </row>
    <row r="315" spans="21:21" x14ac:dyDescent="0.2">
      <c r="U315" s="49"/>
    </row>
    <row r="316" spans="21:21" x14ac:dyDescent="0.2">
      <c r="U316" s="49"/>
    </row>
    <row r="317" spans="21:21" x14ac:dyDescent="0.2">
      <c r="U317" s="49"/>
    </row>
    <row r="318" spans="21:21" x14ac:dyDescent="0.2">
      <c r="U318" s="49"/>
    </row>
    <row r="319" spans="21:21" x14ac:dyDescent="0.2">
      <c r="U319" s="49"/>
    </row>
    <row r="320" spans="21:21" x14ac:dyDescent="0.2">
      <c r="U320" s="49"/>
    </row>
    <row r="321" spans="21:21" x14ac:dyDescent="0.2">
      <c r="U321" s="49"/>
    </row>
    <row r="322" spans="21:21" x14ac:dyDescent="0.2">
      <c r="U322" s="49"/>
    </row>
    <row r="323" spans="21:21" x14ac:dyDescent="0.2">
      <c r="U323" s="49"/>
    </row>
    <row r="324" spans="21:21" x14ac:dyDescent="0.2">
      <c r="U324" s="49"/>
    </row>
    <row r="325" spans="21:21" x14ac:dyDescent="0.2">
      <c r="U325" s="49"/>
    </row>
    <row r="326" spans="21:21" x14ac:dyDescent="0.2">
      <c r="U326" s="49"/>
    </row>
    <row r="327" spans="21:21" x14ac:dyDescent="0.2">
      <c r="U327" s="49"/>
    </row>
    <row r="328" spans="21:21" x14ac:dyDescent="0.2">
      <c r="U328" s="49"/>
    </row>
    <row r="329" spans="21:21" x14ac:dyDescent="0.2">
      <c r="U329" s="49"/>
    </row>
    <row r="330" spans="21:21" x14ac:dyDescent="0.2">
      <c r="U330" s="49"/>
    </row>
    <row r="331" spans="21:21" x14ac:dyDescent="0.2">
      <c r="U331" s="49"/>
    </row>
    <row r="332" spans="21:21" x14ac:dyDescent="0.2">
      <c r="U332" s="49"/>
    </row>
    <row r="333" spans="21:21" x14ac:dyDescent="0.2">
      <c r="U333" s="49"/>
    </row>
    <row r="334" spans="21:21" x14ac:dyDescent="0.2">
      <c r="U334" s="49"/>
    </row>
    <row r="335" spans="21:21" x14ac:dyDescent="0.2">
      <c r="U335" s="49"/>
    </row>
    <row r="336" spans="21:21" x14ac:dyDescent="0.2">
      <c r="U336" s="49"/>
    </row>
    <row r="337" spans="21:21" x14ac:dyDescent="0.2">
      <c r="U337" s="49"/>
    </row>
    <row r="338" spans="21:21" x14ac:dyDescent="0.2">
      <c r="U338" s="49"/>
    </row>
    <row r="339" spans="21:21" x14ac:dyDescent="0.2">
      <c r="U339" s="49"/>
    </row>
    <row r="340" spans="21:21" x14ac:dyDescent="0.2">
      <c r="U340" s="49"/>
    </row>
    <row r="341" spans="21:21" x14ac:dyDescent="0.2">
      <c r="U341" s="49"/>
    </row>
    <row r="342" spans="21:21" x14ac:dyDescent="0.2">
      <c r="U342" s="49"/>
    </row>
    <row r="343" spans="21:21" x14ac:dyDescent="0.2">
      <c r="U343" s="49"/>
    </row>
    <row r="344" spans="21:21" x14ac:dyDescent="0.2">
      <c r="U344" s="49"/>
    </row>
    <row r="345" spans="21:21" x14ac:dyDescent="0.2">
      <c r="U345" s="49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26:D64">
      <formula1>"Annual,Semiannual,EveryFourthMonth,Quarterly,Bimonthly,Monthly,Biweekly,Weekly,Daily,Once,NoFrequency"</formula1>
    </dataValidation>
    <dataValidation type="list" allowBlank="1" showInputMessage="1" showErrorMessage="1" sqref="E26:E64">
      <formula1>"Following,Modified Following,Preceding,Modified Preceding,Unadjusted,Half-Month Modified Following"</formula1>
    </dataValidation>
    <dataValidation type="list" allowBlank="1" showInputMessage="1" showErrorMessage="1" sqref="F26:F6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L92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9.28515625" style="49" hidden="1" customWidth="1" outlineLevel="1"/>
    <col min="10" max="10" width="14.425781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HKD1M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89</v>
      </c>
      <c r="D2" s="68" t="s">
        <v>125</v>
      </c>
      <c r="E2" s="68" t="s">
        <v>33</v>
      </c>
      <c r="F2" s="68" t="s">
        <v>113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77</v>
      </c>
      <c r="O2" s="77" t="s">
        <v>80</v>
      </c>
      <c r="P2" s="77" t="s">
        <v>78</v>
      </c>
      <c r="Q2" s="77" t="s">
        <v>79</v>
      </c>
      <c r="R2" s="77" t="s">
        <v>81</v>
      </c>
      <c r="S2" s="77" t="s">
        <v>22</v>
      </c>
      <c r="T2" s="77" t="s">
        <v>74</v>
      </c>
      <c r="U2" s="97"/>
      <c r="V2" s="77" t="s">
        <v>8</v>
      </c>
      <c r="W2" s="77" t="s">
        <v>24</v>
      </c>
      <c r="X2" s="77" t="s">
        <v>77</v>
      </c>
      <c r="Y2" s="79" t="s">
        <v>23</v>
      </c>
      <c r="Z2" s="79" t="s">
        <v>82</v>
      </c>
      <c r="AA2" s="77" t="s">
        <v>22</v>
      </c>
      <c r="AB2" s="77" t="s">
        <v>74</v>
      </c>
      <c r="AC2" s="80">
        <f t="array" ref="AC2:AC53">_xll.qlPiecewiseYieldCurveData(YieldCurve_1M,Trigger)</f>
        <v>1</v>
      </c>
      <c r="AD2" s="168"/>
      <c r="AF2" s="169" t="s">
        <v>83</v>
      </c>
      <c r="AG2" s="170"/>
      <c r="AH2" s="170"/>
      <c r="AI2" s="170"/>
      <c r="AJ2" s="171"/>
    </row>
    <row r="3" spans="1:38" ht="11.25" customHeight="1" x14ac:dyDescent="0.2">
      <c r="A3" s="1" t="s">
        <v>26</v>
      </c>
      <c r="B3" s="8" t="s">
        <v>2</v>
      </c>
      <c r="C3" s="9" t="str">
        <f t="shared" ref="C3" si="0">B3</f>
        <v>1M</v>
      </c>
      <c r="D3" s="126"/>
      <c r="E3" s="126"/>
      <c r="F3" s="126"/>
      <c r="G3" s="7" t="str">
        <f>PROPER(Currency)&amp;FamilyName&amp;B3</f>
        <v>HkdHibor1M</v>
      </c>
      <c r="H3" s="124" t="str">
        <f>Currency&amp;$B3&amp;"D"&amp;QuoteSuffix</f>
        <v>HKD1MD_Quote</v>
      </c>
      <c r="I3" s="126"/>
      <c r="J3" s="3" t="str">
        <f>_xll.qlDepositRateHelper(,H3,G3,Permanent,Trigger,ObjectOverwrite)</f>
        <v>obj_00125#0003</v>
      </c>
      <c r="K3" s="51"/>
      <c r="L3" s="10" t="str">
        <f t="shared" ref="L3" si="1">A3</f>
        <v>Dp</v>
      </c>
      <c r="M3" s="98" t="str">
        <f t="shared" ref="M3" si="2">IF(ISBLANK(J3),"--",J3)</f>
        <v>obj_00125#0003</v>
      </c>
      <c r="N3" s="142" t="str">
        <f>IFERROR(_xll.qlRateHelperQuoteName(M3,Trigger),"--")</f>
        <v>HKD1MD_Quote</v>
      </c>
      <c r="O3" s="102">
        <f>IFERROR(_xll.qlRateHelperQuoteValue($M3,Trigger),"--")</f>
        <v>2.4285999999999999E-3</v>
      </c>
      <c r="P3" s="137" t="b">
        <v>1</v>
      </c>
      <c r="Q3" s="98">
        <v>10</v>
      </c>
      <c r="R3" s="98">
        <v>1</v>
      </c>
      <c r="S3" s="103">
        <f>IFERROR(_xll.qlRateHelperEarliestDate(M3,Trigger),"--")</f>
        <v>42279</v>
      </c>
      <c r="T3" s="103">
        <f>IFERROR(_xll.qlRateHelperPillarDate(M3,Trigger),"--")</f>
        <v>42310</v>
      </c>
      <c r="V3" s="4" t="str">
        <f t="shared" ref="V3:V34" si="3">IFERROR(INDEX($L$3:$L$53,MATCH(X3,$N$3:$N$53,0),1),"")</f>
        <v>Dp</v>
      </c>
      <c r="W3" s="4" t="str">
        <f t="array" ref="W3:W53">_xll.qlRateHelperSelection(_xll.ohFilter(RateHelpers,IncludeFlag),_xll.ohFilter(Priority,IncludeFlag),$AJ$3,$AJ$4,$AJ$5,$AJ$6,_xll.ohFilter(MinDistance,IncludeFlag),Trigger)</f>
        <v>obj_00125</v>
      </c>
      <c r="X3" s="4" t="str">
        <f>IFERROR(_xll.qlRateHelperQuoteName(W3,Trigger),"")</f>
        <v>HKD1MD_Quote</v>
      </c>
      <c r="Y3" s="73">
        <f>IFERROR(_xll.qlRateHelperRate(W3,Trigger),"")</f>
        <v>2.4285999999999999E-3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42310</v>
      </c>
      <c r="AC3" s="81">
        <v>0.99979377787880097</v>
      </c>
      <c r="AD3" s="168"/>
      <c r="AF3" s="175" t="s">
        <v>84</v>
      </c>
      <c r="AJ3" s="176">
        <v>0</v>
      </c>
    </row>
    <row r="4" spans="1:38" ht="11.25" customHeight="1" x14ac:dyDescent="0.2">
      <c r="B4" s="49"/>
      <c r="C4" s="49"/>
      <c r="D4" s="49"/>
      <c r="E4" s="49"/>
      <c r="F4" s="49"/>
      <c r="G4" s="49" t="s">
        <v>137</v>
      </c>
      <c r="H4" s="49" t="s">
        <v>139</v>
      </c>
      <c r="K4" s="51"/>
      <c r="L4" s="71" t="str">
        <f>A6</f>
        <v>Sw</v>
      </c>
      <c r="M4" s="131" t="str">
        <f>IF(ISBLANK(J6),"--",J6)</f>
        <v>--</v>
      </c>
      <c r="N4" s="141" t="str">
        <f>IFERROR(_xll.qlRateHelperQuoteName(M4,Trigger),"--")</f>
        <v>--</v>
      </c>
      <c r="O4" s="133" t="str">
        <f>IFERROR(_xll.qlRateHelperQuoteValue($M4,Trigger),"--")</f>
        <v>--</v>
      </c>
      <c r="P4" s="135" t="b">
        <v>0</v>
      </c>
      <c r="Q4" s="131">
        <v>40</v>
      </c>
      <c r="R4" s="131">
        <v>1</v>
      </c>
      <c r="S4" s="134" t="str">
        <f>IFERROR(_xll.qlRateHelperEarliestDate(M4,Trigger),"--")</f>
        <v>--</v>
      </c>
      <c r="T4" s="134" t="str">
        <f>IFERROR(_xll.qlRateHelperPillarDate(M4,Trigger),"--")</f>
        <v>--</v>
      </c>
      <c r="V4" s="4" t="str">
        <f t="shared" si="3"/>
        <v>BasSw</v>
      </c>
      <c r="W4" s="4" t="str">
        <v>obj_00105</v>
      </c>
      <c r="X4" s="4" t="str">
        <f>IFERROR(_xll.qlRateHelperQuoteName(W4,Trigger),"")</f>
        <v>HKDQM3H6M_Quote</v>
      </c>
      <c r="Y4" s="73">
        <f>IFERROR(_xll.qlRateHelperRate(W4,Trigger),"")</f>
        <v>4.7000000000000002E-3</v>
      </c>
      <c r="Z4" s="108">
        <f>IF(ISERROR(_xll.qlSwapRateHelperSpread($W4)),IF(ISERROR(_xll.qlFuturesRateHelperConvexityAdjustment($W4)),"",_xll.qlFuturesRateHelperConvexityAdjustment($W4)),_xll.qlSwapRateHelperSpread($W4))</f>
        <v>1.5E-3</v>
      </c>
      <c r="AA4" s="5">
        <f>IFERROR(_xll.qlRateHelperEarliestDate(W4,Trigger),"")</f>
        <v>42282</v>
      </c>
      <c r="AB4" s="5">
        <f>IFERROR(_xll.qlRateHelperPillarDate(W4,Trigger),"")</f>
        <v>42465</v>
      </c>
      <c r="AC4" s="81">
        <v>0.99837806731426193</v>
      </c>
      <c r="AD4" s="168"/>
      <c r="AF4" s="111" t="s">
        <v>85</v>
      </c>
      <c r="AJ4" s="112">
        <v>0</v>
      </c>
    </row>
    <row r="5" spans="1:38" ht="11.25" customHeight="1" x14ac:dyDescent="0.2">
      <c r="A5" s="68" t="s">
        <v>8</v>
      </c>
      <c r="B5" s="68" t="s">
        <v>28</v>
      </c>
      <c r="C5" s="68" t="s">
        <v>112</v>
      </c>
      <c r="D5" s="68" t="s">
        <v>5</v>
      </c>
      <c r="E5" s="68" t="s">
        <v>33</v>
      </c>
      <c r="F5" s="68" t="s">
        <v>113</v>
      </c>
      <c r="G5" s="68" t="s">
        <v>4</v>
      </c>
      <c r="H5" s="68" t="s">
        <v>1</v>
      </c>
      <c r="I5" s="68" t="s">
        <v>111</v>
      </c>
      <c r="J5" s="68" t="s">
        <v>24</v>
      </c>
      <c r="K5" s="51"/>
      <c r="L5" s="10" t="str">
        <f t="shared" ref="L5:L14" si="4">A7</f>
        <v>Sw</v>
      </c>
      <c r="M5" s="98" t="str">
        <f t="shared" ref="M5:M14" si="5">IF(ISBLANK(J7),"--",J7)</f>
        <v>--</v>
      </c>
      <c r="N5" s="142" t="str">
        <f>IFERROR(_xll.qlRateHelperQuoteName(M5,Trigger),"--")</f>
        <v>--</v>
      </c>
      <c r="O5" s="102" t="str">
        <f>IFERROR(_xll.qlRateHelperQuoteValue($M5,Trigger),"--")</f>
        <v>--</v>
      </c>
      <c r="P5" s="137" t="b">
        <v>0</v>
      </c>
      <c r="Q5" s="98">
        <v>40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BasSw</v>
      </c>
      <c r="W5" s="4" t="str">
        <v>obj_00104</v>
      </c>
      <c r="X5" s="4" t="str">
        <f>IFERROR(_xll.qlRateHelperQuoteName(W5,Trigger),"")</f>
        <v>HKDQM3H9M_Quote</v>
      </c>
      <c r="Y5" s="73">
        <f>IFERROR(_xll.qlRateHelperRate(W5,Trigger),"")</f>
        <v>5.3E-3</v>
      </c>
      <c r="Z5" s="108">
        <f>IF(ISERROR(_xll.qlSwapRateHelperSpread($W5)),IF(ISERROR(_xll.qlFuturesRateHelperConvexityAdjustment($W5)),"",_xll.qlFuturesRateHelperConvexityAdjustment($W5)),_xll.qlSwapRateHelperSpread($W5))</f>
        <v>1.5E-3</v>
      </c>
      <c r="AA5" s="5">
        <f>IFERROR(_xll.qlRateHelperEarliestDate(W5,Trigger),"")</f>
        <v>42282</v>
      </c>
      <c r="AB5" s="5">
        <f>IFERROR(_xll.qlRateHelperPillarDate(W5,Trigger),"")</f>
        <v>42556</v>
      </c>
      <c r="AC5" s="81">
        <v>0.99713307570439458</v>
      </c>
      <c r="AD5" s="168"/>
      <c r="AE5" s="84"/>
      <c r="AF5" s="111" t="s">
        <v>86</v>
      </c>
      <c r="AJ5" s="112">
        <v>0</v>
      </c>
    </row>
    <row r="6" spans="1:38" ht="11.25" customHeight="1" x14ac:dyDescent="0.2">
      <c r="A6" s="56" t="s">
        <v>25</v>
      </c>
      <c r="B6" s="57" t="s">
        <v>41</v>
      </c>
      <c r="C6" s="58" t="s">
        <v>6</v>
      </c>
      <c r="D6" s="58" t="s">
        <v>140</v>
      </c>
      <c r="E6" s="58" t="s">
        <v>7</v>
      </c>
      <c r="F6" s="58" t="s">
        <v>132</v>
      </c>
      <c r="G6" s="58" t="str">
        <f t="shared" ref="G6:G16" si="6">PROPER(Currency)&amp;FamilyName&amp;Tenor</f>
        <v>HkdHibor1M</v>
      </c>
      <c r="H6" s="56" t="str">
        <f t="shared" ref="H6:H16" si="7">Currency&amp;$G$4&amp;$H$4&amp;B6&amp;QuoteSuffix</f>
        <v>HKDAM1H2M_Quote</v>
      </c>
      <c r="I6" s="127">
        <v>0</v>
      </c>
      <c r="J6" s="67"/>
      <c r="K6" s="51"/>
      <c r="L6" s="10" t="str">
        <f t="shared" si="4"/>
        <v>Sw</v>
      </c>
      <c r="M6" s="98" t="str">
        <f t="shared" si="5"/>
        <v>--</v>
      </c>
      <c r="N6" s="142" t="str">
        <f>IFERROR(_xll.qlRateHelperQuoteName(M6,Trigger),"--")</f>
        <v>--</v>
      </c>
      <c r="O6" s="102" t="str">
        <f>IFERROR(_xll.qlRateHelperQuoteValue($M6,Trigger),"--")</f>
        <v>--</v>
      </c>
      <c r="P6" s="137" t="b">
        <v>0</v>
      </c>
      <c r="Q6" s="98">
        <v>40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BasSw</v>
      </c>
      <c r="W6" s="4" t="str">
        <v>obj_00117</v>
      </c>
      <c r="X6" s="4" t="str">
        <f>IFERROR(_xll.qlRateHelperQuoteName(W6,Trigger),"")</f>
        <v>HKDQM3H1Y_Quote</v>
      </c>
      <c r="Y6" s="73">
        <f>IFERROR(_xll.qlRateHelperRate(W6,Trigger),"")</f>
        <v>5.9000000000000007E-3</v>
      </c>
      <c r="Z6" s="108">
        <f>IF(ISERROR(_xll.qlSwapRateHelperSpread($W6)),IF(ISERROR(_xll.qlFuturesRateHelperConvexityAdjustment($W6)),"",_xll.qlFuturesRateHelperConvexityAdjustment($W6)),_xll.qlSwapRateHelperSpread($W6))</f>
        <v>1.5E-3</v>
      </c>
      <c r="AA6" s="5">
        <f>IFERROR(_xll.qlRateHelperEarliestDate(W6,Trigger),"")</f>
        <v>42282</v>
      </c>
      <c r="AB6" s="5">
        <f>IFERROR(_xll.qlRateHelperPillarDate(W6,Trigger),"")</f>
        <v>42648</v>
      </c>
      <c r="AC6" s="81">
        <v>0.99557950864139977</v>
      </c>
      <c r="AD6" s="168"/>
      <c r="AF6" s="111" t="s">
        <v>87</v>
      </c>
      <c r="AJ6" s="113" t="s">
        <v>88</v>
      </c>
    </row>
    <row r="7" spans="1:38" ht="11.25" customHeight="1" x14ac:dyDescent="0.2">
      <c r="A7" s="62" t="s">
        <v>25</v>
      </c>
      <c r="B7" s="63" t="s">
        <v>0</v>
      </c>
      <c r="C7" s="64" t="s">
        <v>6</v>
      </c>
      <c r="D7" s="64" t="s">
        <v>140</v>
      </c>
      <c r="E7" s="64" t="s">
        <v>7</v>
      </c>
      <c r="F7" s="64" t="s">
        <v>132</v>
      </c>
      <c r="G7" s="64" t="str">
        <f t="shared" si="6"/>
        <v>HkdHibor1M</v>
      </c>
      <c r="H7" s="62" t="str">
        <f t="shared" si="7"/>
        <v>HKDAM1H3M_Quote</v>
      </c>
      <c r="I7" s="128">
        <v>0</v>
      </c>
      <c r="J7" s="67"/>
      <c r="K7" s="51"/>
      <c r="L7" s="10" t="str">
        <f t="shared" si="4"/>
        <v>Sw</v>
      </c>
      <c r="M7" s="98" t="str">
        <f t="shared" si="5"/>
        <v>--</v>
      </c>
      <c r="N7" s="142" t="str">
        <f>IFERROR(_xll.qlRateHelperQuoteName(M7,Trigger),"--")</f>
        <v>--</v>
      </c>
      <c r="O7" s="102" t="str">
        <f>IFERROR(_xll.qlRateHelperQuoteValue($M7,Trigger),"--")</f>
        <v>--</v>
      </c>
      <c r="P7" s="137" t="b">
        <v>0</v>
      </c>
      <c r="Q7" s="98">
        <v>40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BasSw</v>
      </c>
      <c r="W7" s="4" t="str">
        <v>obj_00108</v>
      </c>
      <c r="X7" s="4" t="str">
        <f>IFERROR(_xll.qlRateHelperQuoteName(W7,Trigger),"")</f>
        <v>HKDQM3H18M_Quote</v>
      </c>
      <c r="Y7" s="73">
        <f>IFERROR(_xll.qlRateHelperRate(W7,Trigger),"")</f>
        <v>7.3000000000000001E-3</v>
      </c>
      <c r="Z7" s="108">
        <f>IF(ISERROR(_xll.qlSwapRateHelperSpread($W7)),IF(ISERROR(_xll.qlFuturesRateHelperConvexityAdjustment($W7)),"",_xll.qlFuturesRateHelperConvexityAdjustment($W7)),_xll.qlSwapRateHelperSpread($W7))</f>
        <v>1.5E-3</v>
      </c>
      <c r="AA7" s="5">
        <f>IFERROR(_xll.qlRateHelperEarliestDate(W7,Trigger),"")</f>
        <v>42282</v>
      </c>
      <c r="AB7" s="5">
        <f>IFERROR(_xll.qlRateHelperPillarDate(W7,Trigger),"")</f>
        <v>42830</v>
      </c>
      <c r="AC7" s="81">
        <v>0.99130930138515949</v>
      </c>
      <c r="AD7" s="168"/>
    </row>
    <row r="8" spans="1:38" ht="11.25" customHeight="1" x14ac:dyDescent="0.2">
      <c r="A8" s="62" t="s">
        <v>25</v>
      </c>
      <c r="B8" s="63" t="s">
        <v>42</v>
      </c>
      <c r="C8" s="64" t="s">
        <v>6</v>
      </c>
      <c r="D8" s="64" t="s">
        <v>140</v>
      </c>
      <c r="E8" s="64" t="s">
        <v>7</v>
      </c>
      <c r="F8" s="64" t="s">
        <v>132</v>
      </c>
      <c r="G8" s="64" t="str">
        <f t="shared" si="6"/>
        <v>HkdHibor1M</v>
      </c>
      <c r="H8" s="62" t="str">
        <f t="shared" si="7"/>
        <v>HKDAM1H4M_Quote</v>
      </c>
      <c r="I8" s="128">
        <v>0</v>
      </c>
      <c r="J8" s="67"/>
      <c r="K8" s="51" t="s">
        <v>35</v>
      </c>
      <c r="L8" s="10" t="str">
        <f t="shared" si="4"/>
        <v>Sw</v>
      </c>
      <c r="M8" s="98" t="str">
        <f t="shared" si="5"/>
        <v>--</v>
      </c>
      <c r="N8" s="142" t="str">
        <f>IFERROR(_xll.qlRateHelperQuoteName(M8,Trigger),"--")</f>
        <v>--</v>
      </c>
      <c r="O8" s="102" t="str">
        <f>IFERROR(_xll.qlRateHelperQuoteValue($M8,Trigger),"--")</f>
        <v>--</v>
      </c>
      <c r="P8" s="137" t="b">
        <v>0</v>
      </c>
      <c r="Q8" s="98">
        <v>40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BasSw</v>
      </c>
      <c r="W8" s="4" t="str">
        <v>obj_00115</v>
      </c>
      <c r="X8" s="4" t="str">
        <f>IFERROR(_xll.qlRateHelperQuoteName(W8,Trigger),"")</f>
        <v>HKDQM3H2Y_Quote</v>
      </c>
      <c r="Y8" s="73">
        <f>IFERROR(_xll.qlRateHelperRate(W8,Trigger),"")</f>
        <v>8.5999999999999983E-3</v>
      </c>
      <c r="Z8" s="108">
        <f>IF(ISERROR(_xll.qlSwapRateHelperSpread($W8)),IF(ISERROR(_xll.qlFuturesRateHelperConvexityAdjustment($W8)),"",_xll.qlFuturesRateHelperConvexityAdjustment($W8)),_xll.qlSwapRateHelperSpread($W8))</f>
        <v>1.4E-3</v>
      </c>
      <c r="AA8" s="5">
        <f>IFERROR(_xll.qlRateHelperEarliestDate(W8,Trigger),"")</f>
        <v>42282</v>
      </c>
      <c r="AB8" s="5">
        <f>IFERROR(_xll.qlRateHelperPillarDate(W8,Trigger),"")</f>
        <v>43013</v>
      </c>
      <c r="AC8" s="81">
        <v>0.98565319175024302</v>
      </c>
      <c r="AD8" s="168"/>
    </row>
    <row r="9" spans="1:38" ht="11.25" customHeight="1" x14ac:dyDescent="0.2">
      <c r="A9" s="62" t="s">
        <v>25</v>
      </c>
      <c r="B9" s="63" t="s">
        <v>43</v>
      </c>
      <c r="C9" s="64" t="s">
        <v>6</v>
      </c>
      <c r="D9" s="64" t="s">
        <v>140</v>
      </c>
      <c r="E9" s="64" t="s">
        <v>7</v>
      </c>
      <c r="F9" s="64" t="s">
        <v>132</v>
      </c>
      <c r="G9" s="64" t="str">
        <f t="shared" si="6"/>
        <v>HkdHibor1M</v>
      </c>
      <c r="H9" s="62" t="str">
        <f t="shared" si="7"/>
        <v>HKDAM1H5M_Quote</v>
      </c>
      <c r="I9" s="128">
        <v>0</v>
      </c>
      <c r="J9" s="67"/>
      <c r="K9" s="51"/>
      <c r="L9" s="10" t="str">
        <f t="shared" si="4"/>
        <v>Sw</v>
      </c>
      <c r="M9" s="98" t="str">
        <f t="shared" si="5"/>
        <v>--</v>
      </c>
      <c r="N9" s="142" t="str">
        <f>IFERROR(_xll.qlRateHelperQuoteName(M9,Trigger),"--")</f>
        <v>--</v>
      </c>
      <c r="O9" s="102" t="str">
        <f>IFERROR(_xll.qlRateHelperQuoteValue($M9,Trigger),"--")</f>
        <v>--</v>
      </c>
      <c r="P9" s="137" t="b">
        <v>0</v>
      </c>
      <c r="Q9" s="98">
        <v>40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 t="shared" si="3"/>
        <v>BasSw</v>
      </c>
      <c r="W9" s="4" t="str">
        <v>obj_00109</v>
      </c>
      <c r="X9" s="4" t="str">
        <f>IFERROR(_xll.qlRateHelperQuoteName(W9,Trigger),"")</f>
        <v>HKDQM3H3Y_Quote</v>
      </c>
      <c r="Y9" s="73">
        <f>IFERROR(_xll.qlRateHelperRate(W9,Trigger),"")</f>
        <v>1.0800000000000001E-2</v>
      </c>
      <c r="Z9" s="108">
        <f>IF(ISERROR(_xll.qlSwapRateHelperSpread($W9)),IF(ISERROR(_xll.qlFuturesRateHelperConvexityAdjustment($W9)),"",_xll.qlFuturesRateHelperConvexityAdjustment($W9)),_xll.qlSwapRateHelperSpread($W9))</f>
        <v>1.4E-3</v>
      </c>
      <c r="AA9" s="5">
        <f>IFERROR(_xll.qlRateHelperEarliestDate(W9,Trigger),"")</f>
        <v>42282</v>
      </c>
      <c r="AB9" s="5">
        <f>IFERROR(_xll.qlRateHelperPillarDate(W9,Trigger),"")</f>
        <v>43378</v>
      </c>
      <c r="AC9" s="81">
        <v>0.9720891075248439</v>
      </c>
      <c r="AD9" s="168"/>
      <c r="AG9" s="49" t="s">
        <v>122</v>
      </c>
    </row>
    <row r="10" spans="1:38" ht="11.25" customHeight="1" x14ac:dyDescent="0.2">
      <c r="A10" s="62" t="s">
        <v>25</v>
      </c>
      <c r="B10" s="63" t="s">
        <v>3</v>
      </c>
      <c r="C10" s="64" t="s">
        <v>6</v>
      </c>
      <c r="D10" s="64" t="s">
        <v>140</v>
      </c>
      <c r="E10" s="64" t="s">
        <v>7</v>
      </c>
      <c r="F10" s="64" t="s">
        <v>132</v>
      </c>
      <c r="G10" s="64" t="str">
        <f t="shared" si="6"/>
        <v>HkdHibor1M</v>
      </c>
      <c r="H10" s="62" t="str">
        <f t="shared" si="7"/>
        <v>HKDAM1H6M_Quote</v>
      </c>
      <c r="I10" s="128">
        <v>0</v>
      </c>
      <c r="J10" s="67"/>
      <c r="K10" s="51"/>
      <c r="L10" s="10" t="str">
        <f t="shared" si="4"/>
        <v>Sw</v>
      </c>
      <c r="M10" s="98" t="str">
        <f t="shared" si="5"/>
        <v>--</v>
      </c>
      <c r="N10" s="142" t="str">
        <f>IFERROR(_xll.qlRateHelperQuoteName(M10,Trigger),"--")</f>
        <v>--</v>
      </c>
      <c r="O10" s="102" t="str">
        <f>IFERROR(_xll.qlRateHelperQuoteValue($M10,Trigger),"--")</f>
        <v>--</v>
      </c>
      <c r="P10" s="137" t="b">
        <v>0</v>
      </c>
      <c r="Q10" s="98">
        <v>40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BasSw</v>
      </c>
      <c r="W10" s="4" t="str">
        <v>obj_00116</v>
      </c>
      <c r="X10" s="4" t="str">
        <f>IFERROR(_xll.qlRateHelperQuoteName(W10,Trigger),"")</f>
        <v>HKDQM3H4Y_Quote</v>
      </c>
      <c r="Y10" s="73">
        <f>IFERROR(_xll.qlRateHelperRate(W10,Trigger),"")</f>
        <v>1.26E-2</v>
      </c>
      <c r="Z10" s="108">
        <f>IF(ISERROR(_xll.qlSwapRateHelperSpread($W10)),IF(ISERROR(_xll.qlFuturesRateHelperConvexityAdjustment($W10)),"",_xll.qlFuturesRateHelperConvexityAdjustment($W10)),_xll.qlSwapRateHelperSpread($W10))</f>
        <v>1.4E-3</v>
      </c>
      <c r="AA10" s="5">
        <f>IFERROR(_xll.qlRateHelperEarliestDate(W10,Trigger),"")</f>
        <v>42282</v>
      </c>
      <c r="AB10" s="5">
        <f>IFERROR(_xll.qlRateHelperPillarDate(W10,Trigger),"")</f>
        <v>43745</v>
      </c>
      <c r="AC10" s="81">
        <v>0.95591423153467692</v>
      </c>
      <c r="AD10" s="168"/>
      <c r="AE10" s="77" t="s">
        <v>116</v>
      </c>
      <c r="AF10" s="77" t="s">
        <v>117</v>
      </c>
      <c r="AG10" s="77" t="s">
        <v>118</v>
      </c>
      <c r="AH10" s="77" t="s">
        <v>126</v>
      </c>
      <c r="AI10" s="77" t="s">
        <v>119</v>
      </c>
      <c r="AJ10" s="77" t="s">
        <v>127</v>
      </c>
      <c r="AK10" s="77" t="s">
        <v>120</v>
      </c>
      <c r="AL10" s="77" t="s">
        <v>121</v>
      </c>
    </row>
    <row r="11" spans="1:38" ht="11.25" customHeight="1" x14ac:dyDescent="0.2">
      <c r="A11" s="62" t="s">
        <v>25</v>
      </c>
      <c r="B11" s="63" t="s">
        <v>44</v>
      </c>
      <c r="C11" s="64" t="s">
        <v>6</v>
      </c>
      <c r="D11" s="64" t="s">
        <v>140</v>
      </c>
      <c r="E11" s="64" t="s">
        <v>7</v>
      </c>
      <c r="F11" s="64" t="s">
        <v>132</v>
      </c>
      <c r="G11" s="64" t="str">
        <f t="shared" si="6"/>
        <v>HkdHibor1M</v>
      </c>
      <c r="H11" s="62" t="str">
        <f t="shared" si="7"/>
        <v>HKDAM1H7M_Quote</v>
      </c>
      <c r="I11" s="128">
        <v>0</v>
      </c>
      <c r="J11" s="67"/>
      <c r="K11" s="51"/>
      <c r="L11" s="10" t="str">
        <f t="shared" si="4"/>
        <v>Sw</v>
      </c>
      <c r="M11" s="98" t="str">
        <f t="shared" si="5"/>
        <v>--</v>
      </c>
      <c r="N11" s="142" t="str">
        <f>IFERROR(_xll.qlRateHelperQuoteName(M11,Trigger),"--")</f>
        <v>--</v>
      </c>
      <c r="O11" s="102" t="str">
        <f>IFERROR(_xll.qlRateHelperQuoteValue($M11,Trigger),"--")</f>
        <v>--</v>
      </c>
      <c r="P11" s="137" t="b">
        <v>0</v>
      </c>
      <c r="Q11" s="98">
        <v>40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BasSw</v>
      </c>
      <c r="W11" s="4" t="str">
        <v>obj_00118</v>
      </c>
      <c r="X11" s="4" t="str">
        <f>IFERROR(_xll.qlRateHelperQuoteName(W11,Trigger),"")</f>
        <v>HKDQM3H5Y_Quote</v>
      </c>
      <c r="Y11" s="73">
        <f>IFERROR(_xll.qlRateHelperRate(W11,Trigger),"")</f>
        <v>1.41E-2</v>
      </c>
      <c r="Z11" s="108">
        <f>IF(ISERROR(_xll.qlSwapRateHelperSpread($W11)),IF(ISERROR(_xll.qlFuturesRateHelperConvexityAdjustment($W11)),"",_xll.qlFuturesRateHelperConvexityAdjustment($W11)),_xll.qlSwapRateHelperSpread($W11))</f>
        <v>1.2999999999999999E-3</v>
      </c>
      <c r="AA11" s="5">
        <f>IFERROR(_xll.qlRateHelperEarliestDate(W11,Trigger),"")</f>
        <v>42282</v>
      </c>
      <c r="AB11" s="5">
        <f>IFERROR(_xll.qlRateHelperPillarDate(W11,Trigger),"")</f>
        <v>44109</v>
      </c>
      <c r="AC11" s="81">
        <v>0.93756171569291147</v>
      </c>
      <c r="AD11" s="168"/>
      <c r="AE11" s="153">
        <v>1</v>
      </c>
      <c r="AF11" s="154">
        <f>_xll.qlCalendarEndOfMonth(Calendar,Settlementdate,Trigger)</f>
        <v>42307</v>
      </c>
      <c r="AG11" s="153" t="str">
        <f t="shared" ref="AG11:AG23" si="8">Currency&amp;$AG$9&amp;AE11&amp;JumpSuffix&amp;QuoteSuffix</f>
        <v>HKDJump1_SYNTHON_Quote</v>
      </c>
      <c r="AH11" s="172">
        <f>_xll.qlDayCounterYearFraction("actual/360",AF11,_xll.qlCalendarAdvance(Calendar,AF11,"1D",,,Trigger))</f>
        <v>8.3333333333333332E-3</v>
      </c>
      <c r="AI11" s="155" t="e">
        <f>IF(_xll.qlQuoteIsValid(AG11,Trigger),_xll.qlQuoteValue(AG11,Trigger),1)</f>
        <v>#NUM!</v>
      </c>
      <c r="AJ11" s="196" t="str">
        <f>IFERROR(-LN(AI11)/AH11,"--")</f>
        <v>--</v>
      </c>
      <c r="AK11" s="177">
        <v>0</v>
      </c>
      <c r="AL11" s="155">
        <f>IF(ISBLANK(AK11),AG11,EXP(-AK11*AH11))</f>
        <v>1</v>
      </c>
    </row>
    <row r="12" spans="1:38" ht="11.25" customHeight="1" x14ac:dyDescent="0.2">
      <c r="A12" s="62" t="s">
        <v>25</v>
      </c>
      <c r="B12" s="63" t="s">
        <v>45</v>
      </c>
      <c r="C12" s="64" t="s">
        <v>6</v>
      </c>
      <c r="D12" s="64" t="s">
        <v>140</v>
      </c>
      <c r="E12" s="64" t="s">
        <v>7</v>
      </c>
      <c r="F12" s="64" t="s">
        <v>132</v>
      </c>
      <c r="G12" s="64" t="str">
        <f t="shared" si="6"/>
        <v>HkdHibor1M</v>
      </c>
      <c r="H12" s="62" t="str">
        <f t="shared" si="7"/>
        <v>HKDAM1H8M_Quote</v>
      </c>
      <c r="I12" s="128">
        <v>0</v>
      </c>
      <c r="J12" s="67"/>
      <c r="K12" s="51"/>
      <c r="L12" s="10" t="str">
        <f t="shared" si="4"/>
        <v>Sw</v>
      </c>
      <c r="M12" s="98" t="str">
        <f t="shared" si="5"/>
        <v>--</v>
      </c>
      <c r="N12" s="142" t="str">
        <f>IFERROR(_xll.qlRateHelperQuoteName(M12,Trigger),"--")</f>
        <v>--</v>
      </c>
      <c r="O12" s="102" t="str">
        <f>IFERROR(_xll.qlRateHelperQuoteValue($M12,Trigger),"--")</f>
        <v>--</v>
      </c>
      <c r="P12" s="137" t="b">
        <v>0</v>
      </c>
      <c r="Q12" s="98">
        <v>40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>BasSw</v>
      </c>
      <c r="W12" s="4" t="str">
        <v>obj_0010e</v>
      </c>
      <c r="X12" s="4" t="str">
        <f>IFERROR(_xll.qlRateHelperQuoteName(W12,Trigger),"")</f>
        <v>HKDQM3H7Y_Quote</v>
      </c>
      <c r="Y12" s="73">
        <f>IFERROR(_xll.qlRateHelperRate(W12,Trigger),"")</f>
        <v>1.6500000000000001E-2</v>
      </c>
      <c r="Z12" s="108">
        <f>IF(ISERROR(_xll.qlSwapRateHelperSpread($W12)),IF(ISERROR(_xll.qlFuturesRateHelperConvexityAdjustment($W12)),"",_xll.qlFuturesRateHelperConvexityAdjustment($W12)),_xll.qlSwapRateHelperSpread($W12))</f>
        <v>8.0000000000000004E-4</v>
      </c>
      <c r="AA12" s="5">
        <f>IFERROR(_xll.qlRateHelperEarliestDate(W12,Trigger),"")</f>
        <v>42282</v>
      </c>
      <c r="AB12" s="5">
        <f>IFERROR(_xll.qlRateHelperPillarDate(W12,Trigger),"")</f>
        <v>44839</v>
      </c>
      <c r="AC12" s="81">
        <v>0.89472365855772418</v>
      </c>
      <c r="AD12" s="168"/>
      <c r="AE12" s="156">
        <v>2</v>
      </c>
      <c r="AF12" s="157">
        <f>_xll.qlCalendarEndOfMonth(Calendar,_xll.qlCalendarAdvance(Calendar,AF11,"1m","mf",TRUE),Trigger)</f>
        <v>42338</v>
      </c>
      <c r="AG12" s="156" t="str">
        <f t="shared" si="8"/>
        <v>HKDJump2_SYNTHON_Quote</v>
      </c>
      <c r="AH12" s="173">
        <f>_xll.qlDayCounterYearFraction("actual/360",AF12,_xll.qlCalendarAdvance(Calendar,AF12,"1D",,,Trigger))</f>
        <v>2.7777777777777779E-3</v>
      </c>
      <c r="AI12" s="158" t="e">
        <f>IF(_xll.qlQuoteIsValid(AG12,Trigger),_xll.qlQuoteValue(AG12,Trigger),1)</f>
        <v>#NUM!</v>
      </c>
      <c r="AJ12" s="197" t="str">
        <f t="shared" ref="AJ12:AJ23" si="9">IFERROR(-LN(AI12)/AH12,"--")</f>
        <v>--</v>
      </c>
      <c r="AK12" s="178">
        <v>0</v>
      </c>
      <c r="AL12" s="158">
        <f t="shared" ref="AL12:AL23" si="10">IF(ISBLANK(AK12),AG12,EXP(-AK12*AH12))</f>
        <v>1</v>
      </c>
    </row>
    <row r="13" spans="1:38" ht="11.25" customHeight="1" x14ac:dyDescent="0.2">
      <c r="A13" s="62" t="s">
        <v>25</v>
      </c>
      <c r="B13" s="63" t="s">
        <v>46</v>
      </c>
      <c r="C13" s="64" t="s">
        <v>6</v>
      </c>
      <c r="D13" s="64" t="s">
        <v>140</v>
      </c>
      <c r="E13" s="64" t="s">
        <v>7</v>
      </c>
      <c r="F13" s="64" t="s">
        <v>132</v>
      </c>
      <c r="G13" s="64" t="str">
        <f t="shared" si="6"/>
        <v>HkdHibor1M</v>
      </c>
      <c r="H13" s="62" t="str">
        <f t="shared" si="7"/>
        <v>HKDAM1H9M_Quote</v>
      </c>
      <c r="I13" s="128">
        <v>0</v>
      </c>
      <c r="J13" s="67"/>
      <c r="K13" s="51"/>
      <c r="L13" s="10" t="str">
        <f t="shared" si="4"/>
        <v>Sw</v>
      </c>
      <c r="M13" s="98" t="str">
        <f t="shared" si="5"/>
        <v>--</v>
      </c>
      <c r="N13" s="142" t="str">
        <f>IFERROR(_xll.qlRateHelperQuoteName(M13,Trigger),"--")</f>
        <v>--</v>
      </c>
      <c r="O13" s="102" t="str">
        <f>IFERROR(_xll.qlRateHelperQuoteValue($M13,Trigger),"--")</f>
        <v>--</v>
      </c>
      <c r="P13" s="137" t="b">
        <v>0</v>
      </c>
      <c r="Q13" s="98">
        <v>40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BasSw</v>
      </c>
      <c r="W13" s="4" t="str">
        <v>obj_0010c</v>
      </c>
      <c r="X13" s="4" t="str">
        <f>IFERROR(_xll.qlRateHelperQuoteName(W13,Trigger),"")</f>
        <v>HKDQM3H10Y_Quote</v>
      </c>
      <c r="Y13" s="73">
        <f>IFERROR(_xll.qlRateHelperRate(W13,Trigger),"")</f>
        <v>1.9E-2</v>
      </c>
      <c r="Z13" s="108">
        <f>IF(ISERROR(_xll.qlSwapRateHelperSpread($W13)),IF(ISERROR(_xll.qlFuturesRateHelperConvexityAdjustment($W13)),"",_xll.qlFuturesRateHelperConvexityAdjustment($W13)),_xll.qlSwapRateHelperSpread($W13))</f>
        <v>6.9999999999999999E-4</v>
      </c>
      <c r="AA13" s="5">
        <f>IFERROR(_xll.qlRateHelperEarliestDate(W13,Trigger),"")</f>
        <v>42282</v>
      </c>
      <c r="AB13" s="5">
        <f>IFERROR(_xll.qlRateHelperPillarDate(W13,Trigger),"")</f>
        <v>45936</v>
      </c>
      <c r="AC13" s="81">
        <v>0.83002726710844654</v>
      </c>
      <c r="AD13" s="168"/>
      <c r="AE13" s="156">
        <v>3</v>
      </c>
      <c r="AF13" s="157">
        <f>_xll.qlCalendarEndOfMonth(Calendar,_xll.qlCalendarAdvance(Calendar,AF12,"1m","mf",TRUE),Trigger)</f>
        <v>42369</v>
      </c>
      <c r="AG13" s="156" t="str">
        <f t="shared" si="8"/>
        <v>HKDJump3_SYNTHON_Quote</v>
      </c>
      <c r="AH13" s="173">
        <f>_xll.qlDayCounterYearFraction("actual/360",AF13,_xll.qlCalendarAdvance(Calendar,AF13,"1D",,,Trigger))</f>
        <v>1.1111111111111112E-2</v>
      </c>
      <c r="AI13" s="158" t="e">
        <f>IF(_xll.qlQuoteIsValid(AG13,Trigger),_xll.qlQuoteValue(AG13,Trigger),1)</f>
        <v>#NUM!</v>
      </c>
      <c r="AJ13" s="197" t="str">
        <f t="shared" si="9"/>
        <v>--</v>
      </c>
      <c r="AK13" s="178">
        <v>0</v>
      </c>
      <c r="AL13" s="158">
        <f t="shared" si="10"/>
        <v>1</v>
      </c>
    </row>
    <row r="14" spans="1:38" ht="11.25" customHeight="1" x14ac:dyDescent="0.2">
      <c r="A14" s="62" t="s">
        <v>25</v>
      </c>
      <c r="B14" s="63" t="s">
        <v>47</v>
      </c>
      <c r="C14" s="64" t="s">
        <v>6</v>
      </c>
      <c r="D14" s="64" t="s">
        <v>140</v>
      </c>
      <c r="E14" s="64" t="s">
        <v>7</v>
      </c>
      <c r="F14" s="64" t="s">
        <v>132</v>
      </c>
      <c r="G14" s="64" t="str">
        <f t="shared" si="6"/>
        <v>HkdHibor1M</v>
      </c>
      <c r="H14" s="62" t="str">
        <f t="shared" si="7"/>
        <v>HKDAM1H10M_Quote</v>
      </c>
      <c r="I14" s="128">
        <v>0</v>
      </c>
      <c r="J14" s="67"/>
      <c r="K14" s="51"/>
      <c r="L14" s="11" t="str">
        <f t="shared" si="4"/>
        <v>Sw</v>
      </c>
      <c r="M14" s="99" t="str">
        <f t="shared" si="5"/>
        <v>--</v>
      </c>
      <c r="N14" s="143" t="str">
        <f>IFERROR(_xll.qlRateHelperQuoteName(M14,Trigger),"--")</f>
        <v>--</v>
      </c>
      <c r="O14" s="105" t="str">
        <f>IFERROR(_xll.qlRateHelperQuoteValue($M14,Trigger),"--")</f>
        <v>--</v>
      </c>
      <c r="P14" s="140" t="b">
        <v>0</v>
      </c>
      <c r="Q14" s="99">
        <v>40</v>
      </c>
      <c r="R14" s="99">
        <v>1</v>
      </c>
      <c r="S14" s="106" t="str">
        <f>IFERROR(_xll.qlRateHelperEarliestDate(M14,Trigger),"--")</f>
        <v>--</v>
      </c>
      <c r="T14" s="106" t="str">
        <f>IFERROR(_xll.qlRateHelperPillarDate(M14,Trigger),"--")</f>
        <v>--</v>
      </c>
      <c r="V14" s="4" t="str">
        <f t="shared" si="3"/>
        <v>BasSw</v>
      </c>
      <c r="W14" s="4" t="str">
        <v>obj_0011a</v>
      </c>
      <c r="X14" s="4" t="str">
        <f>IFERROR(_xll.qlRateHelperQuoteName(W14,Trigger),"")</f>
        <v>HKDQM3H12Y_Quote</v>
      </c>
      <c r="Y14" s="73">
        <f>IFERROR(_xll.qlRateHelperRate(W14,Trigger),"")</f>
        <v>1.9699999999999999E-2</v>
      </c>
      <c r="Z14" s="108">
        <f>IF(ISERROR(_xll.qlSwapRateHelperSpread($W14)),IF(ISERROR(_xll.qlFuturesRateHelperConvexityAdjustment($W14)),"",_xll.qlFuturesRateHelperConvexityAdjustment($W14)),_xll.qlSwapRateHelperSpread($W14))</f>
        <v>4.0000000000000002E-4</v>
      </c>
      <c r="AA14" s="5">
        <f>IFERROR(_xll.qlRateHelperEarliestDate(W14,Trigger),"")</f>
        <v>42282</v>
      </c>
      <c r="AB14" s="5">
        <f>IFERROR(_xll.qlRateHelperPillarDate(W14,Trigger),"")</f>
        <v>46665</v>
      </c>
      <c r="AC14" s="81">
        <v>0.78962854197176913</v>
      </c>
      <c r="AD14" s="168"/>
      <c r="AE14" s="156">
        <v>4</v>
      </c>
      <c r="AF14" s="157">
        <f>_xll.qlCalendarEndOfMonth(Calendar,_xll.qlCalendarAdvance(Calendar,AF13,"1m","mf",TRUE),Trigger)</f>
        <v>42398</v>
      </c>
      <c r="AG14" s="156" t="str">
        <f t="shared" si="8"/>
        <v>HKDJump4_SYNTHON_Quote</v>
      </c>
      <c r="AH14" s="173">
        <f>_xll.qlDayCounterYearFraction("actual/360",AF14,_xll.qlCalendarAdvance(Calendar,AF14,"1D",,,Trigger))</f>
        <v>8.3333333333333332E-3</v>
      </c>
      <c r="AI14" s="158" t="e">
        <f>IF(_xll.qlQuoteIsValid(AG14,Trigger),_xll.qlQuoteValue(AG14,Trigger),1)</f>
        <v>#NUM!</v>
      </c>
      <c r="AJ14" s="197" t="str">
        <f t="shared" si="9"/>
        <v>--</v>
      </c>
      <c r="AK14" s="178">
        <v>0</v>
      </c>
      <c r="AL14" s="158">
        <f t="shared" si="10"/>
        <v>1</v>
      </c>
    </row>
    <row r="15" spans="1:38" ht="11.25" customHeight="1" x14ac:dyDescent="0.2">
      <c r="A15" s="62" t="s">
        <v>25</v>
      </c>
      <c r="B15" s="63" t="s">
        <v>48</v>
      </c>
      <c r="C15" s="64" t="s">
        <v>6</v>
      </c>
      <c r="D15" s="64" t="s">
        <v>140</v>
      </c>
      <c r="E15" s="64" t="s">
        <v>7</v>
      </c>
      <c r="F15" s="64" t="s">
        <v>132</v>
      </c>
      <c r="G15" s="64" t="str">
        <f t="shared" si="6"/>
        <v>HkdHibor1M</v>
      </c>
      <c r="H15" s="62" t="str">
        <f t="shared" si="7"/>
        <v>HKDAM1H11M_Quote</v>
      </c>
      <c r="I15" s="128">
        <v>0</v>
      </c>
      <c r="J15" s="67"/>
      <c r="K15" s="51"/>
      <c r="L15" s="10" t="str">
        <f t="shared" ref="L15:L16" si="11">A19</f>
        <v>BasSw</v>
      </c>
      <c r="M15" s="98" t="str">
        <f t="shared" ref="M15:M16" si="12">IF(ISBLANK(J19),"--",J19)</f>
        <v>obj_00105#0003</v>
      </c>
      <c r="N15" s="142" t="str">
        <f>IFERROR(_xll.qlRateHelperQuoteName(M15,Trigger),"--")</f>
        <v>HKDQM3H6M_Quote</v>
      </c>
      <c r="O15" s="102">
        <f>IFERROR(_xll.qlRateHelperQuoteValue($M15,Trigger),"--")</f>
        <v>4.7000000000000002E-3</v>
      </c>
      <c r="P15" s="137" t="b">
        <v>1</v>
      </c>
      <c r="Q15" s="98">
        <v>50</v>
      </c>
      <c r="R15" s="98">
        <v>1</v>
      </c>
      <c r="S15" s="103">
        <f>IFERROR(_xll.qlRateHelperEarliestDate(M15,Trigger),"--")</f>
        <v>42282</v>
      </c>
      <c r="T15" s="103">
        <f>IFERROR(_xll.qlRateHelperPillarDate(M15,Trigger),"--")</f>
        <v>42465</v>
      </c>
      <c r="V15" s="4" t="str">
        <f t="shared" si="3"/>
        <v>BasSw</v>
      </c>
      <c r="W15" s="4" t="str">
        <v>obj_0010b</v>
      </c>
      <c r="X15" s="4" t="str">
        <f>IFERROR(_xll.qlRateHelperQuoteName(W15,Trigger),"")</f>
        <v>HKDQM3H15Y_Quote</v>
      </c>
      <c r="Y15" s="73">
        <f>IFERROR(_xll.qlRateHelperRate(W15,Trigger),"")</f>
        <v>2.0400000000000001E-2</v>
      </c>
      <c r="Z15" s="108">
        <f>IF(ISERROR(_xll.qlSwapRateHelperSpread($W15)),IF(ISERROR(_xll.qlFuturesRateHelperConvexityAdjustment($W15)),"",_xll.qlFuturesRateHelperConvexityAdjustment($W15)),_xll.qlSwapRateHelperSpread($W15))</f>
        <v>4.0000000000000002E-4</v>
      </c>
      <c r="AA15" s="5">
        <f>IFERROR(_xll.qlRateHelperEarliestDate(W15,Trigger),"")</f>
        <v>42282</v>
      </c>
      <c r="AB15" s="5">
        <f>IFERROR(_xll.qlRateHelperPillarDate(W15,Trigger),"")</f>
        <v>47763</v>
      </c>
      <c r="AC15" s="81">
        <v>0.73626906714057783</v>
      </c>
      <c r="AD15" s="168"/>
      <c r="AE15" s="156">
        <v>5</v>
      </c>
      <c r="AF15" s="157">
        <f>_xll.qlCalendarEndOfMonth(Calendar,_xll.qlCalendarAdvance(Calendar,AF14,"1m","mf",TRUE),Trigger)</f>
        <v>42429</v>
      </c>
      <c r="AG15" s="156" t="str">
        <f t="shared" si="8"/>
        <v>HKDJump5_SYNTHON_Quote</v>
      </c>
      <c r="AH15" s="173">
        <f>_xll.qlDayCounterYearFraction("actual/360",AF15,_xll.qlCalendarAdvance(Calendar,AF15,"1D",,,Trigger))</f>
        <v>2.7777777777777779E-3</v>
      </c>
      <c r="AI15" s="158" t="e">
        <f>IF(_xll.qlQuoteIsValid(AG15,Trigger),_xll.qlQuoteValue(AG15,Trigger),1)</f>
        <v>#NUM!</v>
      </c>
      <c r="AJ15" s="197" t="str">
        <f t="shared" si="9"/>
        <v>--</v>
      </c>
      <c r="AK15" s="178">
        <v>0</v>
      </c>
      <c r="AL15" s="158">
        <f t="shared" si="10"/>
        <v>1</v>
      </c>
    </row>
    <row r="16" spans="1:38" ht="11.25" customHeight="1" x14ac:dyDescent="0.2">
      <c r="A16" s="1" t="s">
        <v>25</v>
      </c>
      <c r="B16" s="8" t="s">
        <v>27</v>
      </c>
      <c r="C16" s="7" t="s">
        <v>6</v>
      </c>
      <c r="D16" s="7" t="s">
        <v>140</v>
      </c>
      <c r="E16" s="7" t="s">
        <v>7</v>
      </c>
      <c r="F16" s="7" t="s">
        <v>132</v>
      </c>
      <c r="G16" s="7" t="str">
        <f t="shared" si="6"/>
        <v>HkdHibor1M</v>
      </c>
      <c r="H16" s="1" t="str">
        <f t="shared" si="7"/>
        <v>HKDAM1H1Y_Quote</v>
      </c>
      <c r="I16" s="130">
        <v>0</v>
      </c>
      <c r="J16" s="3"/>
      <c r="K16" s="51"/>
      <c r="L16" s="10" t="str">
        <f t="shared" si="11"/>
        <v>BasSw</v>
      </c>
      <c r="M16" s="98" t="str">
        <f t="shared" si="12"/>
        <v>obj_00104#0003</v>
      </c>
      <c r="N16" s="142" t="str">
        <f>IFERROR(_xll.qlRateHelperQuoteName(M16,Trigger),"--")</f>
        <v>HKDQM3H9M_Quote</v>
      </c>
      <c r="O16" s="102">
        <f>IFERROR(_xll.qlRateHelperQuoteValue($M16,Trigger),"--")</f>
        <v>5.3E-3</v>
      </c>
      <c r="P16" s="137" t="b">
        <v>1</v>
      </c>
      <c r="Q16" s="98">
        <v>50</v>
      </c>
      <c r="R16" s="98">
        <v>1</v>
      </c>
      <c r="S16" s="103">
        <f>IFERROR(_xll.qlRateHelperEarliestDate(M16,Trigger),"--")</f>
        <v>42282</v>
      </c>
      <c r="T16" s="103">
        <f>IFERROR(_xll.qlRateHelperPillarDate(M16,Trigger),"--")</f>
        <v>42556</v>
      </c>
      <c r="V16" s="4" t="str">
        <f t="shared" si="3"/>
        <v/>
      </c>
      <c r="W16" s="4" t="e">
        <v>#N/A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#N/A</v>
      </c>
      <c r="AD16" s="168"/>
      <c r="AE16" s="156">
        <v>6</v>
      </c>
      <c r="AF16" s="157">
        <f>_xll.qlCalendarEndOfMonth(Calendar,_xll.qlCalendarAdvance(Calendar,AF15,"1m","mf",TRUE),Trigger)</f>
        <v>42460</v>
      </c>
      <c r="AG16" s="156" t="str">
        <f t="shared" si="8"/>
        <v>HKDJump6_SYNTHON_Quote</v>
      </c>
      <c r="AH16" s="173">
        <f>_xll.qlDayCounterYearFraction("actual/360",AF16,_xll.qlCalendarAdvance(Calendar,AF16,"1D",,,Trigger))</f>
        <v>2.7777777777777779E-3</v>
      </c>
      <c r="AI16" s="158" t="e">
        <f>IF(_xll.qlQuoteIsValid(AG16,Trigger),_xll.qlQuoteValue(AG16,Trigger),1)</f>
        <v>#NUM!</v>
      </c>
      <c r="AJ16" s="197" t="str">
        <f t="shared" si="9"/>
        <v>--</v>
      </c>
      <c r="AK16" s="178">
        <v>0</v>
      </c>
      <c r="AL16" s="158">
        <f t="shared" si="10"/>
        <v>1</v>
      </c>
    </row>
    <row r="17" spans="1:38" ht="11.25" customHeight="1" x14ac:dyDescent="0.2">
      <c r="F17" s="53" t="s">
        <v>134</v>
      </c>
      <c r="G17" s="53" t="s">
        <v>135</v>
      </c>
      <c r="H17" s="53" t="s">
        <v>138</v>
      </c>
      <c r="K17" s="51"/>
      <c r="L17" s="10" t="str">
        <f t="shared" ref="L17:L53" si="13">A21</f>
        <v>BasSw</v>
      </c>
      <c r="M17" s="98" t="str">
        <f t="shared" ref="M17:M53" si="14">IF(ISBLANK(J21),"--",J21)</f>
        <v>obj_00117#0003</v>
      </c>
      <c r="N17" s="142" t="str">
        <f>IFERROR(_xll.qlRateHelperQuoteName(M17,Trigger),"--")</f>
        <v>HKDQM3H1Y_Quote</v>
      </c>
      <c r="O17" s="102">
        <f>IFERROR(_xll.qlRateHelperQuoteValue($M17,Trigger),"--")</f>
        <v>5.9000000000000007E-3</v>
      </c>
      <c r="P17" s="137" t="b">
        <v>1</v>
      </c>
      <c r="Q17" s="98">
        <v>50</v>
      </c>
      <c r="R17" s="98">
        <v>1</v>
      </c>
      <c r="S17" s="103">
        <f>IFERROR(_xll.qlRateHelperEarliestDate(M17,Trigger),"--")</f>
        <v>42282</v>
      </c>
      <c r="T17" s="103">
        <f>IFERROR(_xll.qlRateHelperPillarDate(M17,Trigger),"--")</f>
        <v>42648</v>
      </c>
      <c r="V17" s="4" t="str">
        <f t="shared" si="3"/>
        <v/>
      </c>
      <c r="W17" s="4" t="e">
        <v>#N/A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#N/A</v>
      </c>
      <c r="AD17" s="168"/>
      <c r="AE17" s="156">
        <v>7</v>
      </c>
      <c r="AF17" s="157">
        <f>_xll.qlCalendarEndOfMonth(Calendar,_xll.qlCalendarAdvance(Calendar,AF16,"1m","mf",TRUE),Trigger)</f>
        <v>42489</v>
      </c>
      <c r="AG17" s="156" t="str">
        <f t="shared" si="8"/>
        <v>HKDJump7_SYNTHON_Quote</v>
      </c>
      <c r="AH17" s="173">
        <f>_xll.qlDayCounterYearFraction("actual/360",AF17,_xll.qlCalendarAdvance(Calendar,AF17,"1D",,,Trigger))</f>
        <v>1.1111111111111112E-2</v>
      </c>
      <c r="AI17" s="158" t="e">
        <f>IF(_xll.qlQuoteIsValid(AG17,Trigger),_xll.qlQuoteValue(AG17,Trigger),1)</f>
        <v>#NUM!</v>
      </c>
      <c r="AJ17" s="197" t="str">
        <f t="shared" si="9"/>
        <v>--</v>
      </c>
      <c r="AK17" s="178">
        <v>0</v>
      </c>
      <c r="AL17" s="158">
        <f t="shared" si="10"/>
        <v>1</v>
      </c>
    </row>
    <row r="18" spans="1:38" ht="11.25" customHeight="1" x14ac:dyDescent="0.2">
      <c r="A18" s="68" t="s">
        <v>8</v>
      </c>
      <c r="B18" s="68" t="s">
        <v>28</v>
      </c>
      <c r="C18" s="68" t="s">
        <v>112</v>
      </c>
      <c r="D18" s="68" t="s">
        <v>5</v>
      </c>
      <c r="E18" s="68" t="s">
        <v>33</v>
      </c>
      <c r="F18" s="68" t="s">
        <v>113</v>
      </c>
      <c r="G18" s="68" t="s">
        <v>4</v>
      </c>
      <c r="H18" s="68" t="s">
        <v>1</v>
      </c>
      <c r="I18" s="68" t="s">
        <v>111</v>
      </c>
      <c r="J18" s="68" t="s">
        <v>24</v>
      </c>
      <c r="K18" s="51"/>
      <c r="L18" s="10" t="str">
        <f t="shared" si="13"/>
        <v>BasSw</v>
      </c>
      <c r="M18" s="98" t="str">
        <f t="shared" si="14"/>
        <v>--</v>
      </c>
      <c r="N18" s="142" t="str">
        <f>IFERROR(_xll.qlRateHelperQuoteName(M18,Trigger),"--")</f>
        <v>--</v>
      </c>
      <c r="O18" s="102" t="str">
        <f>IFERROR(_xll.qlRateHelperQuoteValue($M18,Trigger),"--")</f>
        <v>--</v>
      </c>
      <c r="P18" s="137" t="b">
        <v>0</v>
      </c>
      <c r="Q18" s="98">
        <v>50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3"/>
        <v/>
      </c>
      <c r="W18" s="4" t="e">
        <v>#N/A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#N/A</v>
      </c>
      <c r="AD18" s="168"/>
      <c r="AE18" s="156">
        <v>8</v>
      </c>
      <c r="AF18" s="157">
        <f>_xll.qlCalendarEndOfMonth(Calendar,_xll.qlCalendarAdvance(Calendar,AF17,"1m","mf",TRUE),Trigger)</f>
        <v>42521</v>
      </c>
      <c r="AG18" s="156" t="str">
        <f t="shared" si="8"/>
        <v>HKDJump8_SYNTHON_Quote</v>
      </c>
      <c r="AH18" s="173">
        <f>_xll.qlDayCounterYearFraction("actual/360",AF18,_xll.qlCalendarAdvance(Calendar,AF18,"1D",,,Trigger))</f>
        <v>2.7777777777777779E-3</v>
      </c>
      <c r="AI18" s="158" t="e">
        <f>IF(_xll.qlQuoteIsValid(AG18,Trigger),_xll.qlQuoteValue(AG18,Trigger),1)</f>
        <v>#NUM!</v>
      </c>
      <c r="AJ18" s="197" t="str">
        <f t="shared" si="9"/>
        <v>--</v>
      </c>
      <c r="AK18" s="178">
        <v>0</v>
      </c>
      <c r="AL18" s="158">
        <f t="shared" si="10"/>
        <v>1</v>
      </c>
    </row>
    <row r="19" spans="1:38" ht="11.25" customHeight="1" x14ac:dyDescent="0.2">
      <c r="A19" s="62" t="s">
        <v>114</v>
      </c>
      <c r="B19" s="63" t="s">
        <v>3</v>
      </c>
      <c r="C19" s="64" t="s">
        <v>6</v>
      </c>
      <c r="D19" s="64" t="s">
        <v>131</v>
      </c>
      <c r="E19" s="64" t="s">
        <v>7</v>
      </c>
      <c r="F19" s="64" t="s">
        <v>132</v>
      </c>
      <c r="G19" s="64" t="str">
        <f t="shared" ref="G19:G57" si="15">PROPER(Currency)&amp;FamilyName&amp;Tenor</f>
        <v>HkdHibor1M</v>
      </c>
      <c r="H19" s="62" t="str">
        <f t="shared" ref="H19:H57" si="16">Currency&amp;$F$17&amp;SUBSTITUTE($G$17,"I","")&amp;B19&amp;QuoteSuffix</f>
        <v>HKDQM3H6M_Quote</v>
      </c>
      <c r="I19" s="151" t="str">
        <f t="shared" ref="I19:I57" si="17">Currency&amp;$G$17&amp;$H$17&amp;$B19&amp;QuoteSuffix</f>
        <v>HKD3HI1HI6M_Quote</v>
      </c>
      <c r="J19" s="67" t="str">
        <f>_xll.qlSwapRateHelper2(,H19,1,B19,Calendar,D19,E19,F19,G19,I19,C19,,PillarDate,,Permanent,Trigger,ObjectOverwrite)</f>
        <v>obj_00105#0003</v>
      </c>
      <c r="K19" s="51"/>
      <c r="L19" s="10" t="str">
        <f t="shared" si="13"/>
        <v>BasSw</v>
      </c>
      <c r="M19" s="98" t="str">
        <f t="shared" si="14"/>
        <v>obj_00108#0003</v>
      </c>
      <c r="N19" s="142" t="str">
        <f>IFERROR(_xll.qlRateHelperQuoteName(M19,Trigger),"--")</f>
        <v>HKDQM3H18M_Quote</v>
      </c>
      <c r="O19" s="102">
        <f>IFERROR(_xll.qlRateHelperQuoteValue($M19,Trigger),"--")</f>
        <v>7.3000000000000001E-3</v>
      </c>
      <c r="P19" s="137" t="b">
        <v>1</v>
      </c>
      <c r="Q19" s="98">
        <v>50</v>
      </c>
      <c r="R19" s="98">
        <v>1</v>
      </c>
      <c r="S19" s="103">
        <f>IFERROR(_xll.qlRateHelperEarliestDate(M19,Trigger),"--")</f>
        <v>42282</v>
      </c>
      <c r="T19" s="103">
        <f>IFERROR(_xll.qlRateHelperPillarDate(M19,Trigger),"--")</f>
        <v>42830</v>
      </c>
      <c r="V19" s="4" t="str">
        <f t="shared" si="3"/>
        <v/>
      </c>
      <c r="W19" s="4" t="e">
        <v>#N/A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#N/A</v>
      </c>
      <c r="AD19" s="84"/>
      <c r="AE19" s="156">
        <v>9</v>
      </c>
      <c r="AF19" s="157">
        <f>_xll.qlCalendarEndOfMonth(Calendar,_xll.qlCalendarAdvance(Calendar,AF18,"1m","mf",TRUE),Trigger)</f>
        <v>42551</v>
      </c>
      <c r="AG19" s="156" t="str">
        <f t="shared" si="8"/>
        <v>HKDJump9_SYNTHON_Quote</v>
      </c>
      <c r="AH19" s="173">
        <f>_xll.qlDayCounterYearFraction("actual/360",AF19,_xll.qlCalendarAdvance(Calendar,AF19,"1D",,,Trigger))</f>
        <v>1.1111111111111112E-2</v>
      </c>
      <c r="AI19" s="158" t="e">
        <f>IF(_xll.qlQuoteIsValid(AG19,Trigger),_xll.qlQuoteValue(AG19,Trigger),1)</f>
        <v>#NUM!</v>
      </c>
      <c r="AJ19" s="197" t="str">
        <f t="shared" si="9"/>
        <v>--</v>
      </c>
      <c r="AK19" s="178">
        <v>0</v>
      </c>
      <c r="AL19" s="158">
        <f t="shared" si="10"/>
        <v>1</v>
      </c>
    </row>
    <row r="20" spans="1:38" ht="11.25" customHeight="1" x14ac:dyDescent="0.2">
      <c r="A20" s="62" t="s">
        <v>114</v>
      </c>
      <c r="B20" s="63" t="s">
        <v>46</v>
      </c>
      <c r="C20" s="64" t="s">
        <v>6</v>
      </c>
      <c r="D20" s="64" t="s">
        <v>131</v>
      </c>
      <c r="E20" s="64" t="s">
        <v>7</v>
      </c>
      <c r="F20" s="64" t="s">
        <v>132</v>
      </c>
      <c r="G20" s="64" t="str">
        <f t="shared" si="15"/>
        <v>HkdHibor1M</v>
      </c>
      <c r="H20" s="62" t="str">
        <f t="shared" si="16"/>
        <v>HKDQM3H9M_Quote</v>
      </c>
      <c r="I20" s="151" t="str">
        <f t="shared" si="17"/>
        <v>HKD3HI1HI9M_Quote</v>
      </c>
      <c r="J20" s="67" t="str">
        <f>_xll.qlSwapRateHelper2(,H20,1,B20,Calendar,D20,E20,F20,G20,I20,C20,,PillarDate,,Permanent,Trigger,ObjectOverwrite)</f>
        <v>obj_00104#0003</v>
      </c>
      <c r="K20" s="51"/>
      <c r="L20" s="10" t="str">
        <f t="shared" si="13"/>
        <v>BasSw</v>
      </c>
      <c r="M20" s="98" t="str">
        <f t="shared" si="14"/>
        <v>--</v>
      </c>
      <c r="N20" s="142" t="str">
        <f>IFERROR(_xll.qlRateHelperQuoteName(M20,Trigger),"--")</f>
        <v>--</v>
      </c>
      <c r="O20" s="102" t="str">
        <f>IFERROR(_xll.qlRateHelperQuoteValue($M20,Trigger),"--")</f>
        <v>--</v>
      </c>
      <c r="P20" s="137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/>
      </c>
      <c r="W20" s="4" t="e">
        <v>#N/A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#N/A</v>
      </c>
      <c r="AD20" s="84"/>
      <c r="AE20" s="156">
        <v>10</v>
      </c>
      <c r="AF20" s="157">
        <f>_xll.qlCalendarEndOfMonth(Calendar,_xll.qlCalendarAdvance(Calendar,AF19,"1m","mf",TRUE),Trigger)</f>
        <v>42580</v>
      </c>
      <c r="AG20" s="156" t="str">
        <f t="shared" si="8"/>
        <v>HKDJump10_SYNTHON_Quote</v>
      </c>
      <c r="AH20" s="173">
        <f>_xll.qlDayCounterYearFraction("actual/360",AF20,_xll.qlCalendarAdvance(Calendar,AF20,"1D",,,Trigger))</f>
        <v>8.3333333333333332E-3</v>
      </c>
      <c r="AI20" s="158" t="e">
        <f>IF(_xll.qlQuoteIsValid(AG20,Trigger),_xll.qlQuoteValue(AG20,Trigger),1)</f>
        <v>#NUM!</v>
      </c>
      <c r="AJ20" s="197" t="str">
        <f t="shared" si="9"/>
        <v>--</v>
      </c>
      <c r="AK20" s="178">
        <v>0</v>
      </c>
      <c r="AL20" s="158">
        <f t="shared" si="10"/>
        <v>1</v>
      </c>
    </row>
    <row r="21" spans="1:38" ht="11.25" customHeight="1" x14ac:dyDescent="0.2">
      <c r="A21" s="62" t="s">
        <v>114</v>
      </c>
      <c r="B21" s="63" t="s">
        <v>27</v>
      </c>
      <c r="C21" s="64" t="s">
        <v>6</v>
      </c>
      <c r="D21" s="64" t="s">
        <v>131</v>
      </c>
      <c r="E21" s="64" t="s">
        <v>7</v>
      </c>
      <c r="F21" s="64" t="s">
        <v>132</v>
      </c>
      <c r="G21" s="64" t="str">
        <f t="shared" si="15"/>
        <v>HkdHibor1M</v>
      </c>
      <c r="H21" s="62" t="str">
        <f t="shared" si="16"/>
        <v>HKDQM3H1Y_Quote</v>
      </c>
      <c r="I21" s="151" t="str">
        <f t="shared" si="17"/>
        <v>HKD3HI1HI1Y_Quote</v>
      </c>
      <c r="J21" s="67" t="str">
        <f>_xll.qlSwapRateHelper2(,H21,1,B21,Calendar,D21,E21,F21,G21,I21,C21,,PillarDate,,Permanent,Trigger,ObjectOverwrite)</f>
        <v>obj_00117#0003</v>
      </c>
      <c r="K21" s="51"/>
      <c r="L21" s="10" t="str">
        <f t="shared" si="13"/>
        <v>BasSw</v>
      </c>
      <c r="M21" s="98" t="str">
        <f t="shared" si="14"/>
        <v>obj_00115#0003</v>
      </c>
      <c r="N21" s="142" t="str">
        <f>IFERROR(_xll.qlRateHelperQuoteName(M21,Trigger),"--")</f>
        <v>HKDQM3H2Y_Quote</v>
      </c>
      <c r="O21" s="102">
        <f>IFERROR(_xll.qlRateHelperQuoteValue($M21,Trigger),"--")</f>
        <v>8.5999999999999983E-3</v>
      </c>
      <c r="P21" s="137" t="b">
        <v>1</v>
      </c>
      <c r="Q21" s="98">
        <v>50</v>
      </c>
      <c r="R21" s="98">
        <v>1</v>
      </c>
      <c r="S21" s="103">
        <f>IFERROR(_xll.qlRateHelperEarliestDate(M21,Trigger),"--")</f>
        <v>42282</v>
      </c>
      <c r="T21" s="103">
        <f>IFERROR(_xll.qlRateHelperPillarDate(M21,Trigger),"--")</f>
        <v>43013</v>
      </c>
      <c r="V21" s="4" t="str">
        <f t="shared" si="3"/>
        <v/>
      </c>
      <c r="W21" s="4" t="e">
        <v>#N/A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#N/A</v>
      </c>
      <c r="AD21" s="84"/>
      <c r="AE21" s="156">
        <v>11</v>
      </c>
      <c r="AF21" s="157">
        <f>_xll.qlCalendarEndOfMonth(Calendar,_xll.qlCalendarAdvance(Calendar,AF20,"1m","mf",TRUE),Trigger)</f>
        <v>42613</v>
      </c>
      <c r="AG21" s="156" t="str">
        <f t="shared" si="8"/>
        <v>HKDJump11_SYNTHON_Quote</v>
      </c>
      <c r="AH21" s="173">
        <f>_xll.qlDayCounterYearFraction("actual/360",AF21,_xll.qlCalendarAdvance(Calendar,AF21,"1D",,,Trigger))</f>
        <v>2.7777777777777779E-3</v>
      </c>
      <c r="AI21" s="158" t="e">
        <f>IF(_xll.qlQuoteIsValid(AG21,Trigger),_xll.qlQuoteValue(AG21,Trigger),1)</f>
        <v>#NUM!</v>
      </c>
      <c r="AJ21" s="197" t="str">
        <f t="shared" si="9"/>
        <v>--</v>
      </c>
      <c r="AK21" s="178">
        <v>0</v>
      </c>
      <c r="AL21" s="158">
        <f t="shared" si="10"/>
        <v>1</v>
      </c>
    </row>
    <row r="22" spans="1:38" ht="11.25" customHeight="1" x14ac:dyDescent="0.2">
      <c r="A22" s="62" t="s">
        <v>114</v>
      </c>
      <c r="B22" s="63" t="s">
        <v>49</v>
      </c>
      <c r="C22" s="64" t="s">
        <v>6</v>
      </c>
      <c r="D22" s="64" t="s">
        <v>131</v>
      </c>
      <c r="E22" s="64" t="s">
        <v>7</v>
      </c>
      <c r="F22" s="64" t="s">
        <v>132</v>
      </c>
      <c r="G22" s="64" t="str">
        <f t="shared" si="15"/>
        <v>HkdHibor1M</v>
      </c>
      <c r="H22" s="62" t="str">
        <f t="shared" si="16"/>
        <v>HKDQM3H15M_Quote</v>
      </c>
      <c r="I22" s="151" t="str">
        <f t="shared" si="17"/>
        <v>HKD3HI1HI15M_Quote</v>
      </c>
      <c r="J22" s="67"/>
      <c r="K22" s="51"/>
      <c r="L22" s="10" t="str">
        <f t="shared" si="13"/>
        <v>BasSw</v>
      </c>
      <c r="M22" s="98" t="str">
        <f t="shared" si="14"/>
        <v>obj_00109#0003</v>
      </c>
      <c r="N22" s="142" t="str">
        <f>IFERROR(_xll.qlRateHelperQuoteName(M22,Trigger),"--")</f>
        <v>HKDQM3H3Y_Quote</v>
      </c>
      <c r="O22" s="102">
        <f>IFERROR(_xll.qlRateHelperQuoteValue($M22,Trigger),"--")</f>
        <v>1.0800000000000001E-2</v>
      </c>
      <c r="P22" s="137" t="b">
        <v>1</v>
      </c>
      <c r="Q22" s="98">
        <v>50</v>
      </c>
      <c r="R22" s="98">
        <v>1</v>
      </c>
      <c r="S22" s="103">
        <f>IFERROR(_xll.qlRateHelperEarliestDate(M22,Trigger),"--")</f>
        <v>42282</v>
      </c>
      <c r="T22" s="103">
        <f>IFERROR(_xll.qlRateHelperPillarDate(M22,Trigger),"--")</f>
        <v>43378</v>
      </c>
      <c r="V22" s="4" t="str">
        <f t="shared" si="3"/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#N/A</v>
      </c>
      <c r="AD22" s="84"/>
      <c r="AE22" s="156">
        <v>12</v>
      </c>
      <c r="AF22" s="157">
        <f>_xll.qlCalendarEndOfMonth(Calendar,_xll.qlCalendarAdvance(Calendar,AF21,"1m","mf",TRUE),Trigger)</f>
        <v>42643</v>
      </c>
      <c r="AG22" s="156" t="str">
        <f t="shared" si="8"/>
        <v>HKDJump12_SYNTHON_Quote</v>
      </c>
      <c r="AH22" s="173">
        <f>_xll.qlDayCounterYearFraction("actual/360",AF22,_xll.qlCalendarAdvance(Calendar,AF22,"1D",,,Trigger))</f>
        <v>1.1111111111111112E-2</v>
      </c>
      <c r="AI22" s="158" t="e">
        <f>IF(_xll.qlQuoteIsValid(AG22,Trigger),_xll.qlQuoteValue(AG22,Trigger),1)</f>
        <v>#NUM!</v>
      </c>
      <c r="AJ22" s="197" t="str">
        <f t="shared" si="9"/>
        <v>--</v>
      </c>
      <c r="AK22" s="178">
        <v>0</v>
      </c>
      <c r="AL22" s="158">
        <f t="shared" si="10"/>
        <v>1</v>
      </c>
    </row>
    <row r="23" spans="1:38" ht="11.25" customHeight="1" x14ac:dyDescent="0.2">
      <c r="A23" s="62" t="s">
        <v>114</v>
      </c>
      <c r="B23" s="63" t="s">
        <v>50</v>
      </c>
      <c r="C23" s="64" t="s">
        <v>6</v>
      </c>
      <c r="D23" s="64" t="s">
        <v>131</v>
      </c>
      <c r="E23" s="64" t="s">
        <v>7</v>
      </c>
      <c r="F23" s="64" t="s">
        <v>132</v>
      </c>
      <c r="G23" s="64" t="str">
        <f t="shared" si="15"/>
        <v>HkdHibor1M</v>
      </c>
      <c r="H23" s="62" t="str">
        <f t="shared" si="16"/>
        <v>HKDQM3H18M_Quote</v>
      </c>
      <c r="I23" s="151" t="str">
        <f t="shared" si="17"/>
        <v>HKD3HI1HI18M_Quote</v>
      </c>
      <c r="J23" s="67" t="str">
        <f>_xll.qlSwapRateHelper2(,H23,1,B23,Calendar,D23,E23,F23,G23,I23,C23,,PillarDate,,Permanent,Trigger,ObjectOverwrite)</f>
        <v>obj_00108#0003</v>
      </c>
      <c r="K23" s="51"/>
      <c r="L23" s="10" t="str">
        <f t="shared" si="13"/>
        <v>BasSw</v>
      </c>
      <c r="M23" s="98" t="str">
        <f t="shared" si="14"/>
        <v>obj_00116#0003</v>
      </c>
      <c r="N23" s="142" t="str">
        <f>IFERROR(_xll.qlRateHelperQuoteName(M23,Trigger),"--")</f>
        <v>HKDQM3H4Y_Quote</v>
      </c>
      <c r="O23" s="102">
        <f>IFERROR(_xll.qlRateHelperQuoteValue($M23,Trigger),"--")</f>
        <v>1.26E-2</v>
      </c>
      <c r="P23" s="137" t="b">
        <v>1</v>
      </c>
      <c r="Q23" s="98">
        <v>50</v>
      </c>
      <c r="R23" s="98">
        <v>1</v>
      </c>
      <c r="S23" s="103">
        <f>IFERROR(_xll.qlRateHelperEarliestDate(M23,Trigger),"--")</f>
        <v>42282</v>
      </c>
      <c r="T23" s="103">
        <f>IFERROR(_xll.qlRateHelperPillarDate(M23,Trigger),"--")</f>
        <v>43745</v>
      </c>
      <c r="V23" s="4" t="str">
        <f t="shared" si="3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84"/>
      <c r="AE23" s="159">
        <v>13</v>
      </c>
      <c r="AF23" s="160">
        <f>_xll.qlCalendarAdjust(Calendar,DATE(YEAR(AF11)+1,12,31),"preceding",Trigger)</f>
        <v>42734</v>
      </c>
      <c r="AG23" s="159" t="str">
        <f t="shared" si="8"/>
        <v>HKDJump13_SYNTHON_Quote</v>
      </c>
      <c r="AH23" s="174">
        <f>_xll.qlDayCounterYearFraction("actual/360",AF23,_xll.qlCalendarAdvance(Calendar,AF23,"1D",,,Trigger))</f>
        <v>1.1111111111111112E-2</v>
      </c>
      <c r="AI23" s="161" t="e">
        <f>IF(_xll.qlQuoteIsValid(AG23,Trigger),_xll.qlQuoteValue(AG23,Trigger),1)</f>
        <v>#NUM!</v>
      </c>
      <c r="AJ23" s="198" t="str">
        <f t="shared" si="9"/>
        <v>--</v>
      </c>
      <c r="AK23" s="179">
        <v>0</v>
      </c>
      <c r="AL23" s="161">
        <f t="shared" si="10"/>
        <v>1</v>
      </c>
    </row>
    <row r="24" spans="1:38" ht="11.25" customHeight="1" x14ac:dyDescent="0.2">
      <c r="A24" s="62" t="s">
        <v>114</v>
      </c>
      <c r="B24" s="63" t="s">
        <v>51</v>
      </c>
      <c r="C24" s="64" t="s">
        <v>6</v>
      </c>
      <c r="D24" s="64" t="s">
        <v>131</v>
      </c>
      <c r="E24" s="64" t="s">
        <v>7</v>
      </c>
      <c r="F24" s="64" t="s">
        <v>132</v>
      </c>
      <c r="G24" s="64" t="str">
        <f t="shared" si="15"/>
        <v>HkdHibor1M</v>
      </c>
      <c r="H24" s="62" t="str">
        <f t="shared" si="16"/>
        <v>HKDQM3H21M_Quote</v>
      </c>
      <c r="I24" s="151" t="str">
        <f t="shared" si="17"/>
        <v>HKD3HI1HI21M_Quote</v>
      </c>
      <c r="J24" s="67"/>
      <c r="K24" s="51"/>
      <c r="L24" s="10" t="str">
        <f t="shared" si="13"/>
        <v>BasSw</v>
      </c>
      <c r="M24" s="98" t="str">
        <f t="shared" si="14"/>
        <v>obj_00118#0003</v>
      </c>
      <c r="N24" s="142" t="str">
        <f>IFERROR(_xll.qlRateHelperQuoteName(M24,Trigger),"--")</f>
        <v>HKDQM3H5Y_Quote</v>
      </c>
      <c r="O24" s="102">
        <f>IFERROR(_xll.qlRateHelperQuoteValue($M24,Trigger),"--")</f>
        <v>1.41E-2</v>
      </c>
      <c r="P24" s="137" t="b">
        <v>1</v>
      </c>
      <c r="Q24" s="98">
        <v>50</v>
      </c>
      <c r="R24" s="98">
        <v>1</v>
      </c>
      <c r="S24" s="103">
        <f>IFERROR(_xll.qlRateHelperEarliestDate(M24,Trigger),"--")</f>
        <v>42282</v>
      </c>
      <c r="T24" s="103">
        <f>IFERROR(_xll.qlRateHelperPillarDate(M24,Trigger),"--")</f>
        <v>44109</v>
      </c>
      <c r="V24" s="4" t="str">
        <f t="shared" si="3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84"/>
    </row>
    <row r="25" spans="1:38" ht="11.25" customHeight="1" x14ac:dyDescent="0.2">
      <c r="A25" s="62" t="s">
        <v>114</v>
      </c>
      <c r="B25" s="63" t="s">
        <v>52</v>
      </c>
      <c r="C25" s="64" t="s">
        <v>6</v>
      </c>
      <c r="D25" s="64" t="s">
        <v>131</v>
      </c>
      <c r="E25" s="64" t="s">
        <v>7</v>
      </c>
      <c r="F25" s="64" t="s">
        <v>132</v>
      </c>
      <c r="G25" s="64" t="str">
        <f t="shared" si="15"/>
        <v>HkdHibor1M</v>
      </c>
      <c r="H25" s="62" t="str">
        <f t="shared" si="16"/>
        <v>HKDQM3H2Y_Quote</v>
      </c>
      <c r="I25" s="151" t="str">
        <f t="shared" si="17"/>
        <v>HKD3HI1HI2Y_Quote</v>
      </c>
      <c r="J25" s="67" t="str">
        <f>_xll.qlSwapRateHelper2(,H25,1,B25,Calendar,D25,E25,F25,G25,I25,C25,,PillarDate,,Permanent,Trigger,ObjectOverwrite)</f>
        <v>obj_00115#0003</v>
      </c>
      <c r="K25" s="51"/>
      <c r="L25" s="10" t="str">
        <f t="shared" si="13"/>
        <v>BasSw</v>
      </c>
      <c r="M25" s="98" t="str">
        <f t="shared" si="14"/>
        <v>--</v>
      </c>
      <c r="N25" s="142" t="str">
        <f>IFERROR(_xll.qlRateHelperQuoteName(M25,Trigger),"--")</f>
        <v>--</v>
      </c>
      <c r="O25" s="102" t="str">
        <f>IFERROR(_xll.qlRateHelperQuoteValue($M25,Trigger),"--")</f>
        <v>--</v>
      </c>
      <c r="P25" s="137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84"/>
    </row>
    <row r="26" spans="1:38" ht="11.25" customHeight="1" x14ac:dyDescent="0.2">
      <c r="A26" s="62" t="s">
        <v>114</v>
      </c>
      <c r="B26" s="63" t="s">
        <v>53</v>
      </c>
      <c r="C26" s="64" t="s">
        <v>6</v>
      </c>
      <c r="D26" s="64" t="s">
        <v>131</v>
      </c>
      <c r="E26" s="64" t="s">
        <v>7</v>
      </c>
      <c r="F26" s="64" t="s">
        <v>132</v>
      </c>
      <c r="G26" s="64" t="str">
        <f t="shared" si="15"/>
        <v>HkdHibor1M</v>
      </c>
      <c r="H26" s="62" t="str">
        <f t="shared" si="16"/>
        <v>HKDQM3H3Y_Quote</v>
      </c>
      <c r="I26" s="151" t="str">
        <f t="shared" si="17"/>
        <v>HKD3HI1HI3Y_Quote</v>
      </c>
      <c r="J26" s="67" t="str">
        <f>_xll.qlSwapRateHelper2(,H26,1,B26,Calendar,D26,E26,F26,G26,I26,C26,,PillarDate,,Permanent,Trigger,ObjectOverwrite)</f>
        <v>obj_00109#0003</v>
      </c>
      <c r="K26" s="51"/>
      <c r="L26" s="10" t="str">
        <f t="shared" si="13"/>
        <v>BasSw</v>
      </c>
      <c r="M26" s="98" t="str">
        <f t="shared" si="14"/>
        <v>obj_0010e#0003</v>
      </c>
      <c r="N26" s="142" t="str">
        <f>IFERROR(_xll.qlRateHelperQuoteName(M26,Trigger),"--")</f>
        <v>HKDQM3H7Y_Quote</v>
      </c>
      <c r="O26" s="102">
        <f>IFERROR(_xll.qlRateHelperQuoteValue($M26,Trigger),"--")</f>
        <v>1.6500000000000001E-2</v>
      </c>
      <c r="P26" s="137" t="b">
        <v>1</v>
      </c>
      <c r="Q26" s="98">
        <v>50</v>
      </c>
      <c r="R26" s="98">
        <v>1</v>
      </c>
      <c r="S26" s="103">
        <f>IFERROR(_xll.qlRateHelperEarliestDate(M26,Trigger),"--")</f>
        <v>42282</v>
      </c>
      <c r="T26" s="103">
        <f>IFERROR(_xll.qlRateHelperPillarDate(M26,Trigger),"--")</f>
        <v>44839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84"/>
    </row>
    <row r="27" spans="1:38" ht="11.25" customHeight="1" x14ac:dyDescent="0.2">
      <c r="A27" s="62" t="s">
        <v>114</v>
      </c>
      <c r="B27" s="63" t="s">
        <v>54</v>
      </c>
      <c r="C27" s="64" t="s">
        <v>6</v>
      </c>
      <c r="D27" s="64" t="s">
        <v>131</v>
      </c>
      <c r="E27" s="64" t="s">
        <v>7</v>
      </c>
      <c r="F27" s="64" t="s">
        <v>132</v>
      </c>
      <c r="G27" s="64" t="str">
        <f t="shared" si="15"/>
        <v>HkdHibor1M</v>
      </c>
      <c r="H27" s="62" t="str">
        <f t="shared" si="16"/>
        <v>HKDQM3H4Y_Quote</v>
      </c>
      <c r="I27" s="151" t="str">
        <f t="shared" si="17"/>
        <v>HKD3HI1HI4Y_Quote</v>
      </c>
      <c r="J27" s="67" t="str">
        <f>_xll.qlSwapRateHelper2(,H27,1,B27,Calendar,D27,E27,F27,G27,I27,C27,,PillarDate,,Permanent,Trigger,ObjectOverwrite)</f>
        <v>obj_00116#0003</v>
      </c>
      <c r="K27" s="51"/>
      <c r="L27" s="10" t="str">
        <f t="shared" si="13"/>
        <v>BasSw</v>
      </c>
      <c r="M27" s="98" t="str">
        <f t="shared" si="14"/>
        <v>--</v>
      </c>
      <c r="N27" s="142" t="str">
        <f>IFERROR(_xll.qlRateHelperQuoteName(M27,Trigger),"--")</f>
        <v>--</v>
      </c>
      <c r="O27" s="102" t="str">
        <f>IFERROR(_xll.qlRateHelperQuoteValue($M27,Trigger),"--")</f>
        <v>--</v>
      </c>
      <c r="P27" s="137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84"/>
    </row>
    <row r="28" spans="1:38" ht="11.25" customHeight="1" x14ac:dyDescent="0.2">
      <c r="A28" s="62" t="s">
        <v>114</v>
      </c>
      <c r="B28" s="63" t="s">
        <v>55</v>
      </c>
      <c r="C28" s="64" t="s">
        <v>6</v>
      </c>
      <c r="D28" s="64" t="s">
        <v>131</v>
      </c>
      <c r="E28" s="64" t="s">
        <v>7</v>
      </c>
      <c r="F28" s="64" t="s">
        <v>132</v>
      </c>
      <c r="G28" s="64" t="str">
        <f t="shared" si="15"/>
        <v>HkdHibor1M</v>
      </c>
      <c r="H28" s="62" t="str">
        <f t="shared" si="16"/>
        <v>HKDQM3H5Y_Quote</v>
      </c>
      <c r="I28" s="151" t="str">
        <f t="shared" si="17"/>
        <v>HKD3HI1HI5Y_Quote</v>
      </c>
      <c r="J28" s="67" t="str">
        <f>_xll.qlSwapRateHelper2(,H28,1,B28,Calendar,D28,E28,F28,G28,I28,C28,,PillarDate,,Permanent,Trigger,ObjectOverwrite)</f>
        <v>obj_00118#0003</v>
      </c>
      <c r="K28" s="51"/>
      <c r="L28" s="10" t="str">
        <f t="shared" si="13"/>
        <v>BasSw</v>
      </c>
      <c r="M28" s="98" t="str">
        <f t="shared" si="14"/>
        <v>--</v>
      </c>
      <c r="N28" s="142" t="str">
        <f>IFERROR(_xll.qlRateHelperQuoteName(M28,Trigger),"--")</f>
        <v>--</v>
      </c>
      <c r="O28" s="102" t="str">
        <f>IFERROR(_xll.qlRateHelperQuoteValue($M28,Trigger),"--")</f>
        <v>--</v>
      </c>
      <c r="P28" s="137" t="b">
        <v>0</v>
      </c>
      <c r="Q28" s="98">
        <v>50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84"/>
    </row>
    <row r="29" spans="1:38" ht="11.25" customHeight="1" x14ac:dyDescent="0.2">
      <c r="A29" s="62" t="s">
        <v>114</v>
      </c>
      <c r="B29" s="63" t="s">
        <v>56</v>
      </c>
      <c r="C29" s="64" t="s">
        <v>6</v>
      </c>
      <c r="D29" s="64" t="s">
        <v>131</v>
      </c>
      <c r="E29" s="64" t="s">
        <v>7</v>
      </c>
      <c r="F29" s="64" t="s">
        <v>132</v>
      </c>
      <c r="G29" s="64" t="str">
        <f t="shared" si="15"/>
        <v>HkdHibor1M</v>
      </c>
      <c r="H29" s="62" t="str">
        <f t="shared" si="16"/>
        <v>HKDQM3H6Y_Quote</v>
      </c>
      <c r="I29" s="151" t="str">
        <f t="shared" si="17"/>
        <v>HKD3HI1HI6Y_Quote</v>
      </c>
      <c r="J29" s="67"/>
      <c r="K29" s="51"/>
      <c r="L29" s="10" t="str">
        <f t="shared" si="13"/>
        <v>BasSw</v>
      </c>
      <c r="M29" s="98" t="str">
        <f t="shared" si="14"/>
        <v>obj_0010c#0003</v>
      </c>
      <c r="N29" s="142" t="str">
        <f>IFERROR(_xll.qlRateHelperQuoteName(M29,Trigger),"--")</f>
        <v>HKDQM3H10Y_Quote</v>
      </c>
      <c r="O29" s="102">
        <f>IFERROR(_xll.qlRateHelperQuoteValue($M29,Trigger),"--")</f>
        <v>1.9E-2</v>
      </c>
      <c r="P29" s="137" t="b">
        <v>1</v>
      </c>
      <c r="Q29" s="98">
        <v>50</v>
      </c>
      <c r="R29" s="98">
        <v>1</v>
      </c>
      <c r="S29" s="103">
        <f>IFERROR(_xll.qlRateHelperEarliestDate(M29,Trigger),"--")</f>
        <v>42282</v>
      </c>
      <c r="T29" s="103">
        <f>IFERROR(_xll.qlRateHelperPillarDate(M29,Trigger),"--")</f>
        <v>45936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84"/>
    </row>
    <row r="30" spans="1:38" ht="11.25" customHeight="1" x14ac:dyDescent="0.2">
      <c r="A30" s="62" t="s">
        <v>114</v>
      </c>
      <c r="B30" s="63" t="s">
        <v>57</v>
      </c>
      <c r="C30" s="64" t="s">
        <v>6</v>
      </c>
      <c r="D30" s="64" t="s">
        <v>131</v>
      </c>
      <c r="E30" s="64" t="s">
        <v>7</v>
      </c>
      <c r="F30" s="64" t="s">
        <v>132</v>
      </c>
      <c r="G30" s="64" t="str">
        <f t="shared" si="15"/>
        <v>HkdHibor1M</v>
      </c>
      <c r="H30" s="62" t="str">
        <f t="shared" si="16"/>
        <v>HKDQM3H7Y_Quote</v>
      </c>
      <c r="I30" s="151" t="str">
        <f t="shared" si="17"/>
        <v>HKD3HI1HI7Y_Quote</v>
      </c>
      <c r="J30" s="67" t="str">
        <f>_xll.qlSwapRateHelper2(,H30,1,B30,Calendar,D30,E30,F30,G30,I30,C30,,PillarDate,,Permanent,Trigger,ObjectOverwrite)</f>
        <v>obj_0010e#0003</v>
      </c>
      <c r="K30" s="51"/>
      <c r="L30" s="10" t="str">
        <f t="shared" si="13"/>
        <v>BasSw</v>
      </c>
      <c r="M30" s="98" t="str">
        <f t="shared" si="14"/>
        <v>--</v>
      </c>
      <c r="N30" s="142" t="str">
        <f>IFERROR(_xll.qlRateHelperQuoteName(M30,Trigger),"--")</f>
        <v>--</v>
      </c>
      <c r="O30" s="102" t="str">
        <f>IFERROR(_xll.qlRateHelperQuoteValue($M30,Trigger),"--")</f>
        <v>--</v>
      </c>
      <c r="P30" s="137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84"/>
    </row>
    <row r="31" spans="1:38" ht="11.25" customHeight="1" x14ac:dyDescent="0.2">
      <c r="A31" s="62" t="s">
        <v>114</v>
      </c>
      <c r="B31" s="63" t="s">
        <v>58</v>
      </c>
      <c r="C31" s="64" t="s">
        <v>6</v>
      </c>
      <c r="D31" s="64" t="s">
        <v>131</v>
      </c>
      <c r="E31" s="64" t="s">
        <v>7</v>
      </c>
      <c r="F31" s="64" t="s">
        <v>132</v>
      </c>
      <c r="G31" s="64" t="str">
        <f t="shared" si="15"/>
        <v>HkdHibor1M</v>
      </c>
      <c r="H31" s="62" t="str">
        <f t="shared" si="16"/>
        <v>HKDQM3H8Y_Quote</v>
      </c>
      <c r="I31" s="151" t="str">
        <f t="shared" si="17"/>
        <v>HKD3HI1HI8Y_Quote</v>
      </c>
      <c r="J31" s="67"/>
      <c r="K31" s="51"/>
      <c r="L31" s="10" t="str">
        <f t="shared" si="13"/>
        <v>BasSw</v>
      </c>
      <c r="M31" s="98" t="str">
        <f t="shared" si="14"/>
        <v>obj_0011a#0003</v>
      </c>
      <c r="N31" s="142" t="str">
        <f>IFERROR(_xll.qlRateHelperQuoteName(M31,Trigger),"--")</f>
        <v>HKDQM3H12Y_Quote</v>
      </c>
      <c r="O31" s="102">
        <f>IFERROR(_xll.qlRateHelperQuoteValue($M31,Trigger),"--")</f>
        <v>1.9699999999999999E-2</v>
      </c>
      <c r="P31" s="137" t="b">
        <v>1</v>
      </c>
      <c r="Q31" s="98">
        <v>50</v>
      </c>
      <c r="R31" s="98">
        <v>1</v>
      </c>
      <c r="S31" s="103">
        <f>IFERROR(_xll.qlRateHelperEarliestDate(M31,Trigger),"--")</f>
        <v>42282</v>
      </c>
      <c r="T31" s="103">
        <f>IFERROR(_xll.qlRateHelperPillarDate(M31,Trigger),"--")</f>
        <v>46665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84"/>
    </row>
    <row r="32" spans="1:38" ht="11.25" customHeight="1" x14ac:dyDescent="0.2">
      <c r="A32" s="62" t="s">
        <v>114</v>
      </c>
      <c r="B32" s="63" t="s">
        <v>59</v>
      </c>
      <c r="C32" s="64" t="s">
        <v>6</v>
      </c>
      <c r="D32" s="64" t="s">
        <v>131</v>
      </c>
      <c r="E32" s="64" t="s">
        <v>7</v>
      </c>
      <c r="F32" s="64" t="s">
        <v>132</v>
      </c>
      <c r="G32" s="64" t="str">
        <f t="shared" si="15"/>
        <v>HkdHibor1M</v>
      </c>
      <c r="H32" s="62" t="str">
        <f t="shared" si="16"/>
        <v>HKDQM3H9Y_Quote</v>
      </c>
      <c r="I32" s="151" t="str">
        <f t="shared" si="17"/>
        <v>HKD3HI1HI9Y_Quote</v>
      </c>
      <c r="J32" s="67"/>
      <c r="K32" s="51"/>
      <c r="L32" s="10" t="str">
        <f t="shared" si="13"/>
        <v>BasSw</v>
      </c>
      <c r="M32" s="98" t="str">
        <f t="shared" si="14"/>
        <v>--</v>
      </c>
      <c r="N32" s="142" t="str">
        <f>IFERROR(_xll.qlRateHelperQuoteName(M32,Trigger),"--")</f>
        <v>--</v>
      </c>
      <c r="O32" s="102" t="str">
        <f>IFERROR(_xll.qlRateHelperQuoteValue($M32,Trigger),"--")</f>
        <v>--</v>
      </c>
      <c r="P32" s="137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84"/>
    </row>
    <row r="33" spans="1:30" ht="11.25" customHeight="1" x14ac:dyDescent="0.2">
      <c r="A33" s="62" t="s">
        <v>114</v>
      </c>
      <c r="B33" s="63" t="s">
        <v>60</v>
      </c>
      <c r="C33" s="64" t="s">
        <v>6</v>
      </c>
      <c r="D33" s="64" t="s">
        <v>131</v>
      </c>
      <c r="E33" s="64" t="s">
        <v>7</v>
      </c>
      <c r="F33" s="64" t="s">
        <v>132</v>
      </c>
      <c r="G33" s="64" t="str">
        <f t="shared" si="15"/>
        <v>HkdHibor1M</v>
      </c>
      <c r="H33" s="62" t="str">
        <f t="shared" si="16"/>
        <v>HKDQM3H10Y_Quote</v>
      </c>
      <c r="I33" s="151" t="str">
        <f t="shared" si="17"/>
        <v>HKD3HI1HI10Y_Quote</v>
      </c>
      <c r="J33" s="67" t="str">
        <f>_xll.qlSwapRateHelper2(,H33,1,B33,Calendar,D33,E33,F33,G33,I33,C33,,PillarDate,,Permanent,Trigger,ObjectOverwrite)</f>
        <v>obj_0010c#0003</v>
      </c>
      <c r="K33" s="51"/>
      <c r="L33" s="10" t="str">
        <f t="shared" si="13"/>
        <v>BasSw</v>
      </c>
      <c r="M33" s="98" t="str">
        <f t="shared" si="14"/>
        <v>--</v>
      </c>
      <c r="N33" s="142" t="str">
        <f>IFERROR(_xll.qlRateHelperQuoteName(M33,Trigger),"--")</f>
        <v>--</v>
      </c>
      <c r="O33" s="102" t="str">
        <f>IFERROR(_xll.qlRateHelperQuoteValue($M33,Trigger),"--")</f>
        <v>--</v>
      </c>
      <c r="P33" s="137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84"/>
    </row>
    <row r="34" spans="1:30" ht="11.25" customHeight="1" x14ac:dyDescent="0.2">
      <c r="A34" s="62" t="s">
        <v>114</v>
      </c>
      <c r="B34" s="63" t="s">
        <v>96</v>
      </c>
      <c r="C34" s="64" t="s">
        <v>6</v>
      </c>
      <c r="D34" s="64" t="s">
        <v>131</v>
      </c>
      <c r="E34" s="64" t="s">
        <v>7</v>
      </c>
      <c r="F34" s="64" t="s">
        <v>132</v>
      </c>
      <c r="G34" s="64" t="str">
        <f t="shared" si="15"/>
        <v>HkdHibor1M</v>
      </c>
      <c r="H34" s="62" t="str">
        <f t="shared" si="16"/>
        <v>HKDQM3H11Y_Quote</v>
      </c>
      <c r="I34" s="151" t="str">
        <f t="shared" si="17"/>
        <v>HKD3HI1HI11Y_Quote</v>
      </c>
      <c r="J34" s="67"/>
      <c r="K34" s="51"/>
      <c r="L34" s="10" t="str">
        <f t="shared" si="13"/>
        <v>BasSw</v>
      </c>
      <c r="M34" s="98" t="str">
        <f t="shared" si="14"/>
        <v>obj_0010b#0003</v>
      </c>
      <c r="N34" s="142" t="str">
        <f>IFERROR(_xll.qlRateHelperQuoteName(M34,Trigger),"--")</f>
        <v>HKDQM3H15Y_Quote</v>
      </c>
      <c r="O34" s="102">
        <f>IFERROR(_xll.qlRateHelperQuoteValue($M34,Trigger),"--")</f>
        <v>2.0400000000000001E-2</v>
      </c>
      <c r="P34" s="137" t="b">
        <v>1</v>
      </c>
      <c r="Q34" s="98">
        <v>50</v>
      </c>
      <c r="R34" s="98">
        <v>1</v>
      </c>
      <c r="S34" s="103">
        <f>IFERROR(_xll.qlRateHelperEarliestDate(M34,Trigger),"--")</f>
        <v>42282</v>
      </c>
      <c r="T34" s="103">
        <f>IFERROR(_xll.qlRateHelperPillarDate(M34,Trigger),"--")</f>
        <v>47763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84"/>
    </row>
    <row r="35" spans="1:30" ht="11.25" customHeight="1" x14ac:dyDescent="0.2">
      <c r="A35" s="62" t="s">
        <v>114</v>
      </c>
      <c r="B35" s="63" t="s">
        <v>61</v>
      </c>
      <c r="C35" s="64" t="s">
        <v>6</v>
      </c>
      <c r="D35" s="64" t="s">
        <v>131</v>
      </c>
      <c r="E35" s="64" t="s">
        <v>7</v>
      </c>
      <c r="F35" s="64" t="s">
        <v>132</v>
      </c>
      <c r="G35" s="64" t="str">
        <f t="shared" si="15"/>
        <v>HkdHibor1M</v>
      </c>
      <c r="H35" s="62" t="str">
        <f t="shared" si="16"/>
        <v>HKDQM3H12Y_Quote</v>
      </c>
      <c r="I35" s="151" t="str">
        <f t="shared" si="17"/>
        <v>HKD3HI1HI12Y_Quote</v>
      </c>
      <c r="J35" s="67" t="str">
        <f>_xll.qlSwapRateHelper2(,H35,1,B35,Calendar,D35,E35,F35,G35,I35,C35,,PillarDate,,Permanent,Trigger,ObjectOverwrite)</f>
        <v>obj_0011a#0003</v>
      </c>
      <c r="K35" s="51"/>
      <c r="L35" s="10" t="str">
        <f t="shared" si="13"/>
        <v>BasSw</v>
      </c>
      <c r="M35" s="98" t="str">
        <f t="shared" si="14"/>
        <v>--</v>
      </c>
      <c r="N35" s="142" t="str">
        <f>IFERROR(_xll.qlRateHelperQuoteName(M35,Trigger),"--")</f>
        <v>--</v>
      </c>
      <c r="O35" s="102" t="str">
        <f>IFERROR(_xll.qlRateHelperQuoteValue($M35,Trigger),"--")</f>
        <v>--</v>
      </c>
      <c r="P35" s="137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53" si="18">IFERROR(INDEX($L$3:$L$53,MATCH(X35,$N$3:$N$53,0),1),"")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114</v>
      </c>
      <c r="B36" s="63" t="s">
        <v>97</v>
      </c>
      <c r="C36" s="64" t="s">
        <v>6</v>
      </c>
      <c r="D36" s="64" t="s">
        <v>131</v>
      </c>
      <c r="E36" s="64" t="s">
        <v>7</v>
      </c>
      <c r="F36" s="64" t="s">
        <v>132</v>
      </c>
      <c r="G36" s="64" t="str">
        <f t="shared" si="15"/>
        <v>HkdHibor1M</v>
      </c>
      <c r="H36" s="62" t="str">
        <f t="shared" si="16"/>
        <v>HKDQM3H13Y_Quote</v>
      </c>
      <c r="I36" s="151" t="str">
        <f t="shared" si="17"/>
        <v>HKD3HI1HI13Y_Quote</v>
      </c>
      <c r="J36" s="67"/>
      <c r="K36" s="51"/>
      <c r="L36" s="10" t="str">
        <f t="shared" si="13"/>
        <v>BasSw</v>
      </c>
      <c r="M36" s="98" t="str">
        <f t="shared" si="14"/>
        <v>--</v>
      </c>
      <c r="N36" s="142" t="str">
        <f>IFERROR(_xll.qlRateHelperQuoteName(M36,Trigger),"--")</f>
        <v>--</v>
      </c>
      <c r="O36" s="102" t="str">
        <f>IFERROR(_xll.qlRateHelperQuoteValue($M36,Trigger),"--")</f>
        <v>--</v>
      </c>
      <c r="P36" s="137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18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114</v>
      </c>
      <c r="B37" s="63" t="s">
        <v>98</v>
      </c>
      <c r="C37" s="64" t="s">
        <v>6</v>
      </c>
      <c r="D37" s="64" t="s">
        <v>131</v>
      </c>
      <c r="E37" s="64" t="s">
        <v>7</v>
      </c>
      <c r="F37" s="64" t="s">
        <v>132</v>
      </c>
      <c r="G37" s="64" t="str">
        <f t="shared" si="15"/>
        <v>HkdHibor1M</v>
      </c>
      <c r="H37" s="62" t="str">
        <f t="shared" si="16"/>
        <v>HKDQM3H14Y_Quote</v>
      </c>
      <c r="I37" s="151" t="str">
        <f t="shared" si="17"/>
        <v>HKD3HI1HI14Y_Quote</v>
      </c>
      <c r="J37" s="67"/>
      <c r="L37" s="10" t="str">
        <f t="shared" si="13"/>
        <v>BasSw</v>
      </c>
      <c r="M37" s="98" t="str">
        <f t="shared" si="14"/>
        <v>--</v>
      </c>
      <c r="N37" s="142" t="str">
        <f>IFERROR(_xll.qlRateHelperQuoteName(M37,Trigger),"--")</f>
        <v>--</v>
      </c>
      <c r="O37" s="102" t="str">
        <f>IFERROR(_xll.qlRateHelperQuoteValue($M37,Trigger),"--")</f>
        <v>--</v>
      </c>
      <c r="P37" s="137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8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114</v>
      </c>
      <c r="B38" s="63" t="s">
        <v>62</v>
      </c>
      <c r="C38" s="64" t="s">
        <v>6</v>
      </c>
      <c r="D38" s="64" t="s">
        <v>131</v>
      </c>
      <c r="E38" s="64" t="s">
        <v>7</v>
      </c>
      <c r="F38" s="64" t="s">
        <v>132</v>
      </c>
      <c r="G38" s="64" t="str">
        <f t="shared" si="15"/>
        <v>HkdHibor1M</v>
      </c>
      <c r="H38" s="62" t="str">
        <f t="shared" si="16"/>
        <v>HKDQM3H15Y_Quote</v>
      </c>
      <c r="I38" s="151" t="str">
        <f t="shared" si="17"/>
        <v>HKD3HI1HI15Y_Quote</v>
      </c>
      <c r="J38" s="67" t="str">
        <f>_xll.qlSwapRateHelper2(,H38,1,B38,Calendar,D38,E38,F38,G38,I38,C38,,PillarDate,,Permanent,Trigger,ObjectOverwrite)</f>
        <v>obj_0010b#0003</v>
      </c>
      <c r="L38" s="10" t="str">
        <f t="shared" si="13"/>
        <v>BasSw</v>
      </c>
      <c r="M38" s="98" t="str">
        <f t="shared" si="14"/>
        <v>--</v>
      </c>
      <c r="N38" s="142" t="str">
        <f>IFERROR(_xll.qlRateHelperQuoteName(M38,Trigger),"--")</f>
        <v>--</v>
      </c>
      <c r="O38" s="102" t="str">
        <f>IFERROR(_xll.qlRateHelperQuoteValue($M38,Trigger),"--")</f>
        <v>--</v>
      </c>
      <c r="P38" s="137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114</v>
      </c>
      <c r="B39" s="63" t="s">
        <v>99</v>
      </c>
      <c r="C39" s="64" t="s">
        <v>6</v>
      </c>
      <c r="D39" s="64" t="s">
        <v>131</v>
      </c>
      <c r="E39" s="64" t="s">
        <v>7</v>
      </c>
      <c r="F39" s="64" t="s">
        <v>132</v>
      </c>
      <c r="G39" s="64" t="str">
        <f t="shared" si="15"/>
        <v>HkdHibor1M</v>
      </c>
      <c r="H39" s="62" t="str">
        <f t="shared" si="16"/>
        <v>HKDQM3H16Y_Quote</v>
      </c>
      <c r="I39" s="151" t="str">
        <f t="shared" si="17"/>
        <v>HKD3HI1HI16Y_Quote</v>
      </c>
      <c r="J39" s="67"/>
      <c r="L39" s="10" t="str">
        <f t="shared" si="13"/>
        <v>BasSw</v>
      </c>
      <c r="M39" s="98" t="str">
        <f t="shared" si="14"/>
        <v>--</v>
      </c>
      <c r="N39" s="142" t="str">
        <f>IFERROR(_xll.qlRateHelperQuoteName(M39,Trigger),"--")</f>
        <v>--</v>
      </c>
      <c r="O39" s="102" t="str">
        <f>IFERROR(_xll.qlRateHelperQuoteValue($M39,Trigger),"--")</f>
        <v>--</v>
      </c>
      <c r="P39" s="137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114</v>
      </c>
      <c r="B40" s="63" t="s">
        <v>100</v>
      </c>
      <c r="C40" s="64" t="s">
        <v>6</v>
      </c>
      <c r="D40" s="64" t="s">
        <v>131</v>
      </c>
      <c r="E40" s="64" t="s">
        <v>7</v>
      </c>
      <c r="F40" s="64" t="s">
        <v>132</v>
      </c>
      <c r="G40" s="64" t="str">
        <f t="shared" si="15"/>
        <v>HkdHibor1M</v>
      </c>
      <c r="H40" s="62" t="str">
        <f t="shared" si="16"/>
        <v>HKDQM3H17Y_Quote</v>
      </c>
      <c r="I40" s="151" t="str">
        <f t="shared" si="17"/>
        <v>HKD3HI1HI17Y_Quote</v>
      </c>
      <c r="J40" s="67"/>
      <c r="L40" s="10" t="str">
        <f t="shared" si="13"/>
        <v>BasSw</v>
      </c>
      <c r="M40" s="98" t="str">
        <f t="shared" si="14"/>
        <v>--</v>
      </c>
      <c r="N40" s="142" t="str">
        <f>IFERROR(_xll.qlRateHelperQuoteName(M40,Trigger),"--")</f>
        <v>--</v>
      </c>
      <c r="O40" s="102" t="str">
        <f>IFERROR(_xll.qlRateHelperQuoteValue($M40,Trigger),"--")</f>
        <v>--</v>
      </c>
      <c r="P40" s="137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114</v>
      </c>
      <c r="B41" s="63" t="s">
        <v>101</v>
      </c>
      <c r="C41" s="64" t="s">
        <v>6</v>
      </c>
      <c r="D41" s="64" t="s">
        <v>131</v>
      </c>
      <c r="E41" s="64" t="s">
        <v>7</v>
      </c>
      <c r="F41" s="64" t="s">
        <v>132</v>
      </c>
      <c r="G41" s="64" t="str">
        <f t="shared" si="15"/>
        <v>HkdHibor1M</v>
      </c>
      <c r="H41" s="62" t="str">
        <f t="shared" si="16"/>
        <v>HKDQM3H18Y_Quote</v>
      </c>
      <c r="I41" s="151" t="str">
        <f t="shared" si="17"/>
        <v>HKD3HI1HI18Y_Quote</v>
      </c>
      <c r="J41" s="67"/>
      <c r="L41" s="10" t="str">
        <f t="shared" si="13"/>
        <v>BasSw</v>
      </c>
      <c r="M41" s="98" t="str">
        <f t="shared" si="14"/>
        <v>--</v>
      </c>
      <c r="N41" s="142" t="str">
        <f>IFERROR(_xll.qlRateHelperQuoteName(M41,Trigger),"--")</f>
        <v>--</v>
      </c>
      <c r="O41" s="102" t="str">
        <f>IFERROR(_xll.qlRateHelperQuoteValue($M41,Trigger),"--")</f>
        <v>--</v>
      </c>
      <c r="P41" s="137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114</v>
      </c>
      <c r="B42" s="63" t="s">
        <v>102</v>
      </c>
      <c r="C42" s="64" t="s">
        <v>6</v>
      </c>
      <c r="D42" s="64" t="s">
        <v>131</v>
      </c>
      <c r="E42" s="64" t="s">
        <v>7</v>
      </c>
      <c r="F42" s="64" t="s">
        <v>132</v>
      </c>
      <c r="G42" s="64" t="str">
        <f t="shared" si="15"/>
        <v>HkdHibor1M</v>
      </c>
      <c r="H42" s="62" t="str">
        <f t="shared" si="16"/>
        <v>HKDQM3H19Y_Quote</v>
      </c>
      <c r="I42" s="151" t="str">
        <f t="shared" si="17"/>
        <v>HKD3HI1HI19Y_Quote</v>
      </c>
      <c r="J42" s="67"/>
      <c r="L42" s="10" t="str">
        <f t="shared" si="13"/>
        <v>BasSw</v>
      </c>
      <c r="M42" s="98" t="str">
        <f t="shared" si="14"/>
        <v>--</v>
      </c>
      <c r="N42" s="142" t="str">
        <f>IFERROR(_xll.qlRateHelperQuoteName(M42,Trigger),"--")</f>
        <v>--</v>
      </c>
      <c r="O42" s="102" t="str">
        <f>IFERROR(_xll.qlRateHelperQuoteValue($M42,Trigger),"--")</f>
        <v>--</v>
      </c>
      <c r="P42" s="137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114</v>
      </c>
      <c r="B43" s="63" t="s">
        <v>63</v>
      </c>
      <c r="C43" s="64" t="s">
        <v>6</v>
      </c>
      <c r="D43" s="64" t="s">
        <v>131</v>
      </c>
      <c r="E43" s="64" t="s">
        <v>7</v>
      </c>
      <c r="F43" s="64" t="s">
        <v>132</v>
      </c>
      <c r="G43" s="64" t="str">
        <f t="shared" si="15"/>
        <v>HkdHibor1M</v>
      </c>
      <c r="H43" s="62" t="str">
        <f t="shared" si="16"/>
        <v>HKDQM3H20Y_Quote</v>
      </c>
      <c r="I43" s="151" t="str">
        <f t="shared" si="17"/>
        <v>HKD3HI1HI20Y_Quote</v>
      </c>
      <c r="J43" s="67"/>
      <c r="L43" s="10" t="str">
        <f t="shared" si="13"/>
        <v>BasSw</v>
      </c>
      <c r="M43" s="98" t="str">
        <f t="shared" si="14"/>
        <v>--</v>
      </c>
      <c r="N43" s="142" t="str">
        <f>IFERROR(_xll.qlRateHelperQuoteName(M43,Trigger),"--")</f>
        <v>--</v>
      </c>
      <c r="O43" s="102" t="str">
        <f>IFERROR(_xll.qlRateHelperQuoteValue($M43,Trigger),"--")</f>
        <v>--</v>
      </c>
      <c r="P43" s="137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114</v>
      </c>
      <c r="B44" s="63" t="s">
        <v>103</v>
      </c>
      <c r="C44" s="64" t="s">
        <v>6</v>
      </c>
      <c r="D44" s="64" t="s">
        <v>131</v>
      </c>
      <c r="E44" s="64" t="s">
        <v>7</v>
      </c>
      <c r="F44" s="64" t="s">
        <v>132</v>
      </c>
      <c r="G44" s="64" t="str">
        <f t="shared" si="15"/>
        <v>HkdHibor1M</v>
      </c>
      <c r="H44" s="62" t="str">
        <f t="shared" si="16"/>
        <v>HKDQM3H21Y_Quote</v>
      </c>
      <c r="I44" s="151" t="str">
        <f t="shared" si="17"/>
        <v>HKD3HI1HI21Y_Quote</v>
      </c>
      <c r="J44" s="67"/>
      <c r="L44" s="10" t="str">
        <f t="shared" si="13"/>
        <v>BasSw</v>
      </c>
      <c r="M44" s="98" t="str">
        <f t="shared" si="14"/>
        <v>--</v>
      </c>
      <c r="N44" s="142" t="str">
        <f>IFERROR(_xll.qlRateHelperQuoteName(M44,Trigger),"--")</f>
        <v>--</v>
      </c>
      <c r="O44" s="102" t="str">
        <f>IFERROR(_xll.qlRateHelperQuoteValue($M44,Trigger),"--")</f>
        <v>--</v>
      </c>
      <c r="P44" s="13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114</v>
      </c>
      <c r="B45" s="63" t="s">
        <v>104</v>
      </c>
      <c r="C45" s="64" t="s">
        <v>6</v>
      </c>
      <c r="D45" s="64" t="s">
        <v>131</v>
      </c>
      <c r="E45" s="64" t="s">
        <v>7</v>
      </c>
      <c r="F45" s="64" t="s">
        <v>132</v>
      </c>
      <c r="G45" s="64" t="str">
        <f t="shared" si="15"/>
        <v>HkdHibor1M</v>
      </c>
      <c r="H45" s="62" t="str">
        <f t="shared" si="16"/>
        <v>HKDQM3H22Y_Quote</v>
      </c>
      <c r="I45" s="151" t="str">
        <f t="shared" si="17"/>
        <v>HKD3HI1HI22Y_Quote</v>
      </c>
      <c r="J45" s="67"/>
      <c r="L45" s="10" t="str">
        <f t="shared" si="13"/>
        <v>BasSw</v>
      </c>
      <c r="M45" s="98" t="str">
        <f t="shared" si="14"/>
        <v>--</v>
      </c>
      <c r="N45" s="142" t="str">
        <f>IFERROR(_xll.qlRateHelperQuoteName(M45,Trigger),"--")</f>
        <v>--</v>
      </c>
      <c r="O45" s="102" t="str">
        <f>IFERROR(_xll.qlRateHelperQuoteValue($M45,Trigger),"--")</f>
        <v>--</v>
      </c>
      <c r="P45" s="137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114</v>
      </c>
      <c r="B46" s="63" t="s">
        <v>105</v>
      </c>
      <c r="C46" s="64" t="s">
        <v>6</v>
      </c>
      <c r="D46" s="64" t="s">
        <v>131</v>
      </c>
      <c r="E46" s="64" t="s">
        <v>7</v>
      </c>
      <c r="F46" s="64" t="s">
        <v>132</v>
      </c>
      <c r="G46" s="64" t="str">
        <f t="shared" si="15"/>
        <v>HkdHibor1M</v>
      </c>
      <c r="H46" s="62" t="str">
        <f t="shared" si="16"/>
        <v>HKDQM3H23Y_Quote</v>
      </c>
      <c r="I46" s="151" t="str">
        <f t="shared" si="17"/>
        <v>HKD3HI1HI23Y_Quote</v>
      </c>
      <c r="J46" s="67"/>
      <c r="L46" s="10" t="str">
        <f t="shared" si="13"/>
        <v>BasSw</v>
      </c>
      <c r="M46" s="98" t="str">
        <f t="shared" si="14"/>
        <v>--</v>
      </c>
      <c r="N46" s="142" t="str">
        <f>IFERROR(_xll.qlRateHelperQuoteName(M46,Trigger),"--")</f>
        <v>--</v>
      </c>
      <c r="O46" s="102" t="str">
        <f>IFERROR(_xll.qlRateHelperQuoteValue($M46,Trigger),"--")</f>
        <v>--</v>
      </c>
      <c r="P46" s="13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114</v>
      </c>
      <c r="B47" s="63" t="s">
        <v>106</v>
      </c>
      <c r="C47" s="64" t="s">
        <v>6</v>
      </c>
      <c r="D47" s="64" t="s">
        <v>131</v>
      </c>
      <c r="E47" s="64" t="s">
        <v>7</v>
      </c>
      <c r="F47" s="64" t="s">
        <v>132</v>
      </c>
      <c r="G47" s="64" t="str">
        <f t="shared" si="15"/>
        <v>HkdHibor1M</v>
      </c>
      <c r="H47" s="62" t="str">
        <f t="shared" si="16"/>
        <v>HKDQM3H24Y_Quote</v>
      </c>
      <c r="I47" s="151" t="str">
        <f t="shared" si="17"/>
        <v>HKD3HI1HI24Y_Quote</v>
      </c>
      <c r="J47" s="67"/>
      <c r="L47" s="10" t="str">
        <f t="shared" si="13"/>
        <v>BasSw</v>
      </c>
      <c r="M47" s="98" t="str">
        <f t="shared" si="14"/>
        <v>--</v>
      </c>
      <c r="N47" s="142" t="str">
        <f>IFERROR(_xll.qlRateHelperQuoteName(M47,Trigger),"--")</f>
        <v>--</v>
      </c>
      <c r="O47" s="102" t="str">
        <f>IFERROR(_xll.qlRateHelperQuoteValue($M47,Trigger),"--")</f>
        <v>--</v>
      </c>
      <c r="P47" s="137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114</v>
      </c>
      <c r="B48" s="63" t="s">
        <v>64</v>
      </c>
      <c r="C48" s="64" t="s">
        <v>6</v>
      </c>
      <c r="D48" s="64" t="s">
        <v>131</v>
      </c>
      <c r="E48" s="64" t="s">
        <v>7</v>
      </c>
      <c r="F48" s="64" t="s">
        <v>132</v>
      </c>
      <c r="G48" s="64" t="str">
        <f t="shared" si="15"/>
        <v>HkdHibor1M</v>
      </c>
      <c r="H48" s="62" t="str">
        <f t="shared" si="16"/>
        <v>HKDQM3H25Y_Quote</v>
      </c>
      <c r="I48" s="151" t="str">
        <f t="shared" si="17"/>
        <v>HKD3HI1HI25Y_Quote</v>
      </c>
      <c r="J48" s="67"/>
      <c r="L48" s="10" t="str">
        <f t="shared" si="13"/>
        <v>BasSw</v>
      </c>
      <c r="M48" s="98" t="str">
        <f t="shared" si="14"/>
        <v>--</v>
      </c>
      <c r="N48" s="142" t="str">
        <f>IFERROR(_xll.qlRateHelperQuoteName(M48,Trigger),"--")</f>
        <v>--</v>
      </c>
      <c r="O48" s="102" t="str">
        <f>IFERROR(_xll.qlRateHelperQuoteValue($M48,Trigger),"--")</f>
        <v>--</v>
      </c>
      <c r="P48" s="137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31" ht="11.25" customHeight="1" x14ac:dyDescent="0.2">
      <c r="A49" s="62" t="s">
        <v>114</v>
      </c>
      <c r="B49" s="63" t="s">
        <v>107</v>
      </c>
      <c r="C49" s="64" t="s">
        <v>6</v>
      </c>
      <c r="D49" s="64" t="s">
        <v>131</v>
      </c>
      <c r="E49" s="64" t="s">
        <v>7</v>
      </c>
      <c r="F49" s="64" t="s">
        <v>132</v>
      </c>
      <c r="G49" s="64" t="str">
        <f t="shared" si="15"/>
        <v>HkdHibor1M</v>
      </c>
      <c r="H49" s="62" t="str">
        <f t="shared" si="16"/>
        <v>HKDQM3H26Y_Quote</v>
      </c>
      <c r="I49" s="151" t="str">
        <f t="shared" si="17"/>
        <v>HKD3HI1HI26Y_Quote</v>
      </c>
      <c r="J49" s="67"/>
      <c r="L49" s="10" t="str">
        <f t="shared" si="13"/>
        <v>BasSw</v>
      </c>
      <c r="M49" s="98" t="str">
        <f t="shared" si="14"/>
        <v>--</v>
      </c>
      <c r="N49" s="142" t="str">
        <f>IFERROR(_xll.qlRateHelperQuoteName(M49,Trigger),"--")</f>
        <v>--</v>
      </c>
      <c r="O49" s="102" t="str">
        <f>IFERROR(_xll.qlRateHelperQuoteValue($M49,Trigger),"--")</f>
        <v>--</v>
      </c>
      <c r="P49" s="13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31" ht="11.25" customHeight="1" x14ac:dyDescent="0.2">
      <c r="A50" s="62" t="s">
        <v>114</v>
      </c>
      <c r="B50" s="63" t="s">
        <v>65</v>
      </c>
      <c r="C50" s="64" t="s">
        <v>6</v>
      </c>
      <c r="D50" s="64" t="s">
        <v>131</v>
      </c>
      <c r="E50" s="64" t="s">
        <v>7</v>
      </c>
      <c r="F50" s="64" t="s">
        <v>132</v>
      </c>
      <c r="G50" s="64" t="str">
        <f t="shared" si="15"/>
        <v>HkdHibor1M</v>
      </c>
      <c r="H50" s="62" t="str">
        <f t="shared" si="16"/>
        <v>HKDQM3H27Y_Quote</v>
      </c>
      <c r="I50" s="151" t="str">
        <f t="shared" si="17"/>
        <v>HKD3HI1HI27Y_Quote</v>
      </c>
      <c r="J50" s="67"/>
      <c r="L50" s="10" t="str">
        <f t="shared" si="13"/>
        <v>BasSw</v>
      </c>
      <c r="M50" s="98" t="str">
        <f t="shared" si="14"/>
        <v>--</v>
      </c>
      <c r="N50" s="142" t="str">
        <f>IFERROR(_xll.qlRateHelperQuoteName(M50,Trigger),"--")</f>
        <v>--</v>
      </c>
      <c r="O50" s="102" t="str">
        <f>IFERROR(_xll.qlRateHelperQuoteValue($M50,Trigger),"--")</f>
        <v>--</v>
      </c>
      <c r="P50" s="13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31" ht="11.25" customHeight="1" x14ac:dyDescent="0.2">
      <c r="A51" s="62" t="s">
        <v>114</v>
      </c>
      <c r="B51" s="63" t="s">
        <v>108</v>
      </c>
      <c r="C51" s="64" t="s">
        <v>6</v>
      </c>
      <c r="D51" s="64" t="s">
        <v>131</v>
      </c>
      <c r="E51" s="64" t="s">
        <v>7</v>
      </c>
      <c r="F51" s="64" t="s">
        <v>132</v>
      </c>
      <c r="G51" s="64" t="str">
        <f t="shared" si="15"/>
        <v>HkdHibor1M</v>
      </c>
      <c r="H51" s="62" t="str">
        <f t="shared" si="16"/>
        <v>HKDQM3H28Y_Quote</v>
      </c>
      <c r="I51" s="151" t="str">
        <f t="shared" si="17"/>
        <v>HKD3HI1HI28Y_Quote</v>
      </c>
      <c r="J51" s="67"/>
      <c r="L51" s="10" t="str">
        <f t="shared" si="13"/>
        <v>BasSw</v>
      </c>
      <c r="M51" s="98" t="str">
        <f t="shared" si="14"/>
        <v>--</v>
      </c>
      <c r="N51" s="142" t="str">
        <f>IFERROR(_xll.qlRateHelperQuoteName(M51,Trigger),"--")</f>
        <v>--</v>
      </c>
      <c r="O51" s="102" t="str">
        <f>IFERROR(_xll.qlRateHelperQuoteValue($M51,Trigger),"--")</f>
        <v>--</v>
      </c>
      <c r="P51" s="13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31" ht="11.25" customHeight="1" x14ac:dyDescent="0.2">
      <c r="A52" s="62" t="s">
        <v>114</v>
      </c>
      <c r="B52" s="63" t="s">
        <v>109</v>
      </c>
      <c r="C52" s="64" t="s">
        <v>6</v>
      </c>
      <c r="D52" s="64" t="s">
        <v>131</v>
      </c>
      <c r="E52" s="64" t="s">
        <v>7</v>
      </c>
      <c r="F52" s="64" t="s">
        <v>132</v>
      </c>
      <c r="G52" s="64" t="str">
        <f t="shared" si="15"/>
        <v>HkdHibor1M</v>
      </c>
      <c r="H52" s="62" t="str">
        <f t="shared" si="16"/>
        <v>HKDQM3H29Y_Quote</v>
      </c>
      <c r="I52" s="151" t="str">
        <f t="shared" si="17"/>
        <v>HKD3HI1HI29Y_Quote</v>
      </c>
      <c r="J52" s="67"/>
      <c r="L52" s="10" t="str">
        <f t="shared" si="13"/>
        <v>BasSw</v>
      </c>
      <c r="M52" s="98" t="str">
        <f t="shared" si="14"/>
        <v>--</v>
      </c>
      <c r="N52" s="142" t="str">
        <f>IFERROR(_xll.qlRateHelperQuoteName(M52,Trigger),"--")</f>
        <v>--</v>
      </c>
      <c r="O52" s="102" t="str">
        <f>IFERROR(_xll.qlRateHelperQuoteValue($M52,Trigger),"--")</f>
        <v>--</v>
      </c>
      <c r="P52" s="13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31" ht="11.25" customHeight="1" x14ac:dyDescent="0.2">
      <c r="A53" s="62" t="s">
        <v>114</v>
      </c>
      <c r="B53" s="63" t="s">
        <v>66</v>
      </c>
      <c r="C53" s="64" t="s">
        <v>6</v>
      </c>
      <c r="D53" s="64" t="s">
        <v>131</v>
      </c>
      <c r="E53" s="64" t="s">
        <v>7</v>
      </c>
      <c r="F53" s="64" t="s">
        <v>132</v>
      </c>
      <c r="G53" s="64" t="str">
        <f t="shared" si="15"/>
        <v>HkdHibor1M</v>
      </c>
      <c r="H53" s="62" t="str">
        <f t="shared" si="16"/>
        <v>HKDQM3H30Y_Quote</v>
      </c>
      <c r="I53" s="151" t="str">
        <f t="shared" si="17"/>
        <v>HKD3HI1HI30Y_Quote</v>
      </c>
      <c r="J53" s="67"/>
      <c r="L53" s="11" t="str">
        <f t="shared" si="13"/>
        <v>BasSw</v>
      </c>
      <c r="M53" s="99" t="str">
        <f t="shared" si="14"/>
        <v>--</v>
      </c>
      <c r="N53" s="143" t="str">
        <f>IFERROR(_xll.qlRateHelperQuoteName(M53,Trigger),"--")</f>
        <v>--</v>
      </c>
      <c r="O53" s="105" t="str">
        <f>IFERROR(_xll.qlRateHelperQuoteValue($M53,Trigger),"--")</f>
        <v>--</v>
      </c>
      <c r="P53" s="140" t="b">
        <v>0</v>
      </c>
      <c r="Q53" s="99">
        <v>50</v>
      </c>
      <c r="R53" s="99">
        <v>1</v>
      </c>
      <c r="S53" s="106" t="str">
        <f>IFERROR(_xll.qlRateHelperEarliestDate(M53,Trigger),"--")</f>
        <v>--</v>
      </c>
      <c r="T53" s="106" t="str">
        <f>IFERROR(_xll.qlRateHelperPillarDate(M53,Trigger),"--")</f>
        <v>--</v>
      </c>
      <c r="V53" s="6" t="str">
        <f t="shared" si="18"/>
        <v/>
      </c>
      <c r="W53" s="6" t="e">
        <v>#N/A</v>
      </c>
      <c r="X53" s="6" t="str">
        <f>IFERROR(_xll.qlRateHelperQuoteName(W53,Trigger),"")</f>
        <v/>
      </c>
      <c r="Y53" s="83" t="str">
        <f>IFERROR(_xll.qlRateHelperRate(W53,Trigger),"")</f>
        <v/>
      </c>
      <c r="Z53" s="109" t="str">
        <f>IF(ISERROR(_xll.qlSwapRateHelperSpread($W53)),IF(ISERROR(_xll.qlFuturesRateHelperConvexityAdjustment($W53)),"",_xll.qlFuturesRateHelperConvexityAdjustment($W53)),_xll.qlSwapRateHelperSpread($W53))</f>
        <v/>
      </c>
      <c r="AA53" s="12" t="str">
        <f>IFERROR(_xll.qlRateHelperEarliestDate(W53,Trigger),"")</f>
        <v/>
      </c>
      <c r="AB53" s="12" t="str">
        <f>IFERROR(_xll.qlRateHelperPillarDate(W53,Trigger),"")</f>
        <v/>
      </c>
      <c r="AC53" s="82" t="e">
        <v>#N/A</v>
      </c>
    </row>
    <row r="54" spans="1:31" ht="11.25" customHeight="1" x14ac:dyDescent="0.2">
      <c r="A54" s="62" t="s">
        <v>114</v>
      </c>
      <c r="B54" s="63" t="s">
        <v>67</v>
      </c>
      <c r="C54" s="64" t="s">
        <v>6</v>
      </c>
      <c r="D54" s="64" t="s">
        <v>131</v>
      </c>
      <c r="E54" s="64" t="s">
        <v>7</v>
      </c>
      <c r="F54" s="64" t="s">
        <v>132</v>
      </c>
      <c r="G54" s="64" t="str">
        <f t="shared" si="15"/>
        <v>HkdHibor1M</v>
      </c>
      <c r="H54" s="62" t="str">
        <f t="shared" si="16"/>
        <v>HKDQM3H35Y_Quote</v>
      </c>
      <c r="I54" s="151" t="str">
        <f t="shared" si="17"/>
        <v>HKD3HI1HI35Y_Quote</v>
      </c>
      <c r="J54" s="67"/>
      <c r="L54" s="167"/>
      <c r="V54" s="107"/>
      <c r="W54" s="51"/>
      <c r="X54" s="107"/>
      <c r="Y54" s="51"/>
      <c r="Z54" s="107"/>
      <c r="AA54" s="51"/>
      <c r="AB54" s="107"/>
      <c r="AC54" s="51"/>
    </row>
    <row r="55" spans="1:31" ht="11.25" customHeight="1" x14ac:dyDescent="0.2">
      <c r="A55" s="62" t="s">
        <v>114</v>
      </c>
      <c r="B55" s="63" t="s">
        <v>68</v>
      </c>
      <c r="C55" s="64" t="s">
        <v>6</v>
      </c>
      <c r="D55" s="64" t="s">
        <v>131</v>
      </c>
      <c r="E55" s="64" t="s">
        <v>7</v>
      </c>
      <c r="F55" s="64" t="s">
        <v>132</v>
      </c>
      <c r="G55" s="64" t="str">
        <f t="shared" si="15"/>
        <v>HkdHibor1M</v>
      </c>
      <c r="H55" s="62" t="str">
        <f t="shared" si="16"/>
        <v>HKDQM3H40Y_Quote</v>
      </c>
      <c r="I55" s="151" t="str">
        <f t="shared" si="17"/>
        <v>HKD3HI1HI40Y_Quote</v>
      </c>
      <c r="J55" s="67"/>
      <c r="V55" s="107"/>
      <c r="W55" s="51"/>
      <c r="X55" s="107"/>
      <c r="Y55" s="51"/>
      <c r="Z55" s="107"/>
      <c r="AA55" s="51"/>
      <c r="AB55" s="107"/>
      <c r="AC55" s="51"/>
    </row>
    <row r="56" spans="1:31" ht="11.25" customHeight="1" x14ac:dyDescent="0.2">
      <c r="A56" s="62" t="s">
        <v>114</v>
      </c>
      <c r="B56" s="63" t="s">
        <v>69</v>
      </c>
      <c r="C56" s="64" t="s">
        <v>6</v>
      </c>
      <c r="D56" s="64" t="s">
        <v>131</v>
      </c>
      <c r="E56" s="64" t="s">
        <v>7</v>
      </c>
      <c r="F56" s="64" t="s">
        <v>132</v>
      </c>
      <c r="G56" s="64" t="str">
        <f t="shared" si="15"/>
        <v>HkdHibor1M</v>
      </c>
      <c r="H56" s="62" t="str">
        <f t="shared" si="16"/>
        <v>HKDQM3H50Y_Quote</v>
      </c>
      <c r="I56" s="151" t="str">
        <f t="shared" si="17"/>
        <v>HKD3HI1HI50Y_Quote</v>
      </c>
      <c r="J56" s="67"/>
      <c r="V56" s="107"/>
      <c r="W56" s="51"/>
      <c r="X56" s="107"/>
      <c r="Y56" s="51"/>
      <c r="Z56" s="107"/>
      <c r="AA56" s="51"/>
      <c r="AB56" s="107"/>
      <c r="AC56" s="51"/>
    </row>
    <row r="57" spans="1:31" ht="11.25" customHeight="1" x14ac:dyDescent="0.2">
      <c r="A57" s="1" t="s">
        <v>114</v>
      </c>
      <c r="B57" s="8" t="s">
        <v>110</v>
      </c>
      <c r="C57" s="7" t="s">
        <v>6</v>
      </c>
      <c r="D57" s="7" t="s">
        <v>131</v>
      </c>
      <c r="E57" s="7" t="s">
        <v>7</v>
      </c>
      <c r="F57" s="7" t="s">
        <v>132</v>
      </c>
      <c r="G57" s="7" t="str">
        <f t="shared" si="15"/>
        <v>HkdHibor1M</v>
      </c>
      <c r="H57" s="1" t="str">
        <f t="shared" si="16"/>
        <v>HKDQM3H60Y_Quote</v>
      </c>
      <c r="I57" s="152" t="str">
        <f t="shared" si="17"/>
        <v>HKD3HI1HI60Y_Quote</v>
      </c>
      <c r="J57" s="3"/>
      <c r="V57" s="107"/>
      <c r="W57" s="51"/>
      <c r="X57" s="107"/>
      <c r="Y57" s="51"/>
      <c r="Z57" s="107"/>
      <c r="AA57" s="51"/>
      <c r="AB57" s="107"/>
      <c r="AC57" s="51"/>
    </row>
    <row r="58" spans="1:31" ht="11.25" customHeight="1" x14ac:dyDescent="0.2">
      <c r="H58" s="107"/>
      <c r="V58" s="107"/>
      <c r="W58" s="51"/>
      <c r="X58" s="107"/>
      <c r="Y58" s="51"/>
      <c r="Z58" s="107"/>
      <c r="AA58" s="51"/>
      <c r="AB58" s="107"/>
      <c r="AC58" s="51"/>
      <c r="AD58" s="107"/>
      <c r="AE58" s="51"/>
    </row>
    <row r="59" spans="1:31" ht="11.25" customHeight="1" x14ac:dyDescent="0.2">
      <c r="V59" s="107"/>
      <c r="W59" s="51"/>
      <c r="X59" s="107"/>
      <c r="Y59" s="51"/>
      <c r="Z59" s="107"/>
      <c r="AA59" s="51"/>
      <c r="AB59" s="107"/>
      <c r="AC59" s="51"/>
      <c r="AD59" s="107"/>
      <c r="AE59" s="51"/>
    </row>
    <row r="60" spans="1:31" ht="11.25" customHeight="1" x14ac:dyDescent="0.2">
      <c r="V60" s="107"/>
      <c r="W60" s="51"/>
      <c r="X60" s="107"/>
      <c r="Y60" s="51"/>
      <c r="Z60" s="107"/>
      <c r="AA60" s="51"/>
      <c r="AB60" s="107"/>
      <c r="AC60" s="51"/>
      <c r="AD60" s="107"/>
      <c r="AE60" s="51"/>
    </row>
    <row r="61" spans="1:31" ht="11.25" customHeight="1" x14ac:dyDescent="0.2">
      <c r="V61" s="107"/>
      <c r="W61" s="51"/>
      <c r="X61" s="107"/>
      <c r="Y61" s="51"/>
      <c r="Z61" s="107"/>
      <c r="AA61" s="51"/>
      <c r="AB61" s="107"/>
      <c r="AC61" s="51"/>
      <c r="AD61" s="107"/>
      <c r="AE61" s="51"/>
    </row>
    <row r="62" spans="1:31" ht="11.25" customHeight="1" x14ac:dyDescent="0.2">
      <c r="V62" s="107"/>
      <c r="W62" s="51"/>
      <c r="X62" s="107"/>
      <c r="Y62" s="51"/>
      <c r="Z62" s="107"/>
      <c r="AA62" s="51"/>
      <c r="AB62" s="107"/>
      <c r="AC62" s="51"/>
      <c r="AD62" s="107"/>
      <c r="AE62" s="51"/>
    </row>
    <row r="63" spans="1:31" ht="11.25" customHeight="1" x14ac:dyDescent="0.2">
      <c r="V63" s="107"/>
      <c r="W63" s="51"/>
      <c r="X63" s="107"/>
      <c r="Y63" s="51"/>
      <c r="Z63" s="107"/>
      <c r="AA63" s="51"/>
      <c r="AB63" s="107"/>
      <c r="AC63" s="51"/>
      <c r="AD63" s="107"/>
      <c r="AE63" s="51"/>
    </row>
    <row r="64" spans="1:31" ht="11.25" customHeight="1" x14ac:dyDescent="0.2">
      <c r="V64" s="107"/>
      <c r="W64" s="51"/>
      <c r="X64" s="107"/>
      <c r="Y64" s="51"/>
      <c r="Z64" s="107"/>
      <c r="AA64" s="51"/>
      <c r="AB64" s="107"/>
      <c r="AC64" s="51"/>
      <c r="AD64" s="107"/>
      <c r="AE64" s="51"/>
    </row>
    <row r="65" spans="22:31" ht="11.25" customHeight="1" x14ac:dyDescent="0.2">
      <c r="V65" s="107"/>
      <c r="W65" s="51"/>
      <c r="X65" s="107"/>
      <c r="Y65" s="51"/>
      <c r="Z65" s="107"/>
      <c r="AA65" s="51"/>
      <c r="AB65" s="107"/>
      <c r="AC65" s="51"/>
      <c r="AD65" s="107"/>
      <c r="AE65" s="51"/>
    </row>
    <row r="66" spans="22:31" ht="11.25" customHeight="1" x14ac:dyDescent="0.2">
      <c r="V66" s="107"/>
      <c r="W66" s="51"/>
      <c r="X66" s="107"/>
      <c r="Y66" s="51"/>
      <c r="Z66" s="107"/>
      <c r="AA66" s="51"/>
      <c r="AB66" s="107"/>
      <c r="AC66" s="51"/>
      <c r="AD66" s="107"/>
      <c r="AE66" s="51"/>
    </row>
    <row r="67" spans="22:31" ht="11.25" customHeight="1" x14ac:dyDescent="0.2">
      <c r="V67" s="107"/>
      <c r="W67" s="51"/>
      <c r="X67" s="107"/>
      <c r="Y67" s="51"/>
      <c r="Z67" s="107"/>
      <c r="AA67" s="51"/>
      <c r="AB67" s="107"/>
      <c r="AC67" s="51"/>
      <c r="AD67" s="107"/>
      <c r="AE67" s="51"/>
    </row>
    <row r="68" spans="22:31" ht="11.25" customHeight="1" x14ac:dyDescent="0.2">
      <c r="V68" s="107"/>
      <c r="W68" s="51"/>
      <c r="X68" s="107"/>
      <c r="Y68" s="51"/>
      <c r="Z68" s="107"/>
      <c r="AA68" s="51"/>
      <c r="AB68" s="107"/>
      <c r="AC68" s="51"/>
      <c r="AD68" s="107"/>
      <c r="AE68" s="51"/>
    </row>
    <row r="69" spans="22:31" ht="11.25" customHeight="1" x14ac:dyDescent="0.2">
      <c r="V69" s="107"/>
      <c r="W69" s="51"/>
      <c r="X69" s="107"/>
      <c r="Y69" s="51"/>
      <c r="Z69" s="107"/>
      <c r="AA69" s="51"/>
      <c r="AB69" s="107"/>
      <c r="AC69" s="51"/>
      <c r="AD69" s="107"/>
      <c r="AE69" s="51"/>
    </row>
    <row r="70" spans="22:31" ht="11.25" customHeight="1" x14ac:dyDescent="0.2">
      <c r="V70" s="107"/>
      <c r="W70" s="51"/>
      <c r="X70" s="107"/>
      <c r="Y70" s="51"/>
      <c r="Z70" s="107"/>
      <c r="AA70" s="51"/>
      <c r="AB70" s="107"/>
      <c r="AC70" s="51"/>
      <c r="AD70" s="107"/>
      <c r="AE70" s="51"/>
    </row>
    <row r="71" spans="22:31" ht="11.25" customHeight="1" x14ac:dyDescent="0.2">
      <c r="V71" s="107"/>
      <c r="W71" s="51"/>
      <c r="X71" s="107"/>
      <c r="Y71" s="51"/>
      <c r="Z71" s="107"/>
      <c r="AA71" s="51"/>
      <c r="AB71" s="107"/>
      <c r="AC71" s="51"/>
      <c r="AD71" s="107"/>
      <c r="AE71" s="51"/>
    </row>
    <row r="72" spans="22:31" ht="11.25" customHeight="1" x14ac:dyDescent="0.2">
      <c r="V72" s="107"/>
      <c r="W72" s="51"/>
      <c r="X72" s="107"/>
      <c r="Y72" s="51"/>
      <c r="Z72" s="107"/>
      <c r="AA72" s="51"/>
      <c r="AB72" s="107"/>
      <c r="AC72" s="51"/>
      <c r="AD72" s="107"/>
      <c r="AE72" s="51"/>
    </row>
    <row r="73" spans="22:31" ht="11.25" customHeight="1" x14ac:dyDescent="0.2">
      <c r="V73" s="107"/>
      <c r="W73" s="51"/>
      <c r="X73" s="107"/>
      <c r="Y73" s="51"/>
      <c r="Z73" s="107"/>
      <c r="AA73" s="51"/>
      <c r="AB73" s="107"/>
      <c r="AC73" s="51"/>
      <c r="AD73" s="107"/>
      <c r="AE73" s="51"/>
    </row>
    <row r="74" spans="22:31" ht="11.25" customHeight="1" x14ac:dyDescent="0.2">
      <c r="V74" s="107"/>
      <c r="W74" s="51"/>
      <c r="X74" s="107"/>
      <c r="Y74" s="51"/>
      <c r="Z74" s="107"/>
      <c r="AA74" s="51"/>
      <c r="AB74" s="107"/>
      <c r="AC74" s="51"/>
      <c r="AD74" s="107"/>
      <c r="AE74" s="51"/>
    </row>
    <row r="75" spans="22:31" ht="11.25" customHeight="1" x14ac:dyDescent="0.2">
      <c r="V75" s="107"/>
      <c r="W75" s="51"/>
      <c r="X75" s="107"/>
      <c r="Y75" s="51"/>
      <c r="Z75" s="107"/>
      <c r="AA75" s="51"/>
      <c r="AB75" s="107"/>
      <c r="AC75" s="51"/>
      <c r="AD75" s="107"/>
      <c r="AE75" s="51"/>
    </row>
    <row r="76" spans="22:31" ht="11.25" customHeight="1" x14ac:dyDescent="0.2">
      <c r="V76" s="107"/>
      <c r="W76" s="51"/>
      <c r="X76" s="107"/>
      <c r="Y76" s="51"/>
      <c r="Z76" s="107"/>
      <c r="AA76" s="51"/>
      <c r="AB76" s="107"/>
      <c r="AC76" s="51"/>
      <c r="AD76" s="107"/>
      <c r="AE76" s="51"/>
    </row>
    <row r="77" spans="22:31" ht="11.25" customHeight="1" x14ac:dyDescent="0.2">
      <c r="V77" s="107"/>
      <c r="W77" s="51"/>
      <c r="X77" s="107"/>
      <c r="Y77" s="51"/>
      <c r="Z77" s="107"/>
      <c r="AA77" s="51"/>
      <c r="AB77" s="107"/>
      <c r="AC77" s="51"/>
      <c r="AD77" s="107"/>
      <c r="AE77" s="51"/>
    </row>
    <row r="78" spans="22:31" ht="11.25" customHeight="1" x14ac:dyDescent="0.2">
      <c r="V78" s="107"/>
      <c r="W78" s="51"/>
      <c r="X78" s="107"/>
      <c r="Y78" s="51"/>
      <c r="Z78" s="107"/>
      <c r="AA78" s="51"/>
      <c r="AB78" s="107"/>
      <c r="AC78" s="51"/>
      <c r="AD78" s="107"/>
      <c r="AE78" s="51"/>
    </row>
    <row r="79" spans="22:31" ht="11.25" customHeight="1" x14ac:dyDescent="0.2">
      <c r="V79" s="107"/>
      <c r="W79" s="51"/>
      <c r="X79" s="107"/>
      <c r="Y79" s="51"/>
      <c r="Z79" s="107"/>
      <c r="AA79" s="51"/>
      <c r="AB79" s="107"/>
      <c r="AC79" s="51"/>
      <c r="AD79" s="107"/>
      <c r="AE79" s="51"/>
    </row>
    <row r="80" spans="22:31" ht="11.25" customHeight="1" x14ac:dyDescent="0.2">
      <c r="V80" s="107"/>
      <c r="W80" s="51"/>
      <c r="X80" s="107"/>
      <c r="Y80" s="51"/>
      <c r="Z80" s="107"/>
      <c r="AA80" s="51"/>
      <c r="AB80" s="107"/>
      <c r="AC80" s="51"/>
      <c r="AD80" s="107"/>
      <c r="AE80" s="51"/>
    </row>
    <row r="81" spans="11:31" x14ac:dyDescent="0.2">
      <c r="V81" s="107"/>
      <c r="W81" s="51"/>
      <c r="X81" s="107"/>
      <c r="Y81" s="51"/>
      <c r="Z81" s="107"/>
      <c r="AA81" s="51"/>
      <c r="AB81" s="107"/>
      <c r="AC81" s="51"/>
      <c r="AD81" s="107"/>
      <c r="AE81" s="51"/>
    </row>
    <row r="82" spans="11:31" x14ac:dyDescent="0.2">
      <c r="V82" s="107"/>
      <c r="W82" s="51"/>
      <c r="X82" s="107"/>
      <c r="Y82" s="51"/>
      <c r="Z82" s="107"/>
      <c r="AA82" s="51"/>
      <c r="AB82" s="107"/>
      <c r="AC82" s="51"/>
      <c r="AD82" s="107"/>
      <c r="AE82" s="51"/>
    </row>
    <row r="83" spans="11:31" x14ac:dyDescent="0.2">
      <c r="V83" s="107"/>
      <c r="W83" s="51"/>
      <c r="X83" s="107"/>
      <c r="Y83" s="51"/>
      <c r="Z83" s="107"/>
      <c r="AA83" s="51"/>
      <c r="AB83" s="107"/>
      <c r="AC83" s="51"/>
      <c r="AD83" s="107"/>
      <c r="AE83" s="51"/>
    </row>
    <row r="84" spans="11:31" x14ac:dyDescent="0.2">
      <c r="V84" s="107"/>
      <c r="W84" s="51"/>
      <c r="X84" s="107"/>
      <c r="Y84" s="51"/>
      <c r="Z84" s="107"/>
      <c r="AA84" s="51"/>
      <c r="AB84" s="107"/>
      <c r="AC84" s="51"/>
      <c r="AD84" s="107"/>
      <c r="AE84" s="51"/>
    </row>
    <row r="85" spans="11:31" x14ac:dyDescent="0.2">
      <c r="V85" s="107"/>
      <c r="W85" s="51"/>
      <c r="X85" s="107"/>
      <c r="Y85" s="51"/>
      <c r="Z85" s="107"/>
      <c r="AA85" s="51"/>
      <c r="AB85" s="107"/>
      <c r="AC85" s="51"/>
      <c r="AD85" s="107"/>
      <c r="AE85" s="51"/>
    </row>
    <row r="86" spans="11:31" x14ac:dyDescent="0.2">
      <c r="K86" s="49" t="s">
        <v>35</v>
      </c>
      <c r="V86" s="107"/>
      <c r="W86" s="51"/>
      <c r="X86" s="107"/>
      <c r="Y86" s="51"/>
      <c r="Z86" s="107"/>
      <c r="AA86" s="51"/>
      <c r="AB86" s="107"/>
      <c r="AC86" s="51"/>
      <c r="AD86" s="107"/>
      <c r="AE86" s="51"/>
    </row>
    <row r="87" spans="11:31" x14ac:dyDescent="0.2">
      <c r="V87" s="107"/>
      <c r="W87" s="51"/>
      <c r="X87" s="107"/>
      <c r="Y87" s="51"/>
      <c r="Z87" s="107"/>
      <c r="AA87" s="51"/>
      <c r="AB87" s="107"/>
      <c r="AC87" s="51"/>
      <c r="AD87" s="107"/>
      <c r="AE87" s="51"/>
    </row>
    <row r="88" spans="11:31" x14ac:dyDescent="0.2">
      <c r="V88" s="107"/>
      <c r="W88" s="51"/>
      <c r="X88" s="107"/>
      <c r="Y88" s="51"/>
      <c r="Z88" s="107"/>
      <c r="AA88" s="51"/>
      <c r="AB88" s="107"/>
      <c r="AC88" s="51"/>
      <c r="AD88" s="107"/>
      <c r="AE88" s="51"/>
    </row>
    <row r="89" spans="11:31" x14ac:dyDescent="0.2">
      <c r="AD89" s="107"/>
      <c r="AE89" s="51"/>
    </row>
    <row r="90" spans="11:31" x14ac:dyDescent="0.2">
      <c r="AD90" s="107"/>
      <c r="AE90" s="51"/>
    </row>
    <row r="91" spans="11:31" x14ac:dyDescent="0.2">
      <c r="AD91" s="107"/>
      <c r="AE91" s="51"/>
    </row>
    <row r="92" spans="11:31" x14ac:dyDescent="0.2">
      <c r="AD92" s="107"/>
      <c r="AE92" s="51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7">
      <formula1>"Annual,Semiannual,EveryFourthMonth,Quarterly,Bimonthly,Monthly,Biweekly,Weekly,Daily,Once,NoFrequency"</formula1>
    </dataValidation>
    <dataValidation type="list" allowBlank="1" showInputMessage="1" showErrorMessage="1" sqref="E6:E16 E19:E57">
      <formula1>"Following,Modified Following,Preceding,Modified Preceding,Unadjusted,Half-Month Modified Following"</formula1>
    </dataValidation>
    <dataValidation type="list" allowBlank="1" showInputMessage="1" showErrorMessage="1" sqref="F6:F16 F19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HKDON</vt:lpstr>
      <vt:lpstr>HKD3M</vt:lpstr>
      <vt:lpstr>HKD6M</vt:lpstr>
      <vt:lpstr>HKD1M</vt:lpstr>
      <vt:lpstr>Calendar</vt:lpstr>
      <vt:lpstr>Currency</vt:lpstr>
      <vt:lpstr>Discounting</vt:lpstr>
      <vt:lpstr>Evaluationdate</vt:lpstr>
      <vt:lpstr>FamilyName</vt:lpstr>
      <vt:lpstr>HKD1M!IncludeFlag</vt:lpstr>
      <vt:lpstr>HKD3M!IncludeFlag</vt:lpstr>
      <vt:lpstr>HKD6M!IncludeFlag</vt:lpstr>
      <vt:lpstr>HKDON!IncludeFlag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HKD1M!MinDistance</vt:lpstr>
      <vt:lpstr>HKD3M!MinDistance</vt:lpstr>
      <vt:lpstr>HKD6M!MinDistance</vt:lpstr>
      <vt:lpstr>HKDON!MinDistance</vt:lpstr>
      <vt:lpstr>ObjectOverwrite</vt:lpstr>
      <vt:lpstr>Permanent</vt:lpstr>
      <vt:lpstr>PillarDate</vt:lpstr>
      <vt:lpstr>HKD1M!Priority</vt:lpstr>
      <vt:lpstr>HKD3M!Priority</vt:lpstr>
      <vt:lpstr>HKD6M!Priority</vt:lpstr>
      <vt:lpstr>HKDON!Priority</vt:lpstr>
      <vt:lpstr>QuoteSuffix</vt:lpstr>
      <vt:lpstr>HKD1M!RateHelpers</vt:lpstr>
      <vt:lpstr>HKD3M!RateHelpers</vt:lpstr>
      <vt:lpstr>HKD6M!RateHelpers</vt:lpstr>
      <vt:lpstr>HKDON!RateHelpers</vt:lpstr>
      <vt:lpstr>RateHelpers1M</vt:lpstr>
      <vt:lpstr>RateHelpers3M</vt:lpstr>
      <vt:lpstr>RateHelpers6M</vt:lpstr>
      <vt:lpstr>RateHelpersON</vt:lpstr>
      <vt:lpstr>Settlementdate</vt:lpstr>
      <vt:lpstr>HKD1M!Tenor</vt:lpstr>
      <vt:lpstr>HKD3M!Tenor</vt:lpstr>
      <vt:lpstr>HKD6M!Tenor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2015-10-02T09:19:55Z</dcterms:modified>
</cp:coreProperties>
</file>