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90" yWindow="1665" windowWidth="18645" windowHeight="11970" activeTab="1"/>
  </bookViews>
  <sheets>
    <sheet name="General Settings" sheetId="2" r:id="rId1"/>
    <sheet name="Contribution" sheetId="7" r:id="rId2"/>
    <sheet name="1M Pricing" sheetId="14" r:id="rId3"/>
    <sheet name="3M Pricing" sheetId="17" r:id="rId4"/>
    <sheet name="6M Pricing" sheetId="18" r:id="rId5"/>
    <sheet name="ON Pricing" sheetId="19" r:id="rId6"/>
    <sheet name="STD2 Pricing" sheetId="20" r:id="rId7"/>
  </sheets>
  <externalReferences>
    <externalReference r:id="rId8"/>
  </externalReferences>
  <definedNames>
    <definedName name="_xlnm._FilterDatabase" localSheetId="1" hidden="1">Contribution!$B$5:$AR$5</definedName>
    <definedName name="AllTriggers">'General Settings'!$D$6:$D$6</definedName>
    <definedName name="ASK">Contribution!$F$2</definedName>
    <definedName name="BDayConvention" localSheetId="2">'1M Pricing'!$P$6</definedName>
    <definedName name="BDayConvention" localSheetId="3">'3M Pricing'!$P$6</definedName>
    <definedName name="BDayConvention" localSheetId="4">'6M Pricing'!$P$6</definedName>
    <definedName name="BDayConvention" localSheetId="5">'ON Pricing'!#REF!</definedName>
    <definedName name="BDayConvention" localSheetId="6">'STD2 Pricing'!$P$6</definedName>
    <definedName name="BID">Contribution!$E$2</definedName>
    <definedName name="Calendar">'General Settings'!$D$19</definedName>
    <definedName name="Contribute">Contribution!$B$2</definedName>
    <definedName name="Currency">'General Settings'!$D$11</definedName>
    <definedName name="CurveTenor" localSheetId="2">'1M Pricing'!$F$2</definedName>
    <definedName name="CurveTenor" localSheetId="3">'3M Pricing'!$F$2</definedName>
    <definedName name="CurveTenor" localSheetId="4">'6M Pricing'!$F$2</definedName>
    <definedName name="CurveTenor" localSheetId="5">'ON Pricing'!$F$2</definedName>
    <definedName name="CurveTenor" localSheetId="6">'STD2 Pricing'!$F$2</definedName>
    <definedName name="DayCounter" localSheetId="2">'1M Pricing'!$Q$6</definedName>
    <definedName name="DayCounter" localSheetId="3">'3M Pricing'!$Q$6</definedName>
    <definedName name="DayCounter" localSheetId="4">'6M Pricing'!$Q$6</definedName>
    <definedName name="DayCounter" localSheetId="5">'ON Pricing'!#REF!</definedName>
    <definedName name="DayCounter" localSheetId="6">'STD2 Pricing'!$Q$6</definedName>
    <definedName name="DiscountingCurve">'General Settings'!$D$12</definedName>
    <definedName name="EndOfMonth" localSheetId="2">'1M Pricing'!$O$6</definedName>
    <definedName name="EndOfMonth" localSheetId="3">'3M Pricing'!$O$6</definedName>
    <definedName name="EndOfMonth" localSheetId="4">'6M Pricing'!$O$6</definedName>
    <definedName name="EndOfMonth" localSheetId="5">'ON Pricing'!#REF!</definedName>
    <definedName name="EndOfMonth" localSheetId="6">'STD2 Pricing'!$O$6</definedName>
    <definedName name="EvaluationDate">'General Settings'!$D$5</definedName>
    <definedName name="Fields">Contribution!$E$2:$F$2</definedName>
    <definedName name="FixedLegBDC" localSheetId="2">'1M Pricing'!$P$11</definedName>
    <definedName name="FixedLegBDC" localSheetId="3">'3M Pricing'!$P$20</definedName>
    <definedName name="FixedLegBDC" localSheetId="4">'6M Pricing'!$P$23</definedName>
    <definedName name="FixedLegBDC" localSheetId="5">'ON Pricing'!$Q$6</definedName>
    <definedName name="FixedLegBDC" localSheetId="6">'STD2 Pricing'!$P$22</definedName>
    <definedName name="FixedLegBDC">#REF!</definedName>
    <definedName name="FixedLegDayCounter" localSheetId="2">'1M Pricing'!$Q$11</definedName>
    <definedName name="FixedLegDayCounter" localSheetId="3">'3M Pricing'!$Q$20</definedName>
    <definedName name="FixedLegDayCounter" localSheetId="4">'6M Pricing'!$Q$23</definedName>
    <definedName name="FixedLegDayCounter" localSheetId="5">'ON Pricing'!$R$6</definedName>
    <definedName name="FixedLegDayCounter" localSheetId="6">'STD2 Pricing'!$Q$22</definedName>
    <definedName name="FixedLegTenor" localSheetId="2">'1M Pricing'!$O$11</definedName>
    <definedName name="FixedLegTenor" localSheetId="3">'3M Pricing'!$O$20</definedName>
    <definedName name="FixedLegTenor" localSheetId="4">'6M Pricing'!$O$23</definedName>
    <definedName name="FixedLegTenor" localSheetId="5">'ON Pricing'!$P$6</definedName>
    <definedName name="FixedLegTenor" localSheetId="6">'STD2 Pricing'!$O$22</definedName>
    <definedName name="ForwardStart" localSheetId="5">'ON Pricing'!$O$6</definedName>
    <definedName name="IborIndex" localSheetId="2">'1M Pricing'!$M$3</definedName>
    <definedName name="IborIndex" localSheetId="3">'3M Pricing'!$M$3</definedName>
    <definedName name="IborIndex" localSheetId="4">'6M Pricing'!$M$3</definedName>
    <definedName name="IborIndex" localSheetId="6">'STD2 Pricing'!$M$3</definedName>
    <definedName name="IborIndexFamily">'General Settings'!$D$13</definedName>
    <definedName name="InterestRatesTrigger">'General Settings'!$D$6</definedName>
    <definedName name="Interpolation" localSheetId="2">'1M Pricing'!#REF!</definedName>
    <definedName name="Interpolation" localSheetId="3">'3M Pricing'!#REF!</definedName>
    <definedName name="Interpolation" localSheetId="4">'6M Pricing'!#REF!</definedName>
    <definedName name="Interpolation" localSheetId="5">'ON Pricing'!#REF!</definedName>
    <definedName name="Interpolation" localSheetId="6">'STD2 Pricing'!#REF!</definedName>
    <definedName name="InterpolationType">'General Settings'!$D$21</definedName>
    <definedName name="LiborCalendar">'General Settings'!$D$17</definedName>
    <definedName name="LocalCalendar">'General Settings'!$D$16</definedName>
    <definedName name="MainTenor">'General Settings'!$D$14</definedName>
    <definedName name="OvernightIndex" localSheetId="5">'ON Pricing'!$M$3</definedName>
    <definedName name="SettlementDate">'General Settings'!$D$20</definedName>
    <definedName name="SettlementDays">'General Settings'!$D$15</definedName>
    <definedName name="SourceAlias">Contribution!$C$2</definedName>
    <definedName name="Trigger">'General Settings'!$D$4</definedName>
    <definedName name="TriggerCounter">Contribution!$Q$1</definedName>
    <definedName name="YieldCurve" localSheetId="2">'1M Pricing'!$F$3</definedName>
    <definedName name="YieldCurve" localSheetId="3">'3M Pricing'!$F$3</definedName>
    <definedName name="YieldCurve" localSheetId="4">'6M Pricing'!$F$3</definedName>
    <definedName name="YieldCurve" localSheetId="5">'ON Pricing'!$F$3</definedName>
    <definedName name="YieldCurve" localSheetId="6">'STD2 Pricing'!$F$3</definedName>
  </definedNames>
  <calcPr calcId="145621"/>
</workbook>
</file>

<file path=xl/calcChain.xml><?xml version="1.0" encoding="utf-8"?>
<calcChain xmlns="http://schemas.openxmlformats.org/spreadsheetml/2006/main">
  <c r="Z20" i="7" l="1"/>
  <c r="Z14" i="7"/>
  <c r="Z7" i="7"/>
  <c r="Z11" i="7"/>
  <c r="Z10" i="7"/>
  <c r="Z9" i="7"/>
  <c r="Z6" i="7"/>
  <c r="M3" i="20" l="1"/>
  <c r="F3" i="20"/>
  <c r="AK7" i="7"/>
  <c r="AK14" i="7"/>
  <c r="AK9" i="7"/>
  <c r="AK10" i="7"/>
  <c r="AK11" i="7"/>
  <c r="AK6" i="7"/>
  <c r="AA10" i="7" l="1"/>
  <c r="AA11" i="7"/>
  <c r="AA14" i="7"/>
  <c r="AA9" i="7"/>
  <c r="AA7" i="7"/>
  <c r="AA6" i="7"/>
  <c r="F3" i="19"/>
  <c r="F3" i="18"/>
  <c r="F3" i="17"/>
  <c r="E27" i="7"/>
  <c r="D29" i="7"/>
  <c r="D17" i="7"/>
  <c r="C27" i="7"/>
  <c r="B24" i="7"/>
  <c r="E25" i="7"/>
  <c r="D19" i="7"/>
  <c r="E22" i="7"/>
  <c r="C25" i="7"/>
  <c r="E14" i="7"/>
  <c r="F14" i="7"/>
  <c r="E28" i="7"/>
  <c r="D20" i="7"/>
  <c r="B8" i="7"/>
  <c r="F24" i="7"/>
  <c r="F20" i="7"/>
  <c r="C20" i="7"/>
  <c r="E13" i="7"/>
  <c r="E23" i="7"/>
  <c r="D16" i="7"/>
  <c r="D22" i="7"/>
  <c r="C29" i="7"/>
  <c r="C14" i="7"/>
  <c r="E11" i="7"/>
  <c r="F7" i="7"/>
  <c r="F28" i="7"/>
  <c r="B17" i="7"/>
  <c r="C11" i="7"/>
  <c r="F27" i="7"/>
  <c r="B25" i="7"/>
  <c r="F29" i="7"/>
  <c r="B7" i="7"/>
  <c r="D8" i="7"/>
  <c r="D28" i="7"/>
  <c r="B11" i="7"/>
  <c r="D13" i="7"/>
  <c r="F26" i="7"/>
  <c r="E10" i="7"/>
  <c r="C26" i="7"/>
  <c r="E26" i="7"/>
  <c r="C12" i="7"/>
  <c r="D15" i="7"/>
  <c r="E21" i="7"/>
  <c r="F10" i="7"/>
  <c r="D25" i="7"/>
  <c r="D23" i="7"/>
  <c r="C7" i="7"/>
  <c r="C21" i="7"/>
  <c r="B14" i="7"/>
  <c r="D24" i="7"/>
  <c r="D26" i="7"/>
  <c r="B27" i="7"/>
  <c r="C23" i="7"/>
  <c r="E29" i="7"/>
  <c r="D10" i="7"/>
  <c r="B20" i="7"/>
  <c r="C22" i="7"/>
  <c r="F6" i="7"/>
  <c r="C8" i="7"/>
  <c r="D12" i="7"/>
  <c r="C24" i="7"/>
  <c r="B22" i="7"/>
  <c r="D21" i="7"/>
  <c r="D27" i="7"/>
  <c r="E9" i="7"/>
  <c r="E12" i="7"/>
  <c r="F11" i="7"/>
  <c r="D9" i="7"/>
  <c r="C9" i="7"/>
  <c r="E20" i="7"/>
  <c r="E17" i="7"/>
  <c r="D18" i="7"/>
  <c r="B26" i="7"/>
  <c r="D7" i="7"/>
  <c r="F9" i="7"/>
  <c r="F25" i="7"/>
  <c r="C17" i="7"/>
  <c r="D11" i="7"/>
  <c r="B29" i="7"/>
  <c r="B9" i="7"/>
  <c r="F23" i="7"/>
  <c r="C28" i="7"/>
  <c r="E24" i="7"/>
  <c r="B28" i="7"/>
  <c r="B23" i="7"/>
  <c r="D14" i="7"/>
  <c r="F22" i="7"/>
  <c r="AL7" i="7"/>
  <c r="AL6" i="7"/>
  <c r="AA20" i="7" l="1"/>
  <c r="X22" i="7"/>
  <c r="Y22" i="7" s="1"/>
  <c r="J22" i="20" s="1"/>
  <c r="X23" i="7"/>
  <c r="Y23" i="7" s="1"/>
  <c r="J23" i="20" s="1"/>
  <c r="X24" i="7"/>
  <c r="Y24" i="7" s="1"/>
  <c r="J24" i="20" s="1"/>
  <c r="X25" i="7"/>
  <c r="Y25" i="7" s="1"/>
  <c r="J25" i="20" s="1"/>
  <c r="X26" i="7"/>
  <c r="Y26" i="7" s="1"/>
  <c r="J26" i="20" s="1"/>
  <c r="X27" i="7"/>
  <c r="Y27" i="7" s="1"/>
  <c r="J27" i="20" s="1"/>
  <c r="X28" i="7"/>
  <c r="Y28" i="7" s="1"/>
  <c r="J28" i="20" s="1"/>
  <c r="X29" i="7"/>
  <c r="Y29" i="7" s="1"/>
  <c r="J29" i="20" s="1"/>
  <c r="X20" i="7"/>
  <c r="Y20" i="7" s="1"/>
  <c r="X7" i="7"/>
  <c r="Y7" i="7" s="1"/>
  <c r="X9" i="7"/>
  <c r="Y9" i="7" s="1"/>
  <c r="X10" i="7"/>
  <c r="Y10" i="7" s="1"/>
  <c r="X11" i="7"/>
  <c r="Y11" i="7" s="1"/>
  <c r="X14" i="7"/>
  <c r="Y14" i="7" s="1"/>
  <c r="X6" i="7"/>
  <c r="Y6" i="7" s="1"/>
  <c r="P24" i="7"/>
  <c r="Q24" i="7" s="1"/>
  <c r="P25" i="7"/>
  <c r="Q25" i="7" s="1"/>
  <c r="P26" i="7"/>
  <c r="Q26" i="7" s="1"/>
  <c r="P27" i="7"/>
  <c r="Q27" i="7" s="1"/>
  <c r="P28" i="7"/>
  <c r="Q28" i="7" s="1"/>
  <c r="P29" i="7"/>
  <c r="Q29" i="7" s="1"/>
  <c r="P23" i="7"/>
  <c r="Q23" i="7" s="1"/>
  <c r="P13" i="7"/>
  <c r="Q13" i="7" s="1"/>
  <c r="P14" i="7"/>
  <c r="Q14" i="7" s="1"/>
  <c r="P7" i="7"/>
  <c r="Q7" i="7" s="1"/>
  <c r="P8" i="7"/>
  <c r="Q8" i="7" s="1"/>
  <c r="P9" i="7"/>
  <c r="Q9" i="7" s="1"/>
  <c r="P10" i="7"/>
  <c r="Q10" i="7" s="1"/>
  <c r="P11" i="7"/>
  <c r="Q11" i="7" s="1"/>
  <c r="P12" i="7"/>
  <c r="Q12" i="7" s="1"/>
  <c r="P6" i="7"/>
  <c r="Q6" i="7" s="1"/>
  <c r="Q15" i="7"/>
  <c r="Q16" i="7"/>
  <c r="Q17" i="7"/>
  <c r="Q18" i="7"/>
  <c r="Q19" i="7"/>
  <c r="Q20" i="7"/>
  <c r="Q21" i="7"/>
  <c r="Q22" i="7"/>
  <c r="M12" i="7"/>
  <c r="M14" i="7"/>
  <c r="M17" i="7"/>
  <c r="L21" i="7"/>
  <c r="M21" i="7" s="1"/>
  <c r="L22" i="7"/>
  <c r="M22" i="7" s="1"/>
  <c r="L23" i="7"/>
  <c r="M23" i="7" s="1"/>
  <c r="L24" i="7"/>
  <c r="M24" i="7" s="1"/>
  <c r="L25" i="7"/>
  <c r="M25" i="7" s="1"/>
  <c r="L26" i="7"/>
  <c r="M26" i="7" s="1"/>
  <c r="L27" i="7"/>
  <c r="M27" i="7" s="1"/>
  <c r="L28" i="7"/>
  <c r="M28" i="7" s="1"/>
  <c r="L29" i="7"/>
  <c r="M29" i="7" s="1"/>
  <c r="L20" i="7"/>
  <c r="M20" i="7" s="1"/>
  <c r="L7" i="7"/>
  <c r="M7" i="7" s="1"/>
  <c r="L8" i="7"/>
  <c r="M8" i="7" s="1"/>
  <c r="L9" i="7"/>
  <c r="M9" i="7" s="1"/>
  <c r="L11" i="7"/>
  <c r="M11" i="7" s="1"/>
  <c r="L6" i="7"/>
  <c r="M6" i="7" s="1"/>
  <c r="H11" i="7"/>
  <c r="I11" i="7" s="1"/>
  <c r="H14" i="7"/>
  <c r="I14" i="7" s="1"/>
  <c r="H17" i="7"/>
  <c r="I17" i="7" s="1"/>
  <c r="H20" i="7"/>
  <c r="I20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9" i="7"/>
  <c r="I9" i="7" s="1"/>
  <c r="H8" i="7"/>
  <c r="I8" i="7" s="1"/>
  <c r="H7" i="7"/>
  <c r="I7" i="7" s="1"/>
  <c r="H6" i="7"/>
  <c r="I6" i="7" s="1"/>
  <c r="T10" i="7"/>
  <c r="U10" i="7" s="1"/>
  <c r="J10" i="19" s="1"/>
  <c r="T11" i="7"/>
  <c r="U11" i="7" s="1"/>
  <c r="J11" i="19" s="1"/>
  <c r="T12" i="7"/>
  <c r="U12" i="7" s="1"/>
  <c r="J12" i="19" s="1"/>
  <c r="T13" i="7"/>
  <c r="U13" i="7" s="1"/>
  <c r="J13" i="19" s="1"/>
  <c r="T14" i="7"/>
  <c r="U14" i="7" s="1"/>
  <c r="J14" i="19" s="1"/>
  <c r="T17" i="7"/>
  <c r="U17" i="7" s="1"/>
  <c r="J17" i="19" s="1"/>
  <c r="T20" i="7"/>
  <c r="U20" i="7" s="1"/>
  <c r="J20" i="19" s="1"/>
  <c r="T21" i="7"/>
  <c r="U21" i="7" s="1"/>
  <c r="J21" i="19" s="1"/>
  <c r="T22" i="7"/>
  <c r="U22" i="7" s="1"/>
  <c r="J22" i="19" s="1"/>
  <c r="T23" i="7"/>
  <c r="U23" i="7" s="1"/>
  <c r="J23" i="19" s="1"/>
  <c r="T24" i="7"/>
  <c r="U24" i="7" s="1"/>
  <c r="J24" i="19" s="1"/>
  <c r="T25" i="7"/>
  <c r="U25" i="7" s="1"/>
  <c r="J25" i="19" s="1"/>
  <c r="T26" i="7"/>
  <c r="U26" i="7" s="1"/>
  <c r="J26" i="19" s="1"/>
  <c r="T27" i="7"/>
  <c r="U27" i="7" s="1"/>
  <c r="J27" i="19" s="1"/>
  <c r="T28" i="7"/>
  <c r="U28" i="7" s="1"/>
  <c r="J28" i="19" s="1"/>
  <c r="T29" i="7"/>
  <c r="U29" i="7" s="1"/>
  <c r="J29" i="19" s="1"/>
  <c r="T9" i="7"/>
  <c r="U9" i="7" s="1"/>
  <c r="J9" i="19" s="1"/>
  <c r="D13" i="2"/>
  <c r="B1" i="2"/>
  <c r="D5" i="2"/>
  <c r="AL14" i="7"/>
  <c r="AL9" i="7"/>
  <c r="AL10" i="7"/>
  <c r="AL11" i="7"/>
  <c r="AK20" i="7"/>
  <c r="AL20" i="7"/>
  <c r="F26" i="20" l="1"/>
  <c r="F23" i="20"/>
  <c r="F22" i="20"/>
  <c r="F29" i="20"/>
  <c r="F28" i="20"/>
  <c r="F27" i="20"/>
  <c r="F25" i="20"/>
  <c r="F24" i="20"/>
  <c r="F14" i="18"/>
  <c r="F29" i="18"/>
  <c r="F12" i="18"/>
  <c r="F28" i="18"/>
  <c r="F11" i="18"/>
  <c r="F25" i="18"/>
  <c r="F24" i="18"/>
  <c r="F13" i="18"/>
  <c r="F27" i="18"/>
  <c r="F26" i="18"/>
  <c r="J22" i="18"/>
  <c r="J24" i="18"/>
  <c r="J13" i="18"/>
  <c r="J21" i="18"/>
  <c r="J23" i="18"/>
  <c r="J20" i="18"/>
  <c r="M3" i="18"/>
  <c r="J19" i="18"/>
  <c r="J29" i="18"/>
  <c r="J18" i="18"/>
  <c r="J8" i="18"/>
  <c r="J6" i="18"/>
  <c r="J12" i="18"/>
  <c r="J11" i="18"/>
  <c r="J28" i="18"/>
  <c r="J10" i="18"/>
  <c r="J9" i="18"/>
  <c r="J17" i="18"/>
  <c r="J27" i="18"/>
  <c r="J16" i="18"/>
  <c r="J7" i="18"/>
  <c r="J26" i="18"/>
  <c r="J15" i="18"/>
  <c r="J14" i="18"/>
  <c r="J25" i="18"/>
  <c r="F9" i="18"/>
  <c r="F29" i="17"/>
  <c r="F21" i="17"/>
  <c r="F23" i="18"/>
  <c r="F28" i="17"/>
  <c r="F20" i="17"/>
  <c r="F10" i="18"/>
  <c r="F6" i="18"/>
  <c r="F27" i="17"/>
  <c r="F11" i="17"/>
  <c r="F26" i="17"/>
  <c r="F10" i="17"/>
  <c r="F25" i="17"/>
  <c r="F7" i="18"/>
  <c r="F9" i="17"/>
  <c r="F24" i="17"/>
  <c r="F8" i="18"/>
  <c r="F23" i="17"/>
  <c r="F22" i="17"/>
  <c r="F8" i="17"/>
  <c r="F7" i="17"/>
  <c r="J7" i="17"/>
  <c r="J23" i="17"/>
  <c r="J22" i="17"/>
  <c r="J29" i="17"/>
  <c r="J28" i="17"/>
  <c r="J11" i="17"/>
  <c r="J14" i="17"/>
  <c r="J12" i="17"/>
  <c r="J20" i="17"/>
  <c r="J21" i="17"/>
  <c r="J6" i="17"/>
  <c r="J17" i="17"/>
  <c r="J27" i="17"/>
  <c r="J26" i="17"/>
  <c r="J9" i="17"/>
  <c r="J25" i="17"/>
  <c r="J8" i="17"/>
  <c r="J24" i="17"/>
  <c r="F6" i="17"/>
  <c r="J9" i="14"/>
  <c r="J22" i="14"/>
  <c r="J29" i="14"/>
  <c r="J28" i="14"/>
  <c r="J14" i="14"/>
  <c r="J20" i="14"/>
  <c r="J17" i="14"/>
  <c r="J26" i="14"/>
  <c r="J25" i="14"/>
  <c r="M3" i="17"/>
  <c r="J11" i="14"/>
  <c r="J7" i="14"/>
  <c r="J24" i="14"/>
  <c r="J27" i="14"/>
  <c r="J8" i="14"/>
  <c r="J23" i="14"/>
  <c r="F19" i="14"/>
  <c r="F27" i="14"/>
  <c r="F21" i="14"/>
  <c r="F29" i="14"/>
  <c r="F22" i="14"/>
  <c r="F24" i="14"/>
  <c r="F25" i="14"/>
  <c r="F12" i="14"/>
  <c r="F20" i="14"/>
  <c r="F28" i="14"/>
  <c r="F13" i="14"/>
  <c r="F14" i="14"/>
  <c r="F15" i="14"/>
  <c r="F16" i="14"/>
  <c r="F17" i="14"/>
  <c r="F18" i="14"/>
  <c r="F23" i="14"/>
  <c r="F26" i="14"/>
  <c r="M3" i="14"/>
  <c r="F8" i="14"/>
  <c r="F7" i="14"/>
  <c r="F6" i="14"/>
  <c r="F11" i="14"/>
  <c r="F9" i="14"/>
  <c r="D18" i="2"/>
  <c r="D19" i="2" l="1"/>
  <c r="B6" i="7"/>
  <c r="C6" i="7"/>
  <c r="D6" i="7"/>
  <c r="G15" i="17"/>
  <c r="M8" i="18"/>
  <c r="M10" i="18"/>
  <c r="M14" i="18"/>
  <c r="D20" i="2"/>
  <c r="G12" i="17"/>
  <c r="M26" i="17"/>
  <c r="M3" i="19"/>
  <c r="M9" i="18"/>
  <c r="M20" i="17"/>
  <c r="G19" i="17"/>
  <c r="M22" i="19"/>
  <c r="G13" i="17"/>
  <c r="I22" i="19"/>
  <c r="M29" i="20"/>
  <c r="M26" i="18"/>
  <c r="M23" i="18"/>
  <c r="M11" i="19"/>
  <c r="H11" i="19" s="1"/>
  <c r="M12" i="18"/>
  <c r="M9" i="19"/>
  <c r="M12" i="19"/>
  <c r="I12" i="19" s="1"/>
  <c r="H12" i="19"/>
  <c r="M24" i="18"/>
  <c r="M27" i="17"/>
  <c r="G15" i="18"/>
  <c r="G21" i="18"/>
  <c r="G22" i="18"/>
  <c r="M22" i="20"/>
  <c r="M13" i="19"/>
  <c r="I13" i="19" s="1"/>
  <c r="M21" i="19"/>
  <c r="G21" i="19" s="1"/>
  <c r="M18" i="19"/>
  <c r="H18" i="19" s="1"/>
  <c r="H13" i="19"/>
  <c r="I21" i="19"/>
  <c r="G18" i="19"/>
  <c r="G12" i="19"/>
  <c r="I18" i="19"/>
  <c r="M11" i="18"/>
  <c r="M15" i="19"/>
  <c r="M16" i="19"/>
  <c r="G16" i="19" s="1"/>
  <c r="G18" i="17"/>
  <c r="M26" i="20"/>
  <c r="M6" i="17"/>
  <c r="M23" i="19"/>
  <c r="M28" i="20"/>
  <c r="M29" i="18"/>
  <c r="M9" i="17"/>
  <c r="M28" i="17"/>
  <c r="M11" i="17"/>
  <c r="M26" i="19"/>
  <c r="I11" i="19"/>
  <c r="H16" i="19"/>
  <c r="M6" i="18"/>
  <c r="G16" i="17"/>
  <c r="M23" i="17"/>
  <c r="M25" i="18"/>
  <c r="G19" i="18"/>
  <c r="M25" i="20"/>
  <c r="M24" i="17"/>
  <c r="M25" i="19"/>
  <c r="M19" i="19"/>
  <c r="M14" i="19"/>
  <c r="H22" i="19"/>
  <c r="G9" i="19"/>
  <c r="H21" i="19"/>
  <c r="M13" i="18"/>
  <c r="M27" i="20"/>
  <c r="M22" i="17"/>
  <c r="M8" i="19"/>
  <c r="G22" i="19"/>
  <c r="H19" i="19"/>
  <c r="G17" i="17"/>
  <c r="M8" i="17"/>
  <c r="M27" i="19"/>
  <c r="G25" i="19"/>
  <c r="H14" i="19"/>
  <c r="M29" i="17"/>
  <c r="G14" i="17"/>
  <c r="M25" i="17"/>
  <c r="M10" i="19"/>
  <c r="G10" i="19"/>
  <c r="G11" i="19"/>
  <c r="M10" i="17"/>
  <c r="M23" i="20"/>
  <c r="M29" i="19"/>
  <c r="G29" i="19"/>
  <c r="G8" i="19"/>
  <c r="I16" i="19"/>
  <c r="G17" i="18"/>
  <c r="G20" i="18"/>
  <c r="G16" i="18"/>
  <c r="M7" i="17"/>
  <c r="M28" i="18"/>
  <c r="M24" i="20"/>
  <c r="M27" i="18"/>
  <c r="M7" i="18"/>
  <c r="G18" i="18"/>
  <c r="M21" i="17"/>
  <c r="G13" i="19"/>
  <c r="M20" i="19"/>
  <c r="M7" i="19"/>
  <c r="G26" i="19"/>
  <c r="M6" i="19"/>
  <c r="M17" i="19"/>
  <c r="M24" i="19"/>
  <c r="M28" i="19"/>
  <c r="H9" i="19"/>
  <c r="I9" i="19"/>
  <c r="I15" i="19"/>
  <c r="H15" i="19"/>
  <c r="I23" i="19"/>
  <c r="G23" i="19"/>
  <c r="H23" i="19"/>
  <c r="H26" i="19"/>
  <c r="I26" i="19"/>
  <c r="I25" i="19"/>
  <c r="H25" i="19"/>
  <c r="I19" i="19"/>
  <c r="G19" i="19"/>
  <c r="I14" i="19"/>
  <c r="G14" i="19"/>
  <c r="I8" i="19"/>
  <c r="H8" i="19"/>
  <c r="I27" i="19"/>
  <c r="G27" i="19"/>
  <c r="H27" i="19"/>
  <c r="H10" i="19"/>
  <c r="I10" i="19"/>
  <c r="I29" i="19"/>
  <c r="H29" i="19"/>
  <c r="I20" i="19"/>
  <c r="H20" i="19"/>
  <c r="G20" i="19"/>
  <c r="H7" i="19"/>
  <c r="I7" i="19"/>
  <c r="G7" i="19"/>
  <c r="I6" i="19"/>
  <c r="G6" i="19"/>
  <c r="H6" i="19"/>
  <c r="I17" i="19"/>
  <c r="H17" i="19"/>
  <c r="G17" i="19"/>
  <c r="G24" i="19"/>
  <c r="H24" i="19"/>
  <c r="I24" i="19"/>
  <c r="H28" i="19"/>
  <c r="G28" i="19"/>
  <c r="I28" i="19"/>
  <c r="D12" i="2" l="1"/>
  <c r="F3" i="14"/>
  <c r="H22" i="18"/>
  <c r="G29" i="20"/>
  <c r="H21" i="18"/>
  <c r="F17" i="18"/>
  <c r="H19" i="17"/>
  <c r="G28" i="18"/>
  <c r="G9" i="18"/>
  <c r="G24" i="20"/>
  <c r="H19" i="18"/>
  <c r="G23" i="20"/>
  <c r="F19" i="17"/>
  <c r="M6" i="14"/>
  <c r="G6" i="18"/>
  <c r="G14" i="18"/>
  <c r="G10" i="18"/>
  <c r="G9" i="17"/>
  <c r="G29" i="17"/>
  <c r="H12" i="17"/>
  <c r="G29" i="18"/>
  <c r="F18" i="18"/>
  <c r="G22" i="17"/>
  <c r="F12" i="17"/>
  <c r="G11" i="17"/>
  <c r="F13" i="17"/>
  <c r="G27" i="20"/>
  <c r="M24" i="14"/>
  <c r="G24" i="18"/>
  <c r="H16" i="18"/>
  <c r="H15" i="18"/>
  <c r="G24" i="17"/>
  <c r="G24" i="14"/>
  <c r="F20" i="18"/>
  <c r="F15" i="17"/>
  <c r="G13" i="18"/>
  <c r="F18" i="17"/>
  <c r="G15" i="19"/>
  <c r="H20" i="18"/>
  <c r="F16" i="18"/>
  <c r="H17" i="17"/>
  <c r="G23" i="17"/>
  <c r="G7" i="18"/>
  <c r="M13" i="14"/>
  <c r="M22" i="14"/>
  <c r="G8" i="18"/>
  <c r="G7" i="17"/>
  <c r="H15" i="17"/>
  <c r="F19" i="18"/>
  <c r="M23" i="14"/>
  <c r="G27" i="18"/>
  <c r="M11" i="14"/>
  <c r="G11" i="14" s="1"/>
  <c r="H18" i="18"/>
  <c r="G11" i="18"/>
  <c r="G20" i="17"/>
  <c r="F22" i="18"/>
  <c r="M29" i="14"/>
  <c r="M16" i="14"/>
  <c r="G25" i="17"/>
  <c r="F14" i="17"/>
  <c r="G23" i="18"/>
  <c r="M21" i="14"/>
  <c r="M15" i="14"/>
  <c r="M25" i="14"/>
  <c r="H14" i="17"/>
  <c r="G21" i="17"/>
  <c r="G27" i="17"/>
  <c r="G22" i="14"/>
  <c r="G12" i="18"/>
  <c r="G26" i="20"/>
  <c r="H17" i="18"/>
  <c r="M27" i="14"/>
  <c r="F21" i="18"/>
  <c r="H16" i="17"/>
  <c r="M14" i="14"/>
  <c r="M9" i="14"/>
  <c r="H13" i="17"/>
  <c r="G22" i="20"/>
  <c r="G10" i="17"/>
  <c r="M12" i="14"/>
  <c r="G25" i="20"/>
  <c r="H18" i="17"/>
  <c r="G28" i="20"/>
  <c r="F16" i="17"/>
  <c r="M28" i="14"/>
  <c r="M7" i="14"/>
  <c r="M18" i="14"/>
  <c r="M26" i="14"/>
  <c r="G26" i="14" s="1"/>
  <c r="G26" i="17"/>
  <c r="G6" i="17"/>
  <c r="F15" i="18"/>
  <c r="G21" i="14"/>
  <c r="G8" i="17"/>
  <c r="G25" i="18"/>
  <c r="F17" i="17"/>
  <c r="G26" i="18"/>
  <c r="M8" i="14"/>
  <c r="G28" i="17"/>
  <c r="M19" i="14"/>
  <c r="M20" i="14"/>
  <c r="M17" i="14"/>
  <c r="J6" i="14" l="1"/>
  <c r="G19" i="14"/>
  <c r="G25" i="14"/>
  <c r="G20" i="14"/>
  <c r="H26" i="17"/>
  <c r="H26" i="18"/>
  <c r="H25" i="18"/>
  <c r="H26" i="20"/>
  <c r="G7" i="14"/>
  <c r="H8" i="18"/>
  <c r="H27" i="20"/>
  <c r="G27" i="14"/>
  <c r="H10" i="17"/>
  <c r="H22" i="14"/>
  <c r="H22" i="17"/>
  <c r="H20" i="14"/>
  <c r="G6" i="14"/>
  <c r="H21" i="17"/>
  <c r="G9" i="14"/>
  <c r="H24" i="18"/>
  <c r="H11" i="18"/>
  <c r="G23" i="14"/>
  <c r="H23" i="14" s="1"/>
  <c r="H11" i="14"/>
  <c r="H10" i="18"/>
  <c r="H28" i="18"/>
  <c r="H23" i="20"/>
  <c r="H27" i="17"/>
  <c r="G14" i="14"/>
  <c r="H9" i="18"/>
  <c r="H25" i="14"/>
  <c r="H28" i="20"/>
  <c r="G8" i="14"/>
  <c r="H8" i="14" s="1"/>
  <c r="H23" i="18"/>
  <c r="G12" i="14"/>
  <c r="H23" i="17"/>
  <c r="H28" i="17"/>
  <c r="H9" i="17"/>
  <c r="G15" i="14"/>
  <c r="H24" i="14"/>
  <c r="H19" i="14"/>
  <c r="G18" i="14"/>
  <c r="H18" i="14" s="1"/>
  <c r="G29" i="14"/>
  <c r="H29" i="14" s="1"/>
  <c r="H6" i="18"/>
  <c r="G13" i="14"/>
  <c r="H6" i="17"/>
  <c r="H21" i="14"/>
  <c r="G16" i="14"/>
  <c r="H16" i="14" s="1"/>
  <c r="H29" i="17"/>
  <c r="H8" i="17"/>
  <c r="H13" i="18"/>
  <c r="H7" i="17"/>
  <c r="H7" i="14"/>
  <c r="H20" i="17"/>
  <c r="H25" i="20"/>
  <c r="H25" i="17"/>
  <c r="H7" i="18"/>
  <c r="H11" i="17"/>
  <c r="H29" i="20"/>
  <c r="H22" i="20"/>
  <c r="H9" i="14"/>
  <c r="H29" i="18"/>
  <c r="H27" i="14"/>
  <c r="H12" i="18"/>
  <c r="H27" i="18"/>
  <c r="G28" i="14"/>
  <c r="G17" i="14"/>
  <c r="H24" i="20"/>
  <c r="H14" i="18"/>
  <c r="H14" i="14"/>
  <c r="H24" i="17"/>
  <c r="H15" i="14"/>
  <c r="H26" i="14"/>
  <c r="H28" i="14"/>
  <c r="V9" i="7" l="1"/>
  <c r="V14" i="7"/>
  <c r="V10" i="7"/>
  <c r="V17" i="7"/>
  <c r="V20" i="7"/>
  <c r="V12" i="7"/>
  <c r="V11" i="7"/>
  <c r="V13" i="7"/>
  <c r="H17" i="14"/>
  <c r="H13" i="14"/>
  <c r="H12" i="14"/>
  <c r="H6" i="14"/>
  <c r="AI9" i="7"/>
  <c r="AI20" i="7"/>
  <c r="AI12" i="7"/>
  <c r="AI13" i="7"/>
  <c r="AI10" i="7"/>
  <c r="AI17" i="7"/>
  <c r="AI11" i="7"/>
  <c r="AI14" i="7"/>
  <c r="W12" i="7" l="1"/>
  <c r="W14" i="7"/>
  <c r="W10" i="7"/>
  <c r="W9" i="7"/>
  <c r="W11" i="7"/>
  <c r="V26" i="7"/>
  <c r="V22" i="7"/>
  <c r="V28" i="7"/>
  <c r="V25" i="7"/>
  <c r="V21" i="7"/>
  <c r="W20" i="7"/>
  <c r="V23" i="7"/>
  <c r="V27" i="7"/>
  <c r="V29" i="7"/>
  <c r="V24" i="7"/>
  <c r="W17" i="7"/>
  <c r="W13" i="7"/>
  <c r="AJ11" i="7"/>
  <c r="AJ13" i="7"/>
  <c r="AI25" i="7"/>
  <c r="AI29" i="7"/>
  <c r="AI28" i="7"/>
  <c r="AJ20" i="7"/>
  <c r="AJ9" i="7"/>
  <c r="AI22" i="7"/>
  <c r="AJ14" i="7"/>
  <c r="AJ10" i="7"/>
  <c r="AI23" i="7"/>
  <c r="AI26" i="7"/>
  <c r="AJ17" i="7"/>
  <c r="AJ12" i="7"/>
  <c r="AI24" i="7"/>
  <c r="AI27" i="7"/>
  <c r="AI21" i="7"/>
  <c r="W24" i="7" l="1"/>
  <c r="W22" i="7"/>
  <c r="W29" i="7"/>
  <c r="W26" i="7"/>
  <c r="W27" i="7"/>
  <c r="W23" i="7"/>
  <c r="W21" i="7"/>
  <c r="W25" i="7"/>
  <c r="W28" i="7"/>
  <c r="AJ23" i="7"/>
  <c r="AJ28" i="7"/>
  <c r="AJ26" i="7"/>
  <c r="AJ25" i="7"/>
  <c r="AJ29" i="7"/>
  <c r="AJ27" i="7"/>
  <c r="AJ24" i="7"/>
  <c r="AJ22" i="7"/>
  <c r="AJ21" i="7"/>
  <c r="D6" i="2" l="1"/>
  <c r="I16" i="14"/>
  <c r="I14" i="17"/>
  <c r="I28" i="17"/>
  <c r="I28" i="18"/>
  <c r="I23" i="17"/>
  <c r="I21" i="17"/>
  <c r="I24" i="17"/>
  <c r="I27" i="17"/>
  <c r="I29" i="18"/>
  <c r="I23" i="20"/>
  <c r="I28" i="20"/>
  <c r="I21" i="18"/>
  <c r="I23" i="14"/>
  <c r="I21" i="14"/>
  <c r="I12" i="17"/>
  <c r="I17" i="17"/>
  <c r="I17" i="14"/>
  <c r="I13" i="18"/>
  <c r="I27" i="18"/>
  <c r="I12" i="14"/>
  <c r="I16" i="17"/>
  <c r="I9" i="18"/>
  <c r="I22" i="18"/>
  <c r="I8" i="18"/>
  <c r="I7" i="18"/>
  <c r="I10" i="18"/>
  <c r="I18" i="14"/>
  <c r="I6" i="14"/>
  <c r="I17" i="18"/>
  <c r="I6" i="17"/>
  <c r="I24" i="14"/>
  <c r="I6" i="18"/>
  <c r="I19" i="18"/>
  <c r="I13" i="14"/>
  <c r="I8" i="14"/>
  <c r="I25" i="14"/>
  <c r="I29" i="14"/>
  <c r="I20" i="17"/>
  <c r="I29" i="17"/>
  <c r="I15" i="14"/>
  <c r="I22" i="14"/>
  <c r="I19" i="14"/>
  <c r="I26" i="14"/>
  <c r="I27" i="20"/>
  <c r="I11" i="14"/>
  <c r="I22" i="20"/>
  <c r="I26" i="17"/>
  <c r="I7" i="14"/>
  <c r="I12" i="18"/>
  <c r="I19" i="17"/>
  <c r="I26" i="18"/>
  <c r="I18" i="18"/>
  <c r="I22" i="17"/>
  <c r="I23" i="18"/>
  <c r="I15" i="18"/>
  <c r="I24" i="18"/>
  <c r="I26" i="20"/>
  <c r="I20" i="18"/>
  <c r="I18" i="17"/>
  <c r="I27" i="14"/>
  <c r="I16" i="18"/>
  <c r="I11" i="17"/>
  <c r="I24" i="20"/>
  <c r="I25" i="20"/>
  <c r="I9" i="17"/>
  <c r="I7" i="17"/>
  <c r="I29" i="20"/>
  <c r="I14" i="14"/>
  <c r="I25" i="18"/>
  <c r="I15" i="17"/>
  <c r="I28" i="14"/>
  <c r="I11" i="18"/>
  <c r="I8" i="17"/>
  <c r="I10" i="17"/>
  <c r="I20" i="14"/>
  <c r="I13" i="17"/>
  <c r="I25" i="17"/>
  <c r="I9" i="14"/>
  <c r="I14" i="18"/>
  <c r="R14" i="7" l="1"/>
  <c r="J9" i="7"/>
  <c r="N25" i="7"/>
  <c r="J20" i="7"/>
  <c r="N8" i="7"/>
  <c r="R11" i="7"/>
  <c r="J28" i="7"/>
  <c r="R25" i="7"/>
  <c r="J14" i="7"/>
  <c r="Z29" i="7"/>
  <c r="N7" i="7"/>
  <c r="N9" i="7"/>
  <c r="Z25" i="7"/>
  <c r="Z24" i="7"/>
  <c r="N11" i="7"/>
  <c r="R16" i="7"/>
  <c r="J27" i="7"/>
  <c r="R20" i="7"/>
  <c r="Z26" i="7"/>
  <c r="R24" i="7"/>
  <c r="R15" i="7"/>
  <c r="R23" i="7"/>
  <c r="N22" i="7"/>
  <c r="R18" i="7"/>
  <c r="R26" i="7"/>
  <c r="R12" i="7"/>
  <c r="J7" i="7"/>
  <c r="N26" i="7"/>
  <c r="Z22" i="7"/>
  <c r="J11" i="7"/>
  <c r="Z27" i="7"/>
  <c r="J26" i="7"/>
  <c r="J22" i="7"/>
  <c r="N29" i="7"/>
  <c r="N20" i="7"/>
  <c r="J29" i="7"/>
  <c r="J25" i="7"/>
  <c r="J8" i="7"/>
  <c r="R19" i="7"/>
  <c r="R6" i="7"/>
  <c r="J24" i="7"/>
  <c r="N6" i="7"/>
  <c r="R17" i="7"/>
  <c r="J6" i="7"/>
  <c r="R10" i="7"/>
  <c r="R7" i="7"/>
  <c r="R8" i="7"/>
  <c r="R22" i="7"/>
  <c r="R9" i="7"/>
  <c r="R27" i="7"/>
  <c r="R13" i="7"/>
  <c r="J17" i="7"/>
  <c r="N17" i="7"/>
  <c r="N12" i="7"/>
  <c r="J23" i="7"/>
  <c r="R21" i="7"/>
  <c r="Z28" i="7"/>
  <c r="Z23" i="7"/>
  <c r="R29" i="7"/>
  <c r="N27" i="7"/>
  <c r="N24" i="7"/>
  <c r="N21" i="7"/>
  <c r="N23" i="7"/>
  <c r="R28" i="7"/>
  <c r="N28" i="7"/>
  <c r="N14" i="7"/>
  <c r="AG14" i="7"/>
  <c r="AC14" i="7"/>
  <c r="AC27" i="7"/>
  <c r="AG26" i="7"/>
  <c r="AC22" i="7"/>
  <c r="AC24" i="7"/>
  <c r="AG9" i="7"/>
  <c r="AK28" i="7"/>
  <c r="AE28" i="7"/>
  <c r="AC9" i="7"/>
  <c r="AK29" i="7"/>
  <c r="AG20" i="7"/>
  <c r="AG12" i="7"/>
  <c r="AE29" i="7"/>
  <c r="AE6" i="7"/>
  <c r="AG27" i="7"/>
  <c r="AK23" i="7"/>
  <c r="AE14" i="7"/>
  <c r="AE25" i="7"/>
  <c r="AE7" i="7"/>
  <c r="AK26" i="7"/>
  <c r="AC7" i="7"/>
  <c r="AE20" i="7"/>
  <c r="AG17" i="7"/>
  <c r="AG13" i="7"/>
  <c r="AG29" i="7"/>
  <c r="AC20" i="7"/>
  <c r="AE9" i="7"/>
  <c r="AG24" i="7"/>
  <c r="AE26" i="7"/>
  <c r="AC29" i="7"/>
  <c r="AC6" i="7"/>
  <c r="AC17" i="7"/>
  <c r="AE27" i="7"/>
  <c r="AE8" i="7"/>
  <c r="AK25" i="7"/>
  <c r="AG15" i="7"/>
  <c r="AK22" i="7"/>
  <c r="AC25" i="7"/>
  <c r="AG10" i="7"/>
  <c r="AE17" i="7"/>
  <c r="AE24" i="7"/>
  <c r="AG11" i="7"/>
  <c r="AK24" i="7"/>
  <c r="AG23" i="7"/>
  <c r="AC11" i="7"/>
  <c r="AC8" i="7"/>
  <c r="AG7" i="7"/>
  <c r="AE12" i="7"/>
  <c r="AE21" i="7"/>
  <c r="AC28" i="7"/>
  <c r="AE11" i="7"/>
  <c r="AE22" i="7"/>
  <c r="AK27" i="7"/>
  <c r="AG19" i="7"/>
  <c r="AG8" i="7"/>
  <c r="AC23" i="7"/>
  <c r="AE23" i="7"/>
  <c r="AG25" i="7"/>
  <c r="AG16" i="7"/>
  <c r="AG18" i="7"/>
  <c r="AC26" i="7"/>
  <c r="AG6" i="7"/>
  <c r="AG22" i="7"/>
  <c r="AG21" i="7"/>
  <c r="AG28" i="7"/>
  <c r="S28" i="7" l="1"/>
  <c r="S21" i="7"/>
  <c r="S22" i="7"/>
  <c r="S6" i="7"/>
  <c r="K26" i="7"/>
  <c r="S18" i="7"/>
  <c r="S16" i="7"/>
  <c r="S25" i="7"/>
  <c r="O23" i="7"/>
  <c r="K23" i="7"/>
  <c r="S8" i="7"/>
  <c r="S19" i="7"/>
  <c r="AA27" i="7"/>
  <c r="O22" i="7"/>
  <c r="O11" i="7"/>
  <c r="K28" i="7"/>
  <c r="O21" i="7"/>
  <c r="O12" i="7"/>
  <c r="S7" i="7"/>
  <c r="K8" i="7"/>
  <c r="K11" i="7"/>
  <c r="S23" i="7"/>
  <c r="AA24" i="7"/>
  <c r="S11" i="7"/>
  <c r="O24" i="7"/>
  <c r="O17" i="7"/>
  <c r="S10" i="7"/>
  <c r="K25" i="7"/>
  <c r="AA22" i="7"/>
  <c r="S15" i="7"/>
  <c r="AA25" i="7"/>
  <c r="O8" i="7"/>
  <c r="O27" i="7"/>
  <c r="K17" i="7"/>
  <c r="K6" i="7"/>
  <c r="K29" i="7"/>
  <c r="O26" i="7"/>
  <c r="S24" i="7"/>
  <c r="O9" i="7"/>
  <c r="K20" i="7"/>
  <c r="S29" i="7"/>
  <c r="S13" i="7"/>
  <c r="S17" i="7"/>
  <c r="O20" i="7"/>
  <c r="K7" i="7"/>
  <c r="AA26" i="7"/>
  <c r="O7" i="7"/>
  <c r="O25" i="7"/>
  <c r="O14" i="7"/>
  <c r="AA23" i="7"/>
  <c r="S27" i="7"/>
  <c r="O6" i="7"/>
  <c r="O29" i="7"/>
  <c r="S12" i="7"/>
  <c r="S20" i="7"/>
  <c r="AA29" i="7"/>
  <c r="K9" i="7"/>
  <c r="O28" i="7"/>
  <c r="AA28" i="7"/>
  <c r="S9" i="7"/>
  <c r="K24" i="7"/>
  <c r="K22" i="7"/>
  <c r="S26" i="7"/>
  <c r="K27" i="7"/>
  <c r="K14" i="7"/>
  <c r="S14" i="7"/>
  <c r="AH28" i="7"/>
  <c r="AF23" i="7"/>
  <c r="AF21" i="7"/>
  <c r="AF24" i="7"/>
  <c r="AF27" i="7"/>
  <c r="AH29" i="7"/>
  <c r="AF14" i="7"/>
  <c r="AD9" i="7"/>
  <c r="AD14" i="7"/>
  <c r="AL23" i="7"/>
  <c r="AH14" i="7"/>
  <c r="AH22" i="7"/>
  <c r="AH7" i="7"/>
  <c r="AH10" i="7"/>
  <c r="AH17" i="7"/>
  <c r="AL28" i="7"/>
  <c r="AH19" i="7"/>
  <c r="AD25" i="7"/>
  <c r="AF20" i="7"/>
  <c r="AH9" i="7"/>
  <c r="AL27" i="7"/>
  <c r="AL22" i="7"/>
  <c r="AD7" i="7"/>
  <c r="AF29" i="7"/>
  <c r="AH18" i="7"/>
  <c r="AH23" i="7"/>
  <c r="AH24" i="7"/>
  <c r="AH12" i="7"/>
  <c r="AH16" i="7"/>
  <c r="AL24" i="7"/>
  <c r="AF9" i="7"/>
  <c r="AF7" i="7"/>
  <c r="AH26" i="7"/>
  <c r="AH25" i="7"/>
  <c r="AH11" i="7"/>
  <c r="AD20" i="7"/>
  <c r="AL29" i="7"/>
  <c r="AH21" i="7"/>
  <c r="AD23" i="7"/>
  <c r="AF12" i="7"/>
  <c r="AF17" i="7"/>
  <c r="AD17" i="7"/>
  <c r="AH13" i="7"/>
  <c r="AF28" i="7"/>
  <c r="AH8" i="7"/>
  <c r="AD6" i="7"/>
  <c r="AH27" i="7"/>
  <c r="AH6" i="7"/>
  <c r="AD8" i="7"/>
  <c r="AD29" i="7"/>
  <c r="AF6" i="7"/>
  <c r="AD26" i="7"/>
  <c r="AD11" i="7"/>
  <c r="AF26" i="7"/>
  <c r="AD24" i="7"/>
  <c r="AF22" i="7"/>
  <c r="AH15" i="7"/>
  <c r="AL26" i="7"/>
  <c r="AD22" i="7"/>
  <c r="AF11" i="7"/>
  <c r="AL25" i="7"/>
  <c r="AH20" i="7"/>
  <c r="AD28" i="7"/>
  <c r="AF8" i="7"/>
  <c r="AF25" i="7"/>
  <c r="AD27" i="7"/>
</calcChain>
</file>

<file path=xl/comments1.xml><?xml version="1.0" encoding="utf-8"?>
<comments xmlns="http://schemas.openxmlformats.org/spreadsheetml/2006/main">
  <authors>
    <author>ZANZI MADDALENA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insert password here to activate contribution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<sst xmlns="http://schemas.openxmlformats.org/spreadsheetml/2006/main" count="537" uniqueCount="96">
  <si>
    <t>BID</t>
  </si>
  <si>
    <t>ASK</t>
  </si>
  <si>
    <t>DTSIMI1</t>
  </si>
  <si>
    <t>General Settings</t>
  </si>
  <si>
    <t>Triggers</t>
  </si>
  <si>
    <t>Trigger</t>
  </si>
  <si>
    <t>Currency</t>
  </si>
  <si>
    <t>Calendar</t>
  </si>
  <si>
    <t>Contribute</t>
  </si>
  <si>
    <t>SettlementDays</t>
  </si>
  <si>
    <t>SettlementDate</t>
  </si>
  <si>
    <t>IborIndexFamily</t>
  </si>
  <si>
    <t>EvaluationDate</t>
  </si>
  <si>
    <t>MainTenor</t>
  </si>
  <si>
    <t>6M</t>
  </si>
  <si>
    <t>ON</t>
  </si>
  <si>
    <t>2W</t>
  </si>
  <si>
    <t>1M</t>
  </si>
  <si>
    <t>2M</t>
  </si>
  <si>
    <t>3M</t>
  </si>
  <si>
    <t>4M</t>
  </si>
  <si>
    <t>5M</t>
  </si>
  <si>
    <t>9M</t>
  </si>
  <si>
    <t>1Y</t>
  </si>
  <si>
    <t>2Y</t>
  </si>
  <si>
    <t>3Y</t>
  </si>
  <si>
    <t>4Y</t>
  </si>
  <si>
    <t>5Y</t>
  </si>
  <si>
    <t>7Y</t>
  </si>
  <si>
    <t>10Y</t>
  </si>
  <si>
    <t>12Y</t>
  </si>
  <si>
    <t>15Y</t>
  </si>
  <si>
    <t>IborIndex</t>
  </si>
  <si>
    <t>FixedLegTenor</t>
  </si>
  <si>
    <t>FixedLegDayCounter</t>
  </si>
  <si>
    <t>Actual/365 (Fixed)</t>
  </si>
  <si>
    <t>Pricing</t>
  </si>
  <si>
    <t>MaturityDate</t>
  </si>
  <si>
    <t>SwapIndex</t>
  </si>
  <si>
    <t>InstrumentType</t>
  </si>
  <si>
    <t>OIS</t>
  </si>
  <si>
    <t>Modified Following</t>
  </si>
  <si>
    <t>InterpolationType</t>
  </si>
  <si>
    <t>MonotonicCubicNaturalSpline</t>
  </si>
  <si>
    <t>FixingDate</t>
  </si>
  <si>
    <t>Swap</t>
  </si>
  <si>
    <t>SynthDepo</t>
  </si>
  <si>
    <t>RIC</t>
  </si>
  <si>
    <t>18M</t>
  </si>
  <si>
    <t>InterestRatesTrigger</t>
  </si>
  <si>
    <t>OvernightIndex</t>
  </si>
  <si>
    <t xml:space="preserve"> </t>
  </si>
  <si>
    <t>BID Error</t>
  </si>
  <si>
    <t>ASK error</t>
  </si>
  <si>
    <t>ValueDate</t>
  </si>
  <si>
    <t>Internal RIC</t>
  </si>
  <si>
    <t>Mkt RIC</t>
  </si>
  <si>
    <t>CurveTenor</t>
  </si>
  <si>
    <t>YieldCurve</t>
  </si>
  <si>
    <t>FixedLegBDC</t>
  </si>
  <si>
    <t>HolidayCheck</t>
  </si>
  <si>
    <t>LocalCalendar</t>
  </si>
  <si>
    <t>LiborCalendar</t>
  </si>
  <si>
    <t>PILLAR</t>
  </si>
  <si>
    <t>DiscountingCurve</t>
  </si>
  <si>
    <t>BDayConvention</t>
  </si>
  <si>
    <t>DayCounter</t>
  </si>
  <si>
    <t>Contribution</t>
  </si>
  <si>
    <t>EndOfMonth</t>
  </si>
  <si>
    <t>DepoIndex</t>
  </si>
  <si>
    <t>HKD</t>
  </si>
  <si>
    <t>HongKong::HKEx</t>
  </si>
  <si>
    <t>STD2</t>
  </si>
  <si>
    <t>FRA</t>
  </si>
  <si>
    <t>7M</t>
  </si>
  <si>
    <t>8M</t>
  </si>
  <si>
    <t>10M</t>
  </si>
  <si>
    <t>11M</t>
  </si>
  <si>
    <t>1W</t>
  </si>
  <si>
    <t>1X4F</t>
  </si>
  <si>
    <t>3X6F</t>
  </si>
  <si>
    <t>6X9F</t>
  </si>
  <si>
    <t>1X7F</t>
  </si>
  <si>
    <t>2X8F</t>
  </si>
  <si>
    <t>3X9F</t>
  </si>
  <si>
    <t>4X10F</t>
  </si>
  <si>
    <t>6X12F</t>
  </si>
  <si>
    <t>5X11F</t>
  </si>
  <si>
    <t>12X18F</t>
  </si>
  <si>
    <t>18X24F</t>
  </si>
  <si>
    <t>X</t>
  </si>
  <si>
    <t>12M</t>
  </si>
  <si>
    <t>24M</t>
  </si>
  <si>
    <t>OISIndex</t>
  </si>
  <si>
    <t>ForwardStart</t>
  </si>
  <si>
    <t>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</si>
</sst>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d\,\ d\-mmm\-yyyy"/>
    <numFmt numFmtId="165" formatCode="ddd\,\ dd\-mmm\-yyyy"/>
    <numFmt numFmtId="166" formatCode="General_)"/>
    <numFmt numFmtId="167" formatCode="#,##0.0;#,##0.0"/>
    <numFmt numFmtId="168" formatCode="&quot;£&quot;#,##0;[Red]\-&quot;£&quot;#,##0"/>
    <numFmt numFmtId="169" formatCode="0.0000%"/>
    <numFmt numFmtId="170" formatCode="0.0000"/>
    <numFmt numFmtId="171" formatCode="0.E+00"/>
    <numFmt numFmtId="172" formatCode="[$-409]d\-mmm\-yy;@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ourier New"/>
      <family val="3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sz val="8"/>
      <color rgb="FFFF0000"/>
      <name val="Courier New"/>
      <family val="3"/>
    </font>
    <font>
      <sz val="11"/>
      <color rgb="FF9C0006"/>
      <name val="Calibri"/>
      <family val="2"/>
      <scheme val="minor"/>
    </font>
    <font>
      <sz val="10"/>
      <color theme="1"/>
      <name val="Courier New"/>
      <family val="3"/>
    </font>
    <font>
      <b/>
      <sz val="14"/>
      <name val="Courier New"/>
      <family val="3"/>
    </font>
    <font>
      <b/>
      <sz val="12"/>
      <name val="Courier New"/>
      <family val="3"/>
    </font>
    <font>
      <i/>
      <sz val="8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1" fillId="0" borderId="0"/>
    <xf numFmtId="0" fontId="1" fillId="0" borderId="0"/>
    <xf numFmtId="166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8" fillId="6" borderId="0">
      <alignment horizontal="center" vertical="center"/>
    </xf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9" borderId="0" applyNumberFormat="0" applyBorder="0" applyAlignment="0" applyProtection="0"/>
  </cellStyleXfs>
  <cellXfs count="124">
    <xf numFmtId="0" fontId="0" fillId="0" borderId="0" xfId="0"/>
    <xf numFmtId="0" fontId="10" fillId="0" borderId="0" xfId="0" applyFont="1"/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right" vertical="center"/>
    </xf>
    <xf numFmtId="0" fontId="10" fillId="0" borderId="0" xfId="0" applyFont="1" applyFill="1"/>
    <xf numFmtId="0" fontId="11" fillId="8" borderId="1" xfId="0" applyFont="1" applyFill="1" applyBorder="1" applyAlignment="1">
      <alignment horizontal="centerContinuous" vertical="center"/>
    </xf>
    <xf numFmtId="0" fontId="10" fillId="0" borderId="14" xfId="0" applyFont="1" applyFill="1" applyBorder="1" applyAlignment="1">
      <alignment horizontal="right"/>
    </xf>
    <xf numFmtId="170" fontId="10" fillId="0" borderId="14" xfId="0" applyNumberFormat="1" applyFont="1" applyFill="1" applyBorder="1" applyAlignment="1">
      <alignment horizontal="center"/>
    </xf>
    <xf numFmtId="0" fontId="10" fillId="0" borderId="13" xfId="0" applyFont="1" applyFill="1" applyBorder="1" applyAlignment="1">
      <alignment horizontal="right"/>
    </xf>
    <xf numFmtId="170" fontId="10" fillId="0" borderId="13" xfId="0" applyNumberFormat="1" applyFont="1" applyFill="1" applyBorder="1" applyAlignment="1">
      <alignment horizontal="center"/>
    </xf>
    <xf numFmtId="0" fontId="10" fillId="0" borderId="15" xfId="0" applyFont="1" applyFill="1" applyBorder="1" applyAlignment="1">
      <alignment horizontal="right"/>
    </xf>
    <xf numFmtId="170" fontId="10" fillId="0" borderId="15" xfId="0" applyNumberFormat="1" applyFont="1" applyFill="1" applyBorder="1" applyAlignment="1">
      <alignment horizontal="center"/>
    </xf>
    <xf numFmtId="0" fontId="10" fillId="0" borderId="14" xfId="0" applyFont="1" applyFill="1" applyBorder="1" applyAlignment="1">
      <alignment horizontal="left"/>
    </xf>
    <xf numFmtId="0" fontId="10" fillId="0" borderId="13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2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Continuous" vertical="center"/>
    </xf>
    <xf numFmtId="0" fontId="10" fillId="7" borderId="0" xfId="0" applyFont="1" applyFill="1" applyAlignment="1">
      <alignment vertical="center"/>
    </xf>
    <xf numFmtId="0" fontId="11" fillId="8" borderId="1" xfId="0" applyFont="1" applyFill="1" applyBorder="1" applyAlignment="1">
      <alignment horizontal="center" vertical="center" wrapText="1"/>
    </xf>
    <xf numFmtId="0" fontId="10" fillId="5" borderId="0" xfId="0" applyFont="1" applyFill="1"/>
    <xf numFmtId="169" fontId="10" fillId="0" borderId="13" xfId="13" applyNumberFormat="1" applyFont="1" applyFill="1" applyBorder="1" applyAlignment="1">
      <alignment horizontal="right" vertical="center"/>
    </xf>
    <xf numFmtId="169" fontId="10" fillId="0" borderId="14" xfId="13" applyNumberFormat="1" applyFont="1" applyFill="1" applyBorder="1" applyAlignment="1">
      <alignment horizontal="right" vertical="center"/>
    </xf>
    <xf numFmtId="169" fontId="10" fillId="0" borderId="15" xfId="13" applyNumberFormat="1" applyFont="1" applyFill="1" applyBorder="1" applyAlignment="1">
      <alignment horizontal="right" vertical="center"/>
    </xf>
    <xf numFmtId="0" fontId="10" fillId="7" borderId="0" xfId="0" applyFont="1" applyFill="1" applyBorder="1"/>
    <xf numFmtId="0" fontId="10" fillId="7" borderId="0" xfId="0" applyFont="1" applyFill="1" applyBorder="1" applyAlignment="1">
      <alignment vertical="center"/>
    </xf>
    <xf numFmtId="0" fontId="3" fillId="5" borderId="1" xfId="14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165" fontId="10" fillId="0" borderId="14" xfId="0" applyNumberFormat="1" applyFont="1" applyFill="1" applyBorder="1" applyAlignment="1">
      <alignment horizontal="left" vertical="center"/>
    </xf>
    <xf numFmtId="169" fontId="10" fillId="0" borderId="14" xfId="13" applyNumberFormat="1" applyFont="1" applyFill="1" applyBorder="1" applyAlignment="1">
      <alignment horizontal="left" vertical="center"/>
    </xf>
    <xf numFmtId="169" fontId="10" fillId="0" borderId="13" xfId="13" applyNumberFormat="1" applyFont="1" applyFill="1" applyBorder="1" applyAlignment="1">
      <alignment horizontal="left" vertical="center"/>
    </xf>
    <xf numFmtId="165" fontId="10" fillId="0" borderId="13" xfId="0" applyNumberFormat="1" applyFont="1" applyFill="1" applyBorder="1" applyAlignment="1">
      <alignment horizontal="left" vertical="center"/>
    </xf>
    <xf numFmtId="165" fontId="10" fillId="0" borderId="15" xfId="0" applyNumberFormat="1" applyFont="1" applyFill="1" applyBorder="1" applyAlignment="1">
      <alignment horizontal="left" vertical="center"/>
    </xf>
    <xf numFmtId="169" fontId="10" fillId="0" borderId="15" xfId="13" applyNumberFormat="1" applyFont="1" applyFill="1" applyBorder="1" applyAlignment="1">
      <alignment horizontal="left" vertical="center"/>
    </xf>
    <xf numFmtId="169" fontId="3" fillId="0" borderId="14" xfId="13" applyNumberFormat="1" applyFont="1" applyFill="1" applyBorder="1" applyAlignment="1">
      <alignment horizontal="left" vertical="center"/>
    </xf>
    <xf numFmtId="169" fontId="3" fillId="0" borderId="14" xfId="13" applyNumberFormat="1" applyFont="1" applyFill="1" applyBorder="1" applyAlignment="1">
      <alignment horizontal="right" vertical="center"/>
    </xf>
    <xf numFmtId="169" fontId="12" fillId="0" borderId="14" xfId="13" applyNumberFormat="1" applyFont="1" applyFill="1" applyBorder="1" applyAlignment="1">
      <alignment horizontal="right" vertical="center"/>
    </xf>
    <xf numFmtId="169" fontId="3" fillId="0" borderId="13" xfId="13" applyNumberFormat="1" applyFont="1" applyFill="1" applyBorder="1" applyAlignment="1">
      <alignment horizontal="right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right" vertical="center"/>
    </xf>
    <xf numFmtId="0" fontId="14" fillId="7" borderId="0" xfId="0" applyFont="1" applyFill="1"/>
    <xf numFmtId="0" fontId="15" fillId="8" borderId="7" xfId="0" applyFont="1" applyFill="1" applyBorder="1" applyAlignment="1">
      <alignment horizontal="centerContinuous"/>
    </xf>
    <xf numFmtId="0" fontId="3" fillId="4" borderId="8" xfId="0" applyFont="1" applyFill="1" applyBorder="1"/>
    <xf numFmtId="0" fontId="3" fillId="4" borderId="0" xfId="0" applyFont="1" applyFill="1" applyBorder="1"/>
    <xf numFmtId="0" fontId="3" fillId="4" borderId="2" xfId="0" applyFont="1" applyFill="1" applyBorder="1"/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9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164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6" fillId="8" borderId="5" xfId="0" applyFont="1" applyFill="1" applyBorder="1" applyAlignment="1">
      <alignment horizontal="centerContinuous"/>
    </xf>
    <xf numFmtId="0" fontId="16" fillId="8" borderId="6" xfId="0" applyFont="1" applyFill="1" applyBorder="1" applyAlignment="1">
      <alignment horizontal="centerContinuous"/>
    </xf>
    <xf numFmtId="0" fontId="16" fillId="8" borderId="7" xfId="0" applyFont="1" applyFill="1" applyBorder="1" applyAlignment="1">
      <alignment horizontal="centerContinuous"/>
    </xf>
    <xf numFmtId="0" fontId="3" fillId="3" borderId="1" xfId="0" applyFont="1" applyFill="1" applyBorder="1"/>
    <xf numFmtId="0" fontId="3" fillId="3" borderId="1" xfId="0" applyFont="1" applyFill="1" applyBorder="1" applyProtection="1"/>
    <xf numFmtId="14" fontId="10" fillId="7" borderId="0" xfId="0" applyNumberFormat="1" applyFont="1" applyFill="1"/>
    <xf numFmtId="0" fontId="10" fillId="7" borderId="0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13" xfId="0" applyFont="1" applyFill="1" applyBorder="1"/>
    <xf numFmtId="0" fontId="10" fillId="0" borderId="13" xfId="0" applyFont="1" applyBorder="1"/>
    <xf numFmtId="0" fontId="11" fillId="2" borderId="10" xfId="0" applyFont="1" applyFill="1" applyBorder="1" applyAlignment="1">
      <alignment horizontal="centerContinuous" vertical="center"/>
    </xf>
    <xf numFmtId="0" fontId="11" fillId="2" borderId="12" xfId="0" applyFont="1" applyFill="1" applyBorder="1" applyAlignment="1">
      <alignment horizontal="centerContinuous" vertical="center"/>
    </xf>
    <xf numFmtId="0" fontId="2" fillId="7" borderId="0" xfId="0" applyFont="1" applyFill="1" applyBorder="1" applyAlignment="1" applyProtection="1">
      <alignment vertical="center"/>
    </xf>
    <xf numFmtId="0" fontId="3" fillId="7" borderId="11" xfId="0" applyFont="1" applyFill="1" applyBorder="1" applyAlignment="1" applyProtection="1">
      <alignment horizontal="center" vertical="center"/>
      <protection locked="0"/>
    </xf>
    <xf numFmtId="0" fontId="10" fillId="2" borderId="10" xfId="0" applyFont="1" applyFill="1" applyBorder="1" applyAlignment="1">
      <alignment horizontal="centerContinuous" vertical="center"/>
    </xf>
    <xf numFmtId="170" fontId="3" fillId="0" borderId="14" xfId="0" applyNumberFormat="1" applyFont="1" applyFill="1" applyBorder="1" applyAlignment="1">
      <alignment horizontal="center"/>
    </xf>
    <xf numFmtId="0" fontId="3" fillId="0" borderId="13" xfId="0" applyFont="1" applyFill="1" applyBorder="1" applyAlignment="1">
      <alignment horizontal="right"/>
    </xf>
    <xf numFmtId="170" fontId="3" fillId="0" borderId="13" xfId="0" applyNumberFormat="1" applyFont="1" applyFill="1" applyBorder="1" applyAlignment="1">
      <alignment horizontal="center"/>
    </xf>
    <xf numFmtId="0" fontId="3" fillId="0" borderId="15" xfId="0" applyFont="1" applyFill="1" applyBorder="1" applyAlignment="1">
      <alignment horizontal="right"/>
    </xf>
    <xf numFmtId="170" fontId="3" fillId="0" borderId="15" xfId="0" applyNumberFormat="1" applyFont="1" applyFill="1" applyBorder="1" applyAlignment="1">
      <alignment horizontal="center"/>
    </xf>
    <xf numFmtId="0" fontId="10" fillId="2" borderId="1" xfId="0" applyFont="1" applyFill="1" applyBorder="1"/>
    <xf numFmtId="169" fontId="3" fillId="0" borderId="13" xfId="13" applyNumberFormat="1" applyFont="1" applyFill="1" applyBorder="1" applyAlignment="1">
      <alignment horizontal="left" vertical="center"/>
    </xf>
    <xf numFmtId="169" fontId="12" fillId="0" borderId="13" xfId="13" applyNumberFormat="1" applyFont="1" applyFill="1" applyBorder="1" applyAlignment="1">
      <alignment horizontal="left" vertical="center"/>
    </xf>
    <xf numFmtId="169" fontId="12" fillId="0" borderId="15" xfId="13" applyNumberFormat="1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165" fontId="3" fillId="0" borderId="14" xfId="0" applyNumberFormat="1" applyFont="1" applyFill="1" applyBorder="1" applyAlignment="1">
      <alignment horizontal="left" vertical="center"/>
    </xf>
    <xf numFmtId="0" fontId="3" fillId="0" borderId="13" xfId="0" applyFont="1" applyBorder="1"/>
    <xf numFmtId="0" fontId="3" fillId="0" borderId="14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15" xfId="0" applyFont="1" applyFill="1" applyBorder="1" applyAlignment="1">
      <alignment horizontal="left"/>
    </xf>
    <xf numFmtId="0" fontId="10" fillId="10" borderId="14" xfId="0" applyFont="1" applyFill="1" applyBorder="1" applyAlignment="1">
      <alignment horizontal="left"/>
    </xf>
    <xf numFmtId="0" fontId="10" fillId="10" borderId="13" xfId="0" applyFont="1" applyFill="1" applyBorder="1" applyAlignment="1">
      <alignment horizontal="left"/>
    </xf>
    <xf numFmtId="0" fontId="10" fillId="10" borderId="15" xfId="0" applyFont="1" applyFill="1" applyBorder="1" applyAlignment="1">
      <alignment horizontal="left"/>
    </xf>
    <xf numFmtId="0" fontId="10" fillId="0" borderId="15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right" vertical="center"/>
    </xf>
    <xf numFmtId="0" fontId="10" fillId="0" borderId="14" xfId="0" applyFont="1" applyFill="1" applyBorder="1" applyAlignment="1">
      <alignment horizontal="right" vertical="center"/>
    </xf>
    <xf numFmtId="0" fontId="10" fillId="0" borderId="13" xfId="0" applyFont="1" applyFill="1" applyBorder="1" applyAlignment="1">
      <alignment horizontal="right" vertical="center"/>
    </xf>
    <xf numFmtId="0" fontId="10" fillId="0" borderId="15" xfId="0" applyFont="1" applyFill="1" applyBorder="1" applyAlignment="1">
      <alignment horizontal="right" vertical="center"/>
    </xf>
    <xf numFmtId="0" fontId="3" fillId="0" borderId="14" xfId="0" applyFont="1" applyFill="1" applyBorder="1" applyAlignment="1">
      <alignment horizontal="right" vertical="center"/>
    </xf>
    <xf numFmtId="0" fontId="3" fillId="7" borderId="0" xfId="0" applyFont="1" applyFill="1" applyBorder="1"/>
    <xf numFmtId="0" fontId="3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right" vertical="center"/>
    </xf>
    <xf numFmtId="0" fontId="3" fillId="0" borderId="13" xfId="0" applyFont="1" applyFill="1" applyBorder="1" applyAlignment="1">
      <alignment horizontal="left" vertical="center"/>
    </xf>
    <xf numFmtId="165" fontId="3" fillId="0" borderId="13" xfId="0" applyNumberFormat="1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right" vertical="center"/>
    </xf>
    <xf numFmtId="0" fontId="3" fillId="0" borderId="15" xfId="0" applyFont="1" applyFill="1" applyBorder="1" applyAlignment="1">
      <alignment horizontal="left" vertical="center"/>
    </xf>
    <xf numFmtId="165" fontId="3" fillId="0" borderId="15" xfId="0" applyNumberFormat="1" applyFont="1" applyFill="1" applyBorder="1" applyAlignment="1">
      <alignment horizontal="left" vertical="center"/>
    </xf>
    <xf numFmtId="169" fontId="3" fillId="0" borderId="15" xfId="13" applyNumberFormat="1" applyFont="1" applyFill="1" applyBorder="1" applyAlignment="1">
      <alignment horizontal="left" vertical="center"/>
    </xf>
    <xf numFmtId="169" fontId="3" fillId="0" borderId="15" xfId="13" applyNumberFormat="1" applyFont="1" applyFill="1" applyBorder="1" applyAlignment="1">
      <alignment horizontal="right" vertical="center"/>
    </xf>
    <xf numFmtId="0" fontId="3" fillId="0" borderId="15" xfId="0" applyFont="1" applyFill="1" applyBorder="1" applyAlignment="1">
      <alignment horizontal="center" vertical="center"/>
    </xf>
    <xf numFmtId="171" fontId="10" fillId="7" borderId="0" xfId="0" applyNumberFormat="1" applyFont="1" applyFill="1" applyAlignment="1">
      <alignment horizontal="center" vertical="center"/>
    </xf>
    <xf numFmtId="0" fontId="3" fillId="10" borderId="13" xfId="0" applyFont="1" applyFill="1" applyBorder="1" applyAlignment="1">
      <alignment horizontal="left"/>
    </xf>
    <xf numFmtId="0" fontId="3" fillId="10" borderId="15" xfId="0" applyFont="1" applyFill="1" applyBorder="1" applyAlignment="1">
      <alignment horizontal="left"/>
    </xf>
    <xf numFmtId="169" fontId="10" fillId="7" borderId="0" xfId="0" applyNumberFormat="1" applyFont="1" applyFill="1" applyAlignment="1">
      <alignment horizontal="center" vertical="center"/>
    </xf>
    <xf numFmtId="172" fontId="10" fillId="7" borderId="0" xfId="0" applyNumberFormat="1" applyFont="1" applyFill="1" applyAlignment="1">
      <alignment horizontal="center" vertical="center"/>
    </xf>
    <xf numFmtId="170" fontId="17" fillId="0" borderId="13" xfId="0" applyNumberFormat="1" applyFont="1" applyFill="1" applyBorder="1" applyAlignment="1">
      <alignment horizontal="center"/>
    </xf>
    <xf numFmtId="170" fontId="17" fillId="0" borderId="15" xfId="0" applyNumberFormat="1" applyFont="1" applyFill="1" applyBorder="1" applyAlignment="1">
      <alignment horizontal="center"/>
    </xf>
  </cellXfs>
  <cellStyles count="15">
    <cellStyle name="Bad" xfId="14" builtinId="27"/>
    <cellStyle name="Migliaia (0)_AZIONI" xfId="2"/>
    <cellStyle name="Migliaia_AZIONI" xfId="3"/>
    <cellStyle name="Normal" xfId="0" builtinId="0"/>
    <cellStyle name="Normal 2" xfId="1"/>
    <cellStyle name="Normal 2 2" xfId="4"/>
    <cellStyle name="Normal 3" xfId="5"/>
    <cellStyle name="Normale_AZIONI" xfId="6"/>
    <cellStyle name="Percent" xfId="13" builtinId="5"/>
    <cellStyle name="Percent 2" xfId="7"/>
    <cellStyle name="Percent 2 2" xfId="8"/>
    <cellStyle name="Percent 3" xfId="9"/>
    <cellStyle name="result" xfId="10"/>
    <cellStyle name="Valuta (0)_AZIONI" xfId="11"/>
    <cellStyle name="Valuta_AZIONI" xfId="12"/>
  </cellStyles>
  <dxfs count="2">
    <dxf>
      <font>
        <color rgb="FFFF000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CC99FF"/>
      <color rgb="FF99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1.312060199</v>
        <stp/>
        <stp>_x000C_HKD6M18X24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2" s="7"/>
      </tp>
      <tp>
        <v>1.0544021139999999</v>
        <stp/>
        <stp>_x000C_HKD6M12X18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1" s="7"/>
      </tp>
    </main>
    <main first="pldatasource.rtgetrtdserver">
      <tp>
        <v>1.312060199</v>
        <stp/>
        <stp>_x000C_HKD6M18X24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2" s="7"/>
      </tp>
      <tp>
        <v>1.0544021139999999</v>
        <stp/>
        <stp>_x000C_HKD6M12X18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1" s="7"/>
      </tp>
    </main>
    <main first="pldatasource.rtgetrtdserver">
      <tp>
        <v>0.60837988300000001</v>
        <stp/>
        <stp xml:space="preserve">
HKD6M2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6" s="7"/>
      </tp>
      <tp>
        <v>0.66332620499999995</v>
        <stp/>
        <stp xml:space="preserve">
HKD6M3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7" s="7"/>
      </tp>
      <tp>
        <v>0.66332620499999995</v>
        <stp/>
        <stp xml:space="preserve">
HKD6M3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7" s="7"/>
      </tp>
      <tp>
        <v>1.08</v>
        <stp/>
        <stp xml:space="preserve">	HKDSTD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3" s="7"/>
      </tp>
      <tp>
        <v>0.86</v>
        <stp/>
        <stp xml:space="preserve">	HKDSTD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2" s="7"/>
      </tp>
      <tp>
        <v>1.65</v>
        <stp/>
        <stp xml:space="preserve">	HKDSTD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6" s="7"/>
      </tp>
      <tp>
        <v>1.41</v>
        <stp/>
        <stp xml:space="preserve">	HKDSTD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5" s="7"/>
      </tp>
      <tp>
        <v>1.26</v>
        <stp/>
        <stp xml:space="preserve">	HKDSTD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4" s="7"/>
      </tp>
      <tp>
        <v>0.60837988300000001</v>
        <stp/>
        <stp xml:space="preserve">
HKD6M2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6" s="7"/>
      </tp>
      <tp>
        <v>0.87220999999999993</v>
        <stp/>
        <stp xml:space="preserve">
HKDSTD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0" s="7"/>
      </tp>
      <tp>
        <v>0.65203010299999997</v>
        <stp/>
        <stp xml:space="preserve">
HKD3M6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17" s="7"/>
      </tp>
      <tp>
        <v>0.65203010299999997</v>
        <stp/>
        <stp xml:space="preserve">
HKD3M6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17" s="7"/>
      </tp>
      <tp>
        <v>0.87220999999999993</v>
        <stp/>
        <stp xml:space="preserve">
HKDSTD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0" s="7"/>
      </tp>
      <tp>
        <v>0.54222438000000006</v>
        <stp/>
        <stp xml:space="preserve">
HKD3M3X6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14" s="7"/>
      </tp>
      <tp>
        <v>0.444668534</v>
        <stp/>
        <stp xml:space="preserve">
HKD3M1X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12" s="7"/>
      </tp>
      <tp>
        <v>9.3859999999999985E-2</v>
        <stp/>
        <stp xml:space="preserve">
HKDSTD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7" s="7"/>
      </tp>
      <tp>
        <v>0.444668534</v>
        <stp/>
        <stp xml:space="preserve">
HKD3M1X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12" s="7"/>
      </tp>
      <tp>
        <v>9.3859999999999985E-2</v>
        <stp/>
        <stp xml:space="preserve">
HKDSTD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7" s="7"/>
      </tp>
      <tp>
        <v>0.54222438000000006</v>
        <stp/>
        <stp xml:space="preserve">
HKD3M3X6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14" s="7"/>
      </tp>
      <tp>
        <v>0.571860233</v>
        <stp/>
        <stp xml:space="preserve">
HKD6M1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5" s="7"/>
      </tp>
      <tp>
        <v>0.06</v>
        <stp/>
        <stp xml:space="preserve">
HKDOIS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9" s="7"/>
      </tp>
      <tp>
        <v>6.9999999999999993E-2</v>
        <stp/>
        <stp xml:space="preserve">
HKDOIS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1" s="7"/>
      </tp>
      <tp>
        <v>0.06</v>
        <stp/>
        <stp xml:space="preserve">
HKDOIS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0" s="7"/>
      </tp>
      <tp>
        <v>0.11000000000000001</v>
        <stp/>
        <stp xml:space="preserve">
HKDOIS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3" s="7"/>
      </tp>
      <tp>
        <v>0.1</v>
        <stp/>
        <stp xml:space="preserve">
HKDOIS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2" s="7"/>
      </tp>
      <tp>
        <v>0.12</v>
        <stp/>
        <stp xml:space="preserve">
HKDOIS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4" s="7"/>
      </tp>
      <tp>
        <v>0.13</v>
        <stp/>
        <stp xml:space="preserve">
HKDOIS9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7" s="7"/>
      </tp>
      <tp>
        <v>0.06</v>
        <stp/>
        <stp xml:space="preserve">
HKDOIS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9" s="7"/>
      </tp>
      <tp>
        <v>6.9999999999999993E-2</v>
        <stp/>
        <stp xml:space="preserve">
HKDOIS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1" s="7"/>
      </tp>
      <tp>
        <v>0.06</v>
        <stp/>
        <stp xml:space="preserve">
HKDOIS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0" s="7"/>
      </tp>
      <tp>
        <v>0.11000000000000001</v>
        <stp/>
        <stp xml:space="preserve">
HKDOIS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3" s="7"/>
      </tp>
      <tp>
        <v>0.1</v>
        <stp/>
        <stp xml:space="preserve">
HKDOIS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2" s="7"/>
      </tp>
      <tp>
        <v>0.12</v>
        <stp/>
        <stp xml:space="preserve">
HKDOIS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4" s="7"/>
      </tp>
      <tp>
        <v>0.13</v>
        <stp/>
        <stp xml:space="preserve">
HKDOIS9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7" s="7"/>
      </tp>
      <tp>
        <v>0.571860233</v>
        <stp/>
        <stp xml:space="preserve">
HKD6M1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5" s="7"/>
      </tp>
    </main>
    <main first="pldatasource.rtgetrtdserver">
      <tp>
        <v>0.24285999999999999</v>
        <stp/>
        <stp xml:space="preserve">
HKDSTD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9" s="7"/>
      </tp>
      <tp>
        <v>0.39842</v>
        <stp/>
        <stp xml:space="preserve">
HKDSTD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11" s="7"/>
      </tp>
      <tp>
        <v>0.31935999999999998</v>
        <stp/>
        <stp xml:space="preserve">
HKDSTD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10" s="7"/>
      </tp>
      <tp>
        <v>0.56054999999999999</v>
        <stp/>
        <stp xml:space="preserve">
HKDSTD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14" s="7"/>
      </tp>
      <tp>
        <v>5.4299999999999994E-2</v>
        <stp/>
        <stp xml:space="preserve">
HKDSTD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6" s="7"/>
      </tp>
    </main>
    <main first="pldatasource.rtgetrtdserver">
      <tp>
        <v>5.4299999999999994E-2</v>
        <stp/>
        <stp xml:space="preserve">
HKDSTD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6" s="7"/>
      </tp>
      <tp>
        <v>0.24285999999999999</v>
        <stp/>
        <stp xml:space="preserve">
HKDSTD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9" s="7"/>
      </tp>
      <tp>
        <v>0.39842</v>
        <stp/>
        <stp xml:space="preserve">
HKDSTD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11" s="7"/>
      </tp>
      <tp>
        <v>0.31935999999999998</v>
        <stp/>
        <stp xml:space="preserve">
HKDSTD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10" s="7"/>
      </tp>
      <tp>
        <v>0.56054999999999999</v>
        <stp/>
        <stp xml:space="preserve">
HKDSTD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14" s="7"/>
      </tp>
    </main>
    <main first="pldatasource.rtgetrtdserver">
      <tp>
        <v>0.86</v>
        <stp/>
        <stp xml:space="preserve">	HKDSTD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2" s="7"/>
      </tp>
      <tp>
        <v>1.08</v>
        <stp/>
        <stp xml:space="preserve">	HKDSTD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3" s="7"/>
      </tp>
      <tp>
        <v>1.26</v>
        <stp/>
        <stp xml:space="preserve">	HKDSTD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4" s="7"/>
      </tp>
      <tp>
        <v>1.41</v>
        <stp/>
        <stp xml:space="preserve">	HKDSTD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5" s="7"/>
      </tp>
      <tp>
        <v>1.65</v>
        <stp/>
        <stp xml:space="preserve">	HKDSTD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6" s="7"/>
      </tp>
      <tp>
        <v>0.15</v>
        <stp/>
        <stp xml:space="preserve">
HKDOIS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0" s="7"/>
      </tp>
      <tp>
        <v>0.15</v>
        <stp/>
        <stp xml:space="preserve">
HKDOIS3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3" s="7"/>
      </tp>
      <tp>
        <v>0.15</v>
        <stp/>
        <stp xml:space="preserve">
HKDOIS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2" s="7"/>
      </tp>
      <tp>
        <v>0.15</v>
        <stp/>
        <stp xml:space="preserve">
HKDOIS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5" s="7"/>
      </tp>
      <tp>
        <v>0.15</v>
        <stp/>
        <stp xml:space="preserve">
HKDOIS4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4" s="7"/>
      </tp>
      <tp>
        <v>0.15</v>
        <stp/>
        <stp xml:space="preserve">
HKDOIS7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6" s="7"/>
      </tp>
      <tp>
        <v>0.15</v>
        <stp/>
        <stp xml:space="preserve">
HKDOIS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0" s="7"/>
      </tp>
      <tp>
        <v>0.15</v>
        <stp/>
        <stp xml:space="preserve">
HKDOIS3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3" s="7"/>
      </tp>
      <tp>
        <v>0.15</v>
        <stp/>
        <stp xml:space="preserve">
HKDOIS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2" s="7"/>
      </tp>
      <tp>
        <v>0.15</v>
        <stp/>
        <stp xml:space="preserve">
HKDOIS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5" s="7"/>
      </tp>
      <tp>
        <v>0.15</v>
        <stp/>
        <stp xml:space="preserve">
HKDOIS4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4" s="7"/>
      </tp>
      <tp>
        <v>0.15</v>
        <stp/>
        <stp xml:space="preserve">
HKDOIS7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6" s="7"/>
      </tp>
    </main>
    <main first="pldatasource.rtgetrtdserver">
      <tp>
        <v>1.9442521180000001</v>
        <stp/>
        <stp xml:space="preserve">	HKD1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8" s="7"/>
      </tp>
      <tp>
        <v>1.8428427869999999</v>
        <stp/>
        <stp xml:space="preserve">	HKD1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7" s="7"/>
      </tp>
      <tp>
        <v>2.0152356920000001</v>
        <stp/>
        <stp xml:space="preserve">	HKD1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9" s="7"/>
      </tp>
      <tp>
        <v>0.54796902300000006</v>
        <stp/>
        <stp xml:space="preserve">	HKD6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6" s="7"/>
      </tp>
      <tp>
        <v>0.54803030799999997</v>
        <stp/>
        <stp xml:space="preserve">	HKD6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7" s="7"/>
      </tp>
      <tp>
        <v>0.54851820100000004</v>
        <stp/>
        <stp xml:space="preserve">	HKD6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9" s="7"/>
      </tp>
      <tp>
        <v>0.54813153599999997</v>
        <stp/>
        <stp xml:space="preserve">	HKD6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8" s="7"/>
      </tp>
      <tp>
        <v>0.54978771000000004</v>
        <stp/>
        <stp xml:space="preserve">	HKD6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0" s="7"/>
      </tp>
      <tp>
        <v>0.55155003000000002</v>
        <stp/>
        <stp xml:space="preserve">	HKD6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1" s="7"/>
      </tp>
      <tp>
        <v>0.55407809799999996</v>
        <stp/>
        <stp xml:space="preserve">	HKD6M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2" s="7"/>
      </tp>
      <tp>
        <v>0.55727279200000002</v>
        <stp/>
        <stp xml:space="preserve">	HKD6M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3" s="7"/>
      </tp>
      <tp>
        <v>0.56086586999999999</v>
        <stp/>
        <stp xml:space="preserve">	HKD6M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4" s="7"/>
      </tp>
      <tp>
        <v>0.86</v>
        <stp/>
        <stp>_x0008_HKD3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2" s="7"/>
      </tp>
      <tp>
        <v>1.08</v>
        <stp/>
        <stp>_x0008_HKD3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3" s="7"/>
      </tp>
      <tp>
        <v>0.59000000000000008</v>
        <stp/>
        <stp>_x0008_HKD3M1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0" s="7"/>
      </tp>
      <tp>
        <v>1.65</v>
        <stp/>
        <stp>_x0008_HKD3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6" s="7"/>
      </tp>
      <tp>
        <v>1.26</v>
        <stp/>
        <stp>_x0008_HKD3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4" s="7"/>
      </tp>
      <tp>
        <v>1.41</v>
        <stp/>
        <stp>_x0008_HKD3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5" s="7"/>
      </tp>
      <tp>
        <v>1.97</v>
        <stp/>
        <stp xml:space="preserve">	HKD3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8" s="7"/>
      </tp>
      <tp>
        <v>1.9</v>
        <stp/>
        <stp xml:space="preserve">	HKD3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7" s="7"/>
      </tp>
      <tp>
        <v>2.04</v>
        <stp/>
        <stp xml:space="preserve">	HKD3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9" s="7"/>
      </tp>
      <tp>
        <v>0.72215092199999997</v>
        <stp/>
        <stp>_x0008_HKD1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2" s="7"/>
      </tp>
      <tp>
        <v>0.94353198999999999</v>
        <stp/>
        <stp>_x0008_HKD1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3" s="7"/>
      </tp>
      <tp>
        <v>0.269140567</v>
        <stp/>
        <stp>_x0008_HKD1M3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11" s="7"/>
      </tp>
      <tp>
        <v>0.44083335899999998</v>
        <stp/>
        <stp>_x0008_HKD1M1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0" s="7"/>
      </tp>
      <tp>
        <v>0.32010603999999998</v>
        <stp/>
        <stp>_x0008_HKD1M6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14" s="7"/>
      </tp>
      <tp>
        <v>1.5795652709999999</v>
        <stp/>
        <stp>_x0008_HKD1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6" s="7"/>
      </tp>
      <tp>
        <v>1.1249395129999999</v>
        <stp/>
        <stp>_x0008_HKD1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4" s="7"/>
      </tp>
      <tp>
        <v>1.2864006699999999</v>
        <stp/>
        <stp>_x0008_HKD1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5" s="7"/>
      </tp>
      <tp>
        <v>0.38038464799999999</v>
        <stp/>
        <stp>_x0008_HKD1M9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17" s="7"/>
      </tp>
    </main>
    <main first="pldatasource.rtgetrtdserver">
      <tp>
        <v>0.36650476599999998</v>
        <stp/>
        <stp xml:space="preserve">	HKD3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6" s="7"/>
      </tp>
      <tp>
        <v>0.366979265</v>
        <stp/>
        <stp xml:space="preserve">	HKD3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7" s="7"/>
      </tp>
      <tp>
        <v>0.37107785700000001</v>
        <stp/>
        <stp xml:space="preserve">	HKD3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9" s="7"/>
      </tp>
      <tp>
        <v>0.36774684099999999</v>
        <stp/>
        <stp xml:space="preserve">	HKD3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8" s="7"/>
      </tp>
      <tp>
        <v>0.40015281800000002</v>
        <stp/>
        <stp xml:space="preserve">	HKD3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11" s="7"/>
      </tp>
      <tp>
        <v>1.065372105</v>
        <stp/>
        <stp>_x0008_HKD6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3" s="7"/>
      </tp>
      <tp>
        <v>1.2262240040000001</v>
        <stp/>
        <stp>_x0008_HKD6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6" s="7"/>
      </tp>
      <tp>
        <v>1.136030552</v>
        <stp/>
        <stp>_x0008_HKD6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4" s="7"/>
      </tp>
      <tp>
        <v>1.1780422100000001</v>
        <stp/>
        <stp>_x0008_HKD6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5" s="7"/>
      </tp>
    </main>
    <main first="pldatasource.rtgetrtdserver">
      <tp>
        <v>1.2764063800000001</v>
        <stp/>
        <stp xml:space="preserve">	HKD6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8" s="7"/>
      </tp>
      <tp>
        <v>1.2623977530000001</v>
        <stp/>
        <stp xml:space="preserve">	HKD6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7" s="7"/>
      </tp>
      <tp>
        <v>1.290461624</v>
        <stp/>
        <stp xml:space="preserve">	HKD6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9" s="7"/>
      </tp>
      <tp>
        <v>0.238721199</v>
        <stp/>
        <stp xml:space="preserve">	HKD1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6" s="7"/>
      </tp>
      <tp>
        <v>0.23928642</v>
        <stp/>
        <stp xml:space="preserve">	HKD1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7" s="7"/>
      </tp>
      <tp>
        <v>0.24285999999999999</v>
        <stp/>
        <stp xml:space="preserve">	HKD1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9" s="7"/>
      </tp>
      <tp>
        <v>0.24019995700000002</v>
        <stp/>
        <stp xml:space="preserve">	HKD1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8" s="7"/>
      </tp>
      <tp>
        <v>2.04</v>
        <stp/>
        <stp xml:space="preserve">
HKDSTD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9" s="7"/>
      </tp>
    </main>
    <main first="pldatasource.rtgetrtdserver">
      <tp>
        <v>1.065372105</v>
        <stp/>
        <stp>_x0008_HKD6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3" s="7"/>
      </tp>
      <tp>
        <v>1.1780422100000001</v>
        <stp/>
        <stp>_x0008_HKD6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5" s="7"/>
      </tp>
      <tp>
        <v>1.136030552</v>
        <stp/>
        <stp>_x0008_HKD6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4" s="7"/>
      </tp>
      <tp>
        <v>1.2262240040000001</v>
        <stp/>
        <stp>_x0008_HKD6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6" s="7"/>
      </tp>
      <tp>
        <v>2.04</v>
        <stp/>
        <stp xml:space="preserve">
HKDSTD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9" s="7"/>
      </tp>
    </main>
    <main first="pldatasource.rtgetrtdserver">
      <tp>
        <v>1.97</v>
        <stp/>
        <stp xml:space="preserve">
HKDSTD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8" s="7"/>
      </tp>
      <tp>
        <v>0.73</v>
        <stp/>
        <stp xml:space="preserve">	HKD3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1" s="7"/>
      </tp>
      <tp>
        <v>1.9</v>
        <stp/>
        <stp xml:space="preserve">
HKDSTD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7" s="7"/>
      </tp>
      <tp>
        <v>0.44083335899999998</v>
        <stp/>
        <stp>_x0008_HKD1M1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0" s="7"/>
      </tp>
      <tp>
        <v>0.269140567</v>
        <stp/>
        <stp>_x0008_HKD1M3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11" s="7"/>
      </tp>
      <tp>
        <v>0.94353198999999999</v>
        <stp/>
        <stp>_x0008_HKD1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3" s="7"/>
      </tp>
      <tp>
        <v>0.72215092199999997</v>
        <stp/>
        <stp>_x0008_HKD1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2" s="7"/>
      </tp>
      <tp>
        <v>1.2864006699999999</v>
        <stp/>
        <stp>_x0008_HKD1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5" s="7"/>
      </tp>
      <tp>
        <v>1.1249395129999999</v>
        <stp/>
        <stp>_x0008_HKD1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4" s="7"/>
      </tp>
      <tp>
        <v>1.5795652709999999</v>
        <stp/>
        <stp>_x0008_HKD1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6" s="7"/>
      </tp>
      <tp>
        <v>0.32010603999999998</v>
        <stp/>
        <stp>_x0008_HKD1M6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14" s="7"/>
      </tp>
      <tp>
        <v>0.38038464799999999</v>
        <stp/>
        <stp>_x0008_HKD1M9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17" s="7"/>
      </tp>
    </main>
    <main first="pldatasource.rtgetrtdserver">
      <tp>
        <v>1.9</v>
        <stp/>
        <stp xml:space="preserve">
HKDSTD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7" s="7"/>
      </tp>
    </main>
    <main first="pldatasource.rtgetrtdserver">
      <tp>
        <v>1.97</v>
        <stp/>
        <stp xml:space="preserve">
HKDSTD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8" s="7"/>
      </tp>
      <tp>
        <v>0.59000000000000008</v>
        <stp/>
        <stp>_x0008_HKD3M1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0" s="7"/>
      </tp>
      <tp>
        <v>1.08</v>
        <stp/>
        <stp>_x0008_HKD3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3" s="7"/>
      </tp>
      <tp>
        <v>0.86</v>
        <stp/>
        <stp>_x0008_HKD3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2" s="7"/>
      </tp>
      <tp>
        <v>1.41</v>
        <stp/>
        <stp>_x0008_HKD3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5" s="7"/>
      </tp>
      <tp>
        <v>1.26</v>
        <stp/>
        <stp>_x0008_HKD3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4" s="7"/>
      </tp>
      <tp>
        <v>1.65</v>
        <stp/>
        <stp>_x0008_HKD3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6" s="7"/>
      </tp>
      <tp>
        <v>0.73</v>
        <stp/>
        <stp xml:space="preserve">	HKD3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1" s="7"/>
      </tp>
      <tp>
        <v>1.9</v>
        <stp/>
        <stp xml:space="preserve">	HKD3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7" s="7"/>
      </tp>
      <tp>
        <v>1.97</v>
        <stp/>
        <stp xml:space="preserve">	HKD3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8" s="7"/>
      </tp>
      <tp>
        <v>2.04</v>
        <stp/>
        <stp xml:space="preserve">	HKD3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9" s="7"/>
      </tp>
      <tp>
        <v>0.54796902300000006</v>
        <stp/>
        <stp xml:space="preserve">	HKD6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6" s="7"/>
      </tp>
      <tp>
        <v>0.54803030799999997</v>
        <stp/>
        <stp xml:space="preserve">	HKD6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7" s="7"/>
      </tp>
      <tp>
        <v>0.54851820100000004</v>
        <stp/>
        <stp xml:space="preserve">	HKD6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9" s="7"/>
      </tp>
      <tp>
        <v>0.54813153599999997</v>
        <stp/>
        <stp xml:space="preserve">	HKD6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8" s="7"/>
      </tp>
      <tp>
        <v>0.54978771000000004</v>
        <stp/>
        <stp xml:space="preserve">	HKD6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0" s="7"/>
      </tp>
      <tp>
        <v>0.55155003000000002</v>
        <stp/>
        <stp xml:space="preserve">	HKD6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1" s="7"/>
      </tp>
      <tp>
        <v>0.55407809799999996</v>
        <stp/>
        <stp xml:space="preserve">	HKD6M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2" s="7"/>
      </tp>
      <tp>
        <v>0.55727279200000002</v>
        <stp/>
        <stp xml:space="preserve">	HKD6M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3" s="7"/>
      </tp>
      <tp>
        <v>0.56086586999999999</v>
        <stp/>
        <stp xml:space="preserve">	HKD6M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4" s="7"/>
      </tp>
      <tp>
        <v>1.8428427869999999</v>
        <stp/>
        <stp xml:space="preserve">	HKD1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7" s="7"/>
      </tp>
      <tp>
        <v>1.9442521180000001</v>
        <stp/>
        <stp xml:space="preserve">	HKD1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8" s="7"/>
      </tp>
      <tp>
        <v>2.0152356920000001</v>
        <stp/>
        <stp xml:space="preserve">	HKD1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9" s="7"/>
      </tp>
      <tp>
        <v>0.238721199</v>
        <stp/>
        <stp xml:space="preserve">	HKD1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6" s="7"/>
      </tp>
      <tp>
        <v>0.23928642</v>
        <stp/>
        <stp xml:space="preserve">	HKD1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7" s="7"/>
      </tp>
      <tp>
        <v>0.24285999999999999</v>
        <stp/>
        <stp xml:space="preserve">	HKD1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9" s="7"/>
      </tp>
      <tp>
        <v>0.24019995700000002</v>
        <stp/>
        <stp xml:space="preserve">	HKD1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8" s="7"/>
      </tp>
      <tp>
        <v>1.2623977530000001</v>
        <stp/>
        <stp xml:space="preserve">	HKD6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7" s="7"/>
      </tp>
      <tp>
        <v>1.2764063800000001</v>
        <stp/>
        <stp xml:space="preserve">	HKD6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8" s="7"/>
      </tp>
      <tp>
        <v>1.290461624</v>
        <stp/>
        <stp xml:space="preserve">	HKD6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9" s="7"/>
      </tp>
      <tp>
        <v>0.36650476599999998</v>
        <stp/>
        <stp xml:space="preserve">	HKD3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6" s="7"/>
      </tp>
      <tp>
        <v>0.366979265</v>
        <stp/>
        <stp xml:space="preserve">	HKD3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7" s="7"/>
      </tp>
      <tp>
        <v>0.37107785700000001</v>
        <stp/>
        <stp xml:space="preserve">	HKD3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9" s="7"/>
      </tp>
      <tp>
        <v>0.36774684099999999</v>
        <stp/>
        <stp xml:space="preserve">	HKD3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8" s="7"/>
      </tp>
      <tp>
        <v>0.40015281800000002</v>
        <stp/>
        <stp xml:space="preserve">	HKD3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11" s="7"/>
      </tp>
    </main>
    <main first="pldatasource.rtgetrtdserver">
      <tp>
        <v>0.15</v>
        <stp/>
        <stp>_x000B_HKDOIS18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1" s="7"/>
      </tp>
      <tp>
        <v>0.15</v>
        <stp/>
        <stp>_x000B_HKDOIS18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1" s="7"/>
      </tp>
      <tp>
        <v>0.15</v>
        <stp/>
        <stp>_x000B_HKDOIS10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7" s="7"/>
      </tp>
      <tp>
        <v>0.15</v>
        <stp/>
        <stp>_x000B_HKDOIS10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7" s="7"/>
      </tp>
      <tp>
        <v>0.15</v>
        <stp/>
        <stp>_x000B_HKDOIS12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8" s="7"/>
      </tp>
      <tp>
        <v>0.15</v>
        <stp/>
        <stp>_x000B_HKDOIS12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8" s="7"/>
      </tp>
      <tp>
        <v>0.15</v>
        <stp/>
        <stp>_x000B_HKDOIS15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9" s="7"/>
      </tp>
      <tp>
        <v>0.15</v>
        <stp/>
        <stp>_x000B_HKDOIS15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9" s="7"/>
      </tp>
      <tp>
        <v>0.70796197699999996</v>
        <stp/>
        <stp>_x000B_HKD6M4X10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8" s="7"/>
      </tp>
      <tp>
        <v>0.74621172299999994</v>
        <stp/>
        <stp>_x000B_HKD6M5X11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9" s="7"/>
      </tp>
      <tp>
        <v>0.78265003200000005</v>
        <stp/>
        <stp>_x000B_HKD6M6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0" s="7"/>
      </tp>
      <tp>
        <v>0.78265003200000005</v>
        <stp/>
        <stp>_x000B_HKD6M6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0" s="7"/>
      </tp>
      <tp>
        <v>0.74621172299999994</v>
        <stp/>
        <stp>_x000B_HKD6M5X11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9" s="7"/>
      </tp>
      <tp>
        <v>0.70796197699999996</v>
        <stp/>
        <stp>_x000B_HKD6M4X10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KD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Hibor"/>
      <sheetName val="Deposits"/>
      <sheetName val="OIS"/>
      <sheetName val="FRA"/>
      <sheetName val="Futures3M"/>
      <sheetName val="Swaps1M"/>
      <sheetName val="Swap3M"/>
      <sheetName val="BasisSwap1M3M"/>
      <sheetName val="BasisSwap3M6M"/>
    </sheetNames>
    <definedNames>
      <definedName name="TriggerCounter" refersTo="='General Settings'!$D$7"/>
    </definedNames>
    <sheetDataSet>
      <sheetData sheetId="0">
        <row r="7">
          <cell r="D7">
            <v>4</v>
          </cell>
        </row>
      </sheetData>
      <sheetData sheetId="1">
        <row r="4">
          <cell r="M4">
            <v>5.4299999999999994E-2</v>
          </cell>
        </row>
        <row r="5">
          <cell r="M5">
            <v>9.3859999999999985E-2</v>
          </cell>
        </row>
        <row r="7">
          <cell r="D7" t="str">
            <v>HKD1M#0000</v>
          </cell>
          <cell r="M7">
            <v>0.24285999999999999</v>
          </cell>
        </row>
        <row r="8">
          <cell r="M8">
            <v>0.31935999999999998</v>
          </cell>
        </row>
        <row r="9">
          <cell r="M9">
            <v>0.39842</v>
          </cell>
        </row>
        <row r="10">
          <cell r="M10">
            <v>0.56054999999999999</v>
          </cell>
        </row>
        <row r="11">
          <cell r="M11">
            <v>0.87220999999999993</v>
          </cell>
        </row>
      </sheetData>
      <sheetData sheetId="2">
        <row r="7">
          <cell r="D7" t="str">
            <v>SND</v>
          </cell>
        </row>
      </sheetData>
      <sheetData sheetId="3"/>
      <sheetData sheetId="4">
        <row r="7">
          <cell r="D7" t="str">
            <v>6F</v>
          </cell>
        </row>
      </sheetData>
      <sheetData sheetId="5">
        <row r="7">
          <cell r="D7" t="str">
            <v>Z5</v>
          </cell>
        </row>
      </sheetData>
      <sheetData sheetId="6">
        <row r="7">
          <cell r="D7">
            <v>4</v>
          </cell>
        </row>
      </sheetData>
      <sheetData sheetId="7">
        <row r="7">
          <cell r="D7" t="str">
            <v>3H</v>
          </cell>
        </row>
      </sheetData>
      <sheetData sheetId="8">
        <row r="7">
          <cell r="D7" t="str">
            <v>1HI</v>
          </cell>
        </row>
      </sheetData>
      <sheetData sheetId="9">
        <row r="7">
          <cell r="D7" t="str">
            <v>6HI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showGridLines="0" workbookViewId="0">
      <selection activeCell="D4" sqref="D4"/>
    </sheetView>
  </sheetViews>
  <sheetFormatPr defaultRowHeight="13.5" x14ac:dyDescent="0.25"/>
  <cols>
    <col min="1" max="2" width="2.7109375" style="50" customWidth="1"/>
    <col min="3" max="3" width="23.42578125" style="50" bestFit="1" customWidth="1"/>
    <col min="4" max="4" width="28.5703125" style="50" bestFit="1" customWidth="1"/>
    <col min="5" max="5" width="2.7109375" style="50" customWidth="1"/>
    <col min="6" max="6" width="3.42578125" style="50" customWidth="1"/>
    <col min="7" max="16384" width="9.140625" style="50"/>
  </cols>
  <sheetData>
    <row r="1" spans="2:5" s="2" customFormat="1" ht="12" thickBot="1" x14ac:dyDescent="0.25">
      <c r="B1" s="2" t="str">
        <f>_xll.qlxlVersion(TRUE)</f>
        <v>QuantLibXL 1.5.0 - MS VC++ 9.0 - Multithreaded Dynamic Runtime library - Release Configuration - Jun 25 2014 10:33:09</v>
      </c>
    </row>
    <row r="2" spans="2:5" ht="19.5" x14ac:dyDescent="0.35">
      <c r="B2" s="64" t="s">
        <v>4</v>
      </c>
      <c r="C2" s="65"/>
      <c r="D2" s="65"/>
      <c r="E2" s="51"/>
    </row>
    <row r="3" spans="2:5" s="2" customFormat="1" ht="11.25" x14ac:dyDescent="0.2">
      <c r="B3" s="52"/>
      <c r="C3" s="53"/>
      <c r="D3" s="53"/>
      <c r="E3" s="54"/>
    </row>
    <row r="4" spans="2:5" s="2" customFormat="1" ht="11.25" x14ac:dyDescent="0.2">
      <c r="B4" s="52"/>
      <c r="C4" s="67" t="s">
        <v>5</v>
      </c>
      <c r="D4" s="55">
        <v>42279.477141203701</v>
      </c>
      <c r="E4" s="54"/>
    </row>
    <row r="5" spans="2:5" s="2" customFormat="1" ht="11.25" x14ac:dyDescent="0.2">
      <c r="B5" s="52"/>
      <c r="C5" s="67" t="s">
        <v>12</v>
      </c>
      <c r="D5" s="55">
        <f>_xll.qlSettingsEvaluationDate(Trigger)</f>
        <v>42279</v>
      </c>
      <c r="E5" s="54"/>
    </row>
    <row r="6" spans="2:5" s="2" customFormat="1" ht="11.25" x14ac:dyDescent="0.2">
      <c r="B6" s="52"/>
      <c r="C6" s="68" t="s">
        <v>49</v>
      </c>
      <c r="D6" s="56">
        <f>[1]!TriggerCounter</f>
        <v>4</v>
      </c>
      <c r="E6" s="54"/>
    </row>
    <row r="7" spans="2:5" s="2" customFormat="1" ht="12" thickBot="1" x14ac:dyDescent="0.25">
      <c r="B7" s="57"/>
      <c r="C7" s="58"/>
      <c r="D7" s="58"/>
      <c r="E7" s="59"/>
    </row>
    <row r="8" spans="2:5" ht="14.25" thickBot="1" x14ac:dyDescent="0.3"/>
    <row r="9" spans="2:5" ht="16.5" x14ac:dyDescent="0.3">
      <c r="B9" s="64" t="s">
        <v>3</v>
      </c>
      <c r="C9" s="65"/>
      <c r="D9" s="65"/>
      <c r="E9" s="66"/>
    </row>
    <row r="10" spans="2:5" s="2" customFormat="1" ht="11.25" x14ac:dyDescent="0.2">
      <c r="B10" s="52"/>
      <c r="C10" s="53"/>
      <c r="D10" s="53"/>
      <c r="E10" s="54"/>
    </row>
    <row r="11" spans="2:5" s="2" customFormat="1" ht="11.25" x14ac:dyDescent="0.2">
      <c r="B11" s="52"/>
      <c r="C11" s="67" t="s">
        <v>6</v>
      </c>
      <c r="D11" s="60" t="s">
        <v>70</v>
      </c>
      <c r="E11" s="54"/>
    </row>
    <row r="12" spans="2:5" s="2" customFormat="1" ht="11.25" x14ac:dyDescent="0.2">
      <c r="B12" s="52"/>
      <c r="C12" s="67" t="s">
        <v>64</v>
      </c>
      <c r="D12" s="60" t="str">
        <f>Currency&amp;"ON"</f>
        <v>HKDON</v>
      </c>
      <c r="E12" s="54"/>
    </row>
    <row r="13" spans="2:5" s="2" customFormat="1" ht="11.25" x14ac:dyDescent="0.2">
      <c r="B13" s="52"/>
      <c r="C13" s="67" t="s">
        <v>11</v>
      </c>
      <c r="D13" s="61" t="str">
        <f>PROPER(Currency)&amp;"Hibor"</f>
        <v>HkdHibor</v>
      </c>
      <c r="E13" s="54"/>
    </row>
    <row r="14" spans="2:5" s="2" customFormat="1" ht="11.25" x14ac:dyDescent="0.2">
      <c r="B14" s="52"/>
      <c r="C14" s="67" t="s">
        <v>13</v>
      </c>
      <c r="D14" s="61" t="s">
        <v>19</v>
      </c>
      <c r="E14" s="54"/>
    </row>
    <row r="15" spans="2:5" s="2" customFormat="1" ht="11.25" x14ac:dyDescent="0.2">
      <c r="B15" s="52"/>
      <c r="C15" s="67" t="s">
        <v>9</v>
      </c>
      <c r="D15" s="62">
        <v>1</v>
      </c>
      <c r="E15" s="54"/>
    </row>
    <row r="16" spans="2:5" s="2" customFormat="1" ht="11.25" x14ac:dyDescent="0.2">
      <c r="B16" s="52"/>
      <c r="C16" s="67" t="s">
        <v>61</v>
      </c>
      <c r="D16" s="61" t="s">
        <v>71</v>
      </c>
      <c r="E16" s="54"/>
    </row>
    <row r="17" spans="2:5" s="2" customFormat="1" ht="11.25" x14ac:dyDescent="0.2">
      <c r="B17" s="52"/>
      <c r="C17" s="67" t="s">
        <v>62</v>
      </c>
      <c r="D17" s="61" t="s">
        <v>71</v>
      </c>
      <c r="E17" s="54"/>
    </row>
    <row r="18" spans="2:5" s="2" customFormat="1" ht="11.25" x14ac:dyDescent="0.2">
      <c r="B18" s="52"/>
      <c r="C18" s="67" t="s">
        <v>60</v>
      </c>
      <c r="D18" s="61" t="b">
        <f>_xll.qlCalendarIsHoliday(LocalCalendar,_xll.qlCalendarAdvance(LiborCalendar,EvaluationDate,SettlementDays&amp;"D","f",FALSE,Trigger))</f>
        <v>0</v>
      </c>
      <c r="E18" s="54"/>
    </row>
    <row r="19" spans="2:5" s="2" customFormat="1" ht="11.25" x14ac:dyDescent="0.2">
      <c r="B19" s="52"/>
      <c r="C19" s="67" t="s">
        <v>7</v>
      </c>
      <c r="D19" s="61" t="str">
        <f>IF(D18,LocalCalendar,LiborCalendar)</f>
        <v>HongKong::HKEx</v>
      </c>
      <c r="E19" s="54"/>
    </row>
    <row r="20" spans="2:5" s="2" customFormat="1" ht="11.25" x14ac:dyDescent="0.2">
      <c r="B20" s="52"/>
      <c r="C20" s="68" t="s">
        <v>10</v>
      </c>
      <c r="D20" s="63">
        <f>_xll.qlCalendarAdvance(Calendar,EvaluationDate,SettlementDays&amp;"d","following",FALSE)</f>
        <v>42282</v>
      </c>
      <c r="E20" s="54"/>
    </row>
    <row r="21" spans="2:5" s="2" customFormat="1" ht="11.25" x14ac:dyDescent="0.2">
      <c r="B21" s="52"/>
      <c r="C21" s="68" t="s">
        <v>42</v>
      </c>
      <c r="D21" s="63" t="s">
        <v>43</v>
      </c>
      <c r="E21" s="54"/>
    </row>
    <row r="22" spans="2:5" s="2" customFormat="1" ht="12" thickBot="1" x14ac:dyDescent="0.25">
      <c r="B22" s="57"/>
      <c r="C22" s="58"/>
      <c r="D22" s="58"/>
      <c r="E22" s="59"/>
    </row>
  </sheetData>
  <dataValidations count="3">
    <dataValidation type="list" allowBlank="1" showInputMessage="1" showErrorMessage="1" sqref="D16:D17">
      <formula1>"TARGET,UnitedKingdom::Exchange,UnitedKingdom::Metals,UnitedKingdom::Settlement,UnitedStates::GovernmentBond,UnitedStates::NERC,UnitedStates::NYSE,UnitedStates::Settlement,Switzerland,Japan,Italy::Exchange,NullCalendar,Australia,China,HongKong::HKEx"</formula1>
    </dataValidation>
    <dataValidation type="list" allowBlank="1" showInputMessage="1" showErrorMessage="1" sqref="D21">
      <formula1>"BackwardFlat,ForwardFlat,Linear,Parabolic,MonotonicParabolic,CubicNaturalSpline,MonotonicCubicNaturalSpline,KrugerCubic,FritschButlandCubic,Abcd"</formula1>
    </dataValidation>
    <dataValidation type="list" allowBlank="1" showInputMessage="1" showErrorMessage="1" sqref="D11">
      <formula1>"EUR,USD,GBP,JPY,CHF,AUD,CNY,CNH,HKD,RMB"</formula1>
    </dataValidation>
  </dataValidations>
  <pageMargins left="0.7" right="0.7" top="0.75" bottom="0.75" header="0.3" footer="0.3"/>
  <pageSetup paperSize="9" orientation="portrait" r:id="rId1"/>
  <ignoredErrors>
    <ignoredError sqref="D19:D20 D18 D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9"/>
  <sheetViews>
    <sheetView showGridLines="0" tabSelected="1" workbookViewId="0">
      <selection activeCell="B2" sqref="B2"/>
    </sheetView>
  </sheetViews>
  <sheetFormatPr defaultColWidth="3" defaultRowHeight="11.25" x14ac:dyDescent="0.2"/>
  <cols>
    <col min="1" max="1" width="7" style="2" bestFit="1" customWidth="1"/>
    <col min="2" max="6" width="15.7109375" style="2" customWidth="1"/>
    <col min="7" max="7" width="2.7109375" style="3" customWidth="1"/>
    <col min="8" max="8" width="7" style="2" customWidth="1"/>
    <col min="9" max="9" width="13.140625" style="2" customWidth="1"/>
    <col min="10" max="10" width="7" style="2" bestFit="1" customWidth="1"/>
    <col min="11" max="11" width="8" style="2" customWidth="1"/>
    <col min="12" max="12" width="7" style="2" customWidth="1"/>
    <col min="13" max="13" width="13.140625" style="2" customWidth="1"/>
    <col min="14" max="15" width="8" style="2" customWidth="1"/>
    <col min="16" max="16" width="7" style="2" customWidth="1"/>
    <col min="17" max="17" width="13.140625" style="2" customWidth="1"/>
    <col min="18" max="19" width="8" style="2" customWidth="1"/>
    <col min="20" max="20" width="7" style="2" customWidth="1"/>
    <col min="21" max="21" width="13.140625" style="2" customWidth="1"/>
    <col min="22" max="23" width="8" style="2" customWidth="1"/>
    <col min="24" max="24" width="7" style="2" bestFit="1" customWidth="1"/>
    <col min="25" max="25" width="13.140625" style="2" bestFit="1" customWidth="1"/>
    <col min="26" max="27" width="8" style="2" customWidth="1"/>
    <col min="28" max="28" width="2.7109375" style="2" customWidth="1"/>
    <col min="29" max="29" width="10" style="2" customWidth="1"/>
    <col min="30" max="30" width="10" style="3" customWidth="1"/>
    <col min="31" max="31" width="10" style="2" customWidth="1"/>
    <col min="32" max="32" width="10" style="3" customWidth="1"/>
    <col min="33" max="33" width="10" style="2" customWidth="1"/>
    <col min="34" max="34" width="10" style="3" customWidth="1"/>
    <col min="35" max="35" width="10" style="2" customWidth="1"/>
    <col min="36" max="36" width="10" style="3" customWidth="1"/>
    <col min="37" max="37" width="10" style="2" bestFit="1" customWidth="1"/>
    <col min="38" max="38" width="10" style="3" bestFit="1" customWidth="1"/>
    <col min="39" max="39" width="2.7109375" style="2" customWidth="1"/>
    <col min="40" max="45" width="14.42578125" style="2" customWidth="1"/>
    <col min="46" max="16384" width="3" style="2"/>
  </cols>
  <sheetData>
    <row r="1" spans="1:39" x14ac:dyDescent="0.2">
      <c r="B1" s="87" t="s">
        <v>8</v>
      </c>
    </row>
    <row r="2" spans="1:39" ht="11.25" customHeight="1" x14ac:dyDescent="0.2">
      <c r="B2" s="36"/>
      <c r="C2" s="19" t="s">
        <v>2</v>
      </c>
      <c r="D2" s="19">
        <v>0</v>
      </c>
      <c r="E2" s="37" t="s">
        <v>0</v>
      </c>
      <c r="F2" s="18" t="s">
        <v>1</v>
      </c>
      <c r="G2" s="2"/>
      <c r="AD2" s="2"/>
      <c r="AF2" s="2"/>
      <c r="AH2" s="2"/>
      <c r="AJ2" s="2"/>
      <c r="AL2" s="2"/>
    </row>
    <row r="3" spans="1:39" ht="11.25" customHeight="1" x14ac:dyDescent="0.2">
      <c r="B3" s="79"/>
      <c r="C3" s="80"/>
      <c r="G3" s="2"/>
      <c r="AD3" s="2"/>
      <c r="AF3" s="2"/>
      <c r="AH3" s="2"/>
      <c r="AJ3" s="2"/>
      <c r="AL3" s="2"/>
    </row>
    <row r="4" spans="1:39" ht="11.25" customHeight="1" x14ac:dyDescent="0.2">
      <c r="A4" s="81" t="s">
        <v>67</v>
      </c>
      <c r="B4" s="77"/>
      <c r="C4" s="27"/>
      <c r="D4" s="27"/>
      <c r="E4" s="78"/>
      <c r="F4" s="78"/>
      <c r="G4" s="2"/>
      <c r="H4" s="7" t="s">
        <v>17</v>
      </c>
      <c r="I4" s="7"/>
      <c r="J4" s="7"/>
      <c r="K4" s="7"/>
      <c r="L4" s="7" t="s">
        <v>19</v>
      </c>
      <c r="M4" s="7"/>
      <c r="N4" s="7"/>
      <c r="O4" s="7"/>
      <c r="P4" s="7" t="s">
        <v>14</v>
      </c>
      <c r="Q4" s="7"/>
      <c r="R4" s="7"/>
      <c r="S4" s="7"/>
      <c r="T4" s="7" t="s">
        <v>40</v>
      </c>
      <c r="U4" s="7"/>
      <c r="V4" s="7"/>
      <c r="W4" s="7"/>
      <c r="X4" s="7" t="s">
        <v>72</v>
      </c>
      <c r="Y4" s="7"/>
      <c r="Z4" s="7"/>
      <c r="AA4" s="7"/>
      <c r="AB4" s="75" t="s">
        <v>51</v>
      </c>
      <c r="AC4" s="27" t="s">
        <v>17</v>
      </c>
      <c r="AD4" s="78"/>
      <c r="AE4" s="27" t="s">
        <v>19</v>
      </c>
      <c r="AF4" s="78"/>
      <c r="AG4" s="27" t="s">
        <v>14</v>
      </c>
      <c r="AH4" s="78"/>
      <c r="AI4" s="27" t="s">
        <v>40</v>
      </c>
      <c r="AJ4" s="78"/>
      <c r="AK4" s="27" t="s">
        <v>72</v>
      </c>
      <c r="AL4" s="78"/>
      <c r="AM4" s="34" t="s">
        <v>51</v>
      </c>
    </row>
    <row r="5" spans="1:39" s="28" customFormat="1" ht="11.25" customHeight="1" x14ac:dyDescent="0.2">
      <c r="A5" s="17" t="s">
        <v>63</v>
      </c>
      <c r="B5" s="17" t="s">
        <v>17</v>
      </c>
      <c r="C5" s="17" t="s">
        <v>19</v>
      </c>
      <c r="D5" s="17" t="s">
        <v>14</v>
      </c>
      <c r="E5" s="17" t="s">
        <v>40</v>
      </c>
      <c r="F5" s="17" t="s">
        <v>72</v>
      </c>
      <c r="H5" s="29" t="s">
        <v>63</v>
      </c>
      <c r="I5" s="29" t="s">
        <v>47</v>
      </c>
      <c r="J5" s="21" t="s">
        <v>0</v>
      </c>
      <c r="K5" s="21" t="s">
        <v>1</v>
      </c>
      <c r="L5" s="29" t="s">
        <v>63</v>
      </c>
      <c r="M5" s="29" t="s">
        <v>47</v>
      </c>
      <c r="N5" s="21" t="s">
        <v>0</v>
      </c>
      <c r="O5" s="21" t="s">
        <v>1</v>
      </c>
      <c r="P5" s="29" t="s">
        <v>63</v>
      </c>
      <c r="Q5" s="29" t="s">
        <v>47</v>
      </c>
      <c r="R5" s="21" t="s">
        <v>0</v>
      </c>
      <c r="S5" s="21" t="s">
        <v>1</v>
      </c>
      <c r="T5" s="29" t="s">
        <v>63</v>
      </c>
      <c r="U5" s="29" t="s">
        <v>47</v>
      </c>
      <c r="V5" s="21" t="s">
        <v>0</v>
      </c>
      <c r="W5" s="21" t="s">
        <v>1</v>
      </c>
      <c r="X5" s="29" t="s">
        <v>63</v>
      </c>
      <c r="Y5" s="29" t="s">
        <v>47</v>
      </c>
      <c r="Z5" s="21" t="s">
        <v>0</v>
      </c>
      <c r="AA5" s="21" t="s">
        <v>1</v>
      </c>
      <c r="AB5" s="75" t="s">
        <v>51</v>
      </c>
      <c r="AC5" s="17" t="s">
        <v>52</v>
      </c>
      <c r="AD5" s="17" t="s">
        <v>53</v>
      </c>
      <c r="AE5" s="17" t="s">
        <v>52</v>
      </c>
      <c r="AF5" s="17" t="s">
        <v>53</v>
      </c>
      <c r="AG5" s="17" t="s">
        <v>52</v>
      </c>
      <c r="AH5" s="17" t="s">
        <v>53</v>
      </c>
      <c r="AI5" s="17" t="s">
        <v>52</v>
      </c>
      <c r="AJ5" s="17" t="s">
        <v>53</v>
      </c>
      <c r="AK5" s="17" t="s">
        <v>52</v>
      </c>
      <c r="AL5" s="17" t="s">
        <v>53</v>
      </c>
      <c r="AM5" s="35" t="s">
        <v>51</v>
      </c>
    </row>
    <row r="6" spans="1:39" ht="11.25" customHeight="1" x14ac:dyDescent="0.2">
      <c r="A6" s="97" t="s">
        <v>15</v>
      </c>
      <c r="B6" s="94" t="str">
        <f>IF(Contribute="abcd",IF($D$2&lt;&gt;-1,_xll.RtContribute(SourceAlias,I6,Fields,J6:K6,"SCOPE:SERVER"),_xll.RtContribute(SourceAlias,"DDS_INSERT_S",$D$2:$F$2,I6:K6,"SCOPE:SERVER FTC:ALL")),"stopped")</f>
        <v>stopped</v>
      </c>
      <c r="C6" s="14" t="str">
        <f>IF(Contribute="abcd",IF($D$2&lt;&gt;-1,_xll.RtContribute(SourceAlias,M6,Fields,N6:O6,"SCOPE:SERVER"),_xll.RtContribute(SourceAlias,"DDS_INSERT_S",$D$2:$F$2,M6:O6,"SCOPE:SERVER FTC:ALL")),"stopped")</f>
        <v>stopped</v>
      </c>
      <c r="D6" s="14" t="str">
        <f>IF(Contribute="abcd",IF($D$2&lt;&gt;-1,_xll.RtContribute(SourceAlias,Q6,Fields,R6:S6,"SCOPE:SERVER"),_xll.RtContribute(SourceAlias,"DDS_INSERT_S",$D$2:$F$2,Q6:S6,"SCOPE:SERVER FTC:ALL")),"stopped")</f>
        <v>stopped</v>
      </c>
      <c r="E6" s="14" t="s">
        <v>51</v>
      </c>
      <c r="F6" s="14" t="str">
        <f>IF(Contribute="abcd",IF($D$2&lt;&gt;-1,_xll.RtContribute(SourceAlias,Y6,Fields,Z6:AA6,"SCOPE:SERVER"),_xll.RtContribute(SourceAlias,"DDS_INSERT_S",$D$2:$F$2,Y6:AA6,"SCOPE:SERVER FTC:ALL")),"stopped")</f>
        <v>stopped</v>
      </c>
      <c r="G6" s="2" t="s">
        <v>51</v>
      </c>
      <c r="H6" s="97" t="str">
        <f>A6&amp;"D"</f>
        <v>OND</v>
      </c>
      <c r="I6" s="8" t="str">
        <f>Currency&amp;$H$4&amp;H6&amp;"="</f>
        <v>HKD1MOND=</v>
      </c>
      <c r="J6" s="9">
        <f>'1M Pricing'!I6*100</f>
        <v>0.23872119927222565</v>
      </c>
      <c r="K6" s="9">
        <f>J6</f>
        <v>0.23872119927222565</v>
      </c>
      <c r="L6" s="97" t="str">
        <f t="shared" ref="L6:L11" si="0">A6&amp;"D"</f>
        <v>OND</v>
      </c>
      <c r="M6" s="8" t="str">
        <f t="shared" ref="M6:M12" si="1">Currency&amp;$L$4&amp;L6&amp;"="</f>
        <v>HKD3MOND=</v>
      </c>
      <c r="N6" s="9">
        <f>'3M Pricing'!I6*100</f>
        <v>0.36650476642271135</v>
      </c>
      <c r="O6" s="9">
        <f>N6</f>
        <v>0.36650476642271135</v>
      </c>
      <c r="P6" s="97" t="str">
        <f t="shared" ref="P6:P14" si="2">A6&amp;"D"</f>
        <v>OND</v>
      </c>
      <c r="Q6" s="8" t="str">
        <f t="shared" ref="Q6:Q29" si="3">Currency&amp;$P$4&amp;P6&amp;"="</f>
        <v>HKD6MOND=</v>
      </c>
      <c r="R6" s="9">
        <f>'6M Pricing'!I6*100</f>
        <v>0.54796902249213786</v>
      </c>
      <c r="S6" s="9">
        <f>R6</f>
        <v>0.54796902249213786</v>
      </c>
      <c r="T6" s="97"/>
      <c r="U6" s="8"/>
      <c r="V6" s="82"/>
      <c r="W6" s="9"/>
      <c r="X6" s="97" t="str">
        <f>A6&amp;"D"</f>
        <v>OND</v>
      </c>
      <c r="Y6" s="8" t="str">
        <f>Currency&amp;LEFT($X$4,3)&amp;X6&amp;"="</f>
        <v>HKDSTDOND=</v>
      </c>
      <c r="Z6" s="82">
        <f>[1]Hibor!$M4</f>
        <v>5.4299999999999994E-2</v>
      </c>
      <c r="AA6" s="82">
        <f t="shared" ref="AA6:AA29" si="4">Z6</f>
        <v>5.4299999999999994E-2</v>
      </c>
      <c r="AB6" s="75" t="s">
        <v>51</v>
      </c>
      <c r="AC6" s="82">
        <f>ROUND(ABS(_xll.RtGet(SourceAlias,$I6,BID)-J6),4)</f>
        <v>0</v>
      </c>
      <c r="AD6" s="82">
        <f>ABS(_xll.RtGet(SourceAlias,$I6,ASK)-K6)</f>
        <v>2.7222565868179061E-10</v>
      </c>
      <c r="AE6" s="82">
        <f>ABS(_xll.RtGet(SourceAlias,$M6,BID)-N6)</f>
        <v>4.2271136591054415E-10</v>
      </c>
      <c r="AF6" s="82">
        <f>ABS(_xll.RtGet(SourceAlias,$M6,ASK)-O6)</f>
        <v>4.2271136591054415E-10</v>
      </c>
      <c r="AG6" s="82">
        <f>ABS(_xll.RtGet(SourceAlias,$Q6,BID)-R6)</f>
        <v>5.0786219674137101E-10</v>
      </c>
      <c r="AH6" s="82">
        <f>ABS(_xll.RtGet(SourceAlias,$Q6,ASK)-S6)</f>
        <v>5.0786219674137101E-10</v>
      </c>
      <c r="AI6" s="82"/>
      <c r="AJ6" s="82"/>
      <c r="AK6" s="82">
        <f>ABS(_xll.RtGet(SourceAlias,$Y6,BID)-Z6)</f>
        <v>0</v>
      </c>
      <c r="AL6" s="82">
        <f>ABS(_xll.RtGet(SourceAlias,$Y6,ASK)-AA6)</f>
        <v>0</v>
      </c>
      <c r="AM6" s="34" t="s">
        <v>51</v>
      </c>
    </row>
    <row r="7" spans="1:39" ht="11.25" customHeight="1" x14ac:dyDescent="0.2">
      <c r="A7" s="98" t="s">
        <v>78</v>
      </c>
      <c r="B7" s="95" t="str">
        <f>IF(Contribute="abcd",IF($D$2&lt;&gt;-1,_xll.RtContribute(SourceAlias,I7,Fields,J7:K7,"SCOPE:SERVER"),_xll.RtContribute(SourceAlias,"DDS_INSERT_S",$D$2:$F$2,I7:K7,"SCOPE:SERVER FTC:ALL")),"stopped")</f>
        <v>stopped</v>
      </c>
      <c r="C7" s="15" t="str">
        <f>IF(Contribute="abcd",IF($D$2&lt;&gt;-1,_xll.RtContribute(SourceAlias,M7,Fields,N7:O7,"SCOPE:SERVER"),_xll.RtContribute(SourceAlias,"DDS_INSERT_S",$D$2:$F$2,M7:O7,"SCOPE:SERVER FTC:ALL")),"stopped")</f>
        <v>stopped</v>
      </c>
      <c r="D7" s="15" t="str">
        <f>IF(Contribute="abcd",IF($D$2&lt;&gt;-1,_xll.RtContribute(SourceAlias,Q7,Fields,R7:S7,"SCOPE:SERVER"),_xll.RtContribute(SourceAlias,"DDS_INSERT_S",$D$2:$F$2,Q7:S7,"SCOPE:SERVER FTC:ALL")),"stopped")</f>
        <v>stopped</v>
      </c>
      <c r="E7" s="15" t="s">
        <v>51</v>
      </c>
      <c r="F7" s="15" t="str">
        <f>IF(Contribute="abcd",IF($D$2&lt;&gt;-1,_xll.RtContribute(SourceAlias,Y7,Fields,Z7:AA7,"SCOPE:SERVER"),_xll.RtContribute(SourceAlias,"DDS_INSERT_S",$D$2:$F$2,Y7:AA7,"SCOPE:SERVER FTC:ALL")),"stopped")</f>
        <v>stopped</v>
      </c>
      <c r="G7" s="2" t="s">
        <v>51</v>
      </c>
      <c r="H7" s="98" t="str">
        <f>A7&amp;"D"</f>
        <v>1WD</v>
      </c>
      <c r="I7" s="10" t="str">
        <f>Currency&amp;$H$4&amp;H7&amp;"="</f>
        <v>HKD1M1WD=</v>
      </c>
      <c r="J7" s="11">
        <f>'1M Pricing'!I7*100</f>
        <v>0.23928642005710543</v>
      </c>
      <c r="K7" s="11">
        <f t="shared" ref="K7:K29" si="5">J7</f>
        <v>0.23928642005710543</v>
      </c>
      <c r="L7" s="98" t="str">
        <f t="shared" si="0"/>
        <v>1WD</v>
      </c>
      <c r="M7" s="10" t="str">
        <f t="shared" si="1"/>
        <v>HKD3M1WD=</v>
      </c>
      <c r="N7" s="11">
        <f>'3M Pricing'!I7*100</f>
        <v>0.36697926551064264</v>
      </c>
      <c r="O7" s="11">
        <f t="shared" ref="O7:O29" si="6">N7</f>
        <v>0.36697926551064264</v>
      </c>
      <c r="P7" s="98" t="str">
        <f t="shared" si="2"/>
        <v>1WD</v>
      </c>
      <c r="Q7" s="10" t="str">
        <f t="shared" si="3"/>
        <v>HKD6M1WD=</v>
      </c>
      <c r="R7" s="11">
        <f>'6M Pricing'!I7*100</f>
        <v>0.54803030764345129</v>
      </c>
      <c r="S7" s="11">
        <f t="shared" ref="S7:S29" si="7">R7</f>
        <v>0.54803030764345129</v>
      </c>
      <c r="T7" s="98"/>
      <c r="U7" s="10"/>
      <c r="V7" s="84"/>
      <c r="W7" s="11"/>
      <c r="X7" s="98" t="str">
        <f>A7&amp;"D"</f>
        <v>1WD</v>
      </c>
      <c r="Y7" s="10" t="str">
        <f>Currency&amp;LEFT($X$4,3)&amp;X7&amp;"="</f>
        <v>HKDSTD1WD=</v>
      </c>
      <c r="Z7" s="84">
        <f>[1]Hibor!$M5</f>
        <v>9.3859999999999985E-2</v>
      </c>
      <c r="AA7" s="84">
        <f t="shared" si="4"/>
        <v>9.3859999999999985E-2</v>
      </c>
      <c r="AB7" s="75" t="s">
        <v>51</v>
      </c>
      <c r="AC7" s="84">
        <f>ABS(_xll.RtGet(SourceAlias,$I7,BID)-J7)</f>
        <v>5.7105431494619552E-11</v>
      </c>
      <c r="AD7" s="84">
        <f>ABS(_xll.RtGet(SourceAlias,$I7,ASK)-K7)</f>
        <v>5.7105431494619552E-11</v>
      </c>
      <c r="AE7" s="84">
        <f>ABS(_xll.RtGet(SourceAlias,$M7,BID)-N7)</f>
        <v>5.1064263928424225E-10</v>
      </c>
      <c r="AF7" s="84">
        <f>ABS(_xll.RtGet(SourceAlias,$M7,ASK)-O7)</f>
        <v>5.1064263928424225E-10</v>
      </c>
      <c r="AG7" s="84">
        <f>ABS(_xll.RtGet(SourceAlias,$Q7,BID)-R7)</f>
        <v>3.5654867946988134E-10</v>
      </c>
      <c r="AH7" s="84">
        <f>ABS(_xll.RtGet(SourceAlias,$Q7,ASK)-S7)</f>
        <v>3.5654867946988134E-10</v>
      </c>
      <c r="AI7" s="84"/>
      <c r="AJ7" s="84"/>
      <c r="AK7" s="84">
        <f>ABS(_xll.RtGet(SourceAlias,$Y7,BID)-Z7)</f>
        <v>0</v>
      </c>
      <c r="AL7" s="84">
        <f>ABS(_xll.RtGet(SourceAlias,$Y7,ASK)-AA7)</f>
        <v>0</v>
      </c>
      <c r="AM7" s="34" t="s">
        <v>51</v>
      </c>
    </row>
    <row r="8" spans="1:39" ht="11.25" customHeight="1" x14ac:dyDescent="0.2">
      <c r="A8" s="98" t="s">
        <v>16</v>
      </c>
      <c r="B8" s="95" t="str">
        <f>IF(Contribute="abcd",IF($D$2&lt;&gt;-1,_xll.RtContribute(SourceAlias,I8,Fields,J8:K8,"SCOPE:SERVER"),_xll.RtContribute(SourceAlias,"DDS_INSERT_S",$D$2:$F$2,I8:K8,"SCOPE:SERVER FTC:ALL")),"stopped")</f>
        <v>stopped</v>
      </c>
      <c r="C8" s="15" t="str">
        <f>IF(Contribute="abcd",IF($D$2&lt;&gt;-1,_xll.RtContribute(SourceAlias,M8,Fields,N8:O8,"SCOPE:SERVER"),_xll.RtContribute(SourceAlias,"DDS_INSERT_S",$D$2:$F$2,M8:O8,"SCOPE:SERVER FTC:ALL")),"stopped")</f>
        <v>stopped</v>
      </c>
      <c r="D8" s="15" t="str">
        <f>IF(Contribute="abcd",IF($D$2&lt;&gt;-1,_xll.RtContribute(SourceAlias,Q8,Fields,R8:S8,"SCOPE:SERVER"),_xll.RtContribute(SourceAlias,"DDS_INSERT_S",$D$2:$F$2,Q8:S8,"SCOPE:SERVER FTC:ALL")),"stopped")</f>
        <v>stopped</v>
      </c>
      <c r="E8" s="15" t="s">
        <v>51</v>
      </c>
      <c r="F8" s="15" t="s">
        <v>51</v>
      </c>
      <c r="G8" s="2" t="s">
        <v>51</v>
      </c>
      <c r="H8" s="98" t="str">
        <f>A8&amp;"D"</f>
        <v>2WD</v>
      </c>
      <c r="I8" s="10" t="str">
        <f>Currency&amp;$H$4&amp;H8&amp;"="</f>
        <v>HKD1M2WD=</v>
      </c>
      <c r="J8" s="11">
        <f>'1M Pricing'!I8*100</f>
        <v>0.24019995714408271</v>
      </c>
      <c r="K8" s="11">
        <f t="shared" si="5"/>
        <v>0.24019995714408271</v>
      </c>
      <c r="L8" s="98" t="str">
        <f t="shared" si="0"/>
        <v>2WD</v>
      </c>
      <c r="M8" s="10" t="str">
        <f t="shared" si="1"/>
        <v>HKD3M2WD=</v>
      </c>
      <c r="N8" s="11">
        <f>'3M Pricing'!I8*100</f>
        <v>0.36774684143854791</v>
      </c>
      <c r="O8" s="11">
        <f t="shared" si="6"/>
        <v>0.36774684143854791</v>
      </c>
      <c r="P8" s="98" t="str">
        <f t="shared" si="2"/>
        <v>2WD</v>
      </c>
      <c r="Q8" s="10" t="str">
        <f t="shared" si="3"/>
        <v>HKD6M2WD=</v>
      </c>
      <c r="R8" s="11">
        <f>'6M Pricing'!I8*100</f>
        <v>0.54813153550408478</v>
      </c>
      <c r="S8" s="11">
        <f t="shared" si="7"/>
        <v>0.54813153550408478</v>
      </c>
      <c r="T8" s="98"/>
      <c r="U8" s="10"/>
      <c r="V8" s="84"/>
      <c r="W8" s="11"/>
      <c r="X8" s="98"/>
      <c r="Y8" s="10"/>
      <c r="Z8" s="93"/>
      <c r="AA8" s="84"/>
      <c r="AB8" s="75" t="s">
        <v>51</v>
      </c>
      <c r="AC8" s="84">
        <f>ABS(_xll.RtGet(SourceAlias,$I8,BID)-J8)</f>
        <v>1.4408269022325726E-10</v>
      </c>
      <c r="AD8" s="84">
        <f>ABS(_xll.RtGet(SourceAlias,$I8,ASK)-K8)</f>
        <v>1.4408269022325726E-10</v>
      </c>
      <c r="AE8" s="84">
        <f>ABS(_xll.RtGet(SourceAlias,$M8,BID)-N8)</f>
        <v>4.3854792020070477E-10</v>
      </c>
      <c r="AF8" s="84">
        <f>ABS(_xll.RtGet(SourceAlias,$M8,ASK)-O8)</f>
        <v>4.3854792020070477E-10</v>
      </c>
      <c r="AG8" s="84">
        <f>ABS(_xll.RtGet(SourceAlias,$Q8,BID)-R8)</f>
        <v>4.9591519779568216E-10</v>
      </c>
      <c r="AH8" s="84">
        <f>ABS(_xll.RtGet(SourceAlias,$Q8,ASK)-S8)</f>
        <v>4.9591519779568216E-10</v>
      </c>
      <c r="AI8" s="84"/>
      <c r="AJ8" s="84"/>
      <c r="AK8" s="84"/>
      <c r="AL8" s="84"/>
      <c r="AM8" s="34" t="s">
        <v>51</v>
      </c>
    </row>
    <row r="9" spans="1:39" ht="11.25" customHeight="1" x14ac:dyDescent="0.2">
      <c r="A9" s="98" t="s">
        <v>17</v>
      </c>
      <c r="B9" s="95" t="str">
        <f>IF(Contribute="abcd",IF($D$2&lt;&gt;-1,_xll.RtContribute(SourceAlias,I9,Fields,J9:K9,"SCOPE:SERVER"),_xll.RtContribute(SourceAlias,"DDS_INSERT_S",$D$2:$F$2,I9:K9,"SCOPE:SERVER FTC:ALL")),"stopped")</f>
        <v>stopped</v>
      </c>
      <c r="C9" s="15" t="str">
        <f>IF(Contribute="abcd",IF($D$2&lt;&gt;-1,_xll.RtContribute(SourceAlias,M9,Fields,N9:O9,"SCOPE:SERVER"),_xll.RtContribute(SourceAlias,"DDS_INSERT_S",$D$2:$F$2,M9:O9,"SCOPE:SERVER FTC:ALL")),"stopped")</f>
        <v>stopped</v>
      </c>
      <c r="D9" s="15" t="str">
        <f>IF(Contribute="abcd",IF($D$2&lt;&gt;-1,_xll.RtContribute(SourceAlias,Q9,Fields,R9:S9,"SCOPE:SERVER"),_xll.RtContribute(SourceAlias,"DDS_INSERT_S",$D$2:$F$2,Q9:S9,"SCOPE:SERVER FTC:ALL")),"stopped")</f>
        <v>stopped</v>
      </c>
      <c r="E9" s="15" t="str">
        <f>IF(Contribute="abcd",IF($D$2&lt;&gt;-1,_xll.RtContribute(SourceAlias,U9,Fields,V9:W9,"SCOPE:SERVER"),_xll.RtContribute(SourceAlias,"DDS_INSERT_S",$D$2:$F$2,V9:W9,"SCOPE:SERVER FTC:ALL")),"stopped")</f>
        <v>stopped</v>
      </c>
      <c r="F9" s="15" t="str">
        <f>IF(Contribute="abcd",IF($D$2&lt;&gt;-1,_xll.RtContribute(SourceAlias,Y9,Fields,Z9:AA9,"SCOPE:SERVER"),_xll.RtContribute(SourceAlias,"DDS_INSERT_S",$D$2:$F$2,Y9:AA9,"SCOPE:SERVER FTC:ALL")),"stopped")</f>
        <v>stopped</v>
      </c>
      <c r="G9" s="2" t="s">
        <v>51</v>
      </c>
      <c r="H9" s="98" t="str">
        <f>A9&amp;"D"</f>
        <v>1MD</v>
      </c>
      <c r="I9" s="10" t="str">
        <f>Currency&amp;$H$4&amp;H9&amp;"="</f>
        <v>HKD1M1MD=</v>
      </c>
      <c r="J9" s="11">
        <f>'1M Pricing'!I9*100</f>
        <v>0.24286000000001678</v>
      </c>
      <c r="K9" s="11">
        <f t="shared" si="5"/>
        <v>0.24286000000001678</v>
      </c>
      <c r="L9" s="98" t="str">
        <f t="shared" si="0"/>
        <v>1MD</v>
      </c>
      <c r="M9" s="10" t="str">
        <f t="shared" si="1"/>
        <v>HKD3M1MD=</v>
      </c>
      <c r="N9" s="11">
        <f>'3M Pricing'!I9*100</f>
        <v>0.37107785666839854</v>
      </c>
      <c r="O9" s="11">
        <f t="shared" si="6"/>
        <v>0.37107785666839854</v>
      </c>
      <c r="P9" s="98" t="str">
        <f t="shared" si="2"/>
        <v>1MD</v>
      </c>
      <c r="Q9" s="10" t="str">
        <f t="shared" si="3"/>
        <v>HKD6M1MD=</v>
      </c>
      <c r="R9" s="11">
        <f>'6M Pricing'!I9*100</f>
        <v>0.54851820040111643</v>
      </c>
      <c r="S9" s="11">
        <f t="shared" si="7"/>
        <v>0.54851820040111643</v>
      </c>
      <c r="T9" s="98" t="str">
        <f t="shared" ref="T9:T14" si="8">A9&amp;"D"</f>
        <v>1MD</v>
      </c>
      <c r="U9" s="10" t="str">
        <f t="shared" ref="U9:U14" si="9">Currency&amp;$T$4&amp;T9&amp;"="</f>
        <v>HKDOIS1MD=</v>
      </c>
      <c r="V9" s="84">
        <f>'ON Pricing'!I9*100</f>
        <v>6.0000000455910404E-2</v>
      </c>
      <c r="W9" s="11">
        <f t="shared" ref="W9:W29" si="10">V9</f>
        <v>6.0000000455910404E-2</v>
      </c>
      <c r="X9" s="98" t="str">
        <f>A9&amp;"D"</f>
        <v>1MD</v>
      </c>
      <c r="Y9" s="10" t="str">
        <f>Currency&amp;LEFT($X$4,3)&amp;X9&amp;"="</f>
        <v>HKDSTD1MD=</v>
      </c>
      <c r="Z9" s="84">
        <f>[1]Hibor!$M7</f>
        <v>0.24285999999999999</v>
      </c>
      <c r="AA9" s="84">
        <f t="shared" si="4"/>
        <v>0.24285999999999999</v>
      </c>
      <c r="AB9" s="75" t="s">
        <v>51</v>
      </c>
      <c r="AC9" s="84">
        <f>ABS(_xll.RtGet(SourceAlias,$I9,BID)-J9)</f>
        <v>1.6792123247455493E-14</v>
      </c>
      <c r="AD9" s="84">
        <f>ABS(_xll.RtGet(SourceAlias,$I9,ASK)-K9)</f>
        <v>1.6792123247455493E-14</v>
      </c>
      <c r="AE9" s="84">
        <f>ABS(_xll.RtGet(SourceAlias,$M9,BID)-N9)</f>
        <v>3.3160146850619299E-10</v>
      </c>
      <c r="AF9" s="84">
        <f>ABS(_xll.RtGet(SourceAlias,$M9,ASK)-O9)</f>
        <v>3.3160146850619299E-10</v>
      </c>
      <c r="AG9" s="84">
        <f>ABS(_xll.RtGet(SourceAlias,$Q9,BID)-R9)</f>
        <v>5.9888360937065954E-10</v>
      </c>
      <c r="AH9" s="84">
        <f>ABS(_xll.RtGet(SourceAlias,$Q9,ASK)-S9)</f>
        <v>5.9888360937065954E-10</v>
      </c>
      <c r="AI9" s="84">
        <f>ABS(_xll.RtGet(SourceAlias,$U9,BID)-V9)</f>
        <v>4.5591040664927363E-10</v>
      </c>
      <c r="AJ9" s="84">
        <f>ABS(_xll.RtGet(SourceAlias,$U9,ASK)-W9)</f>
        <v>4.5591040664927363E-10</v>
      </c>
      <c r="AK9" s="84">
        <f>ABS(_xll.RtGet(SourceAlias,$Y9,BID)-Z9)</f>
        <v>0</v>
      </c>
      <c r="AL9" s="84">
        <f>ABS(_xll.RtGet(SourceAlias,$Y9,ASK)-AA9)</f>
        <v>0</v>
      </c>
      <c r="AM9" s="34" t="s">
        <v>51</v>
      </c>
    </row>
    <row r="10" spans="1:39" ht="11.25" customHeight="1" x14ac:dyDescent="0.2">
      <c r="A10" s="98" t="s">
        <v>18</v>
      </c>
      <c r="B10" s="95" t="s">
        <v>51</v>
      </c>
      <c r="C10" s="15" t="s">
        <v>51</v>
      </c>
      <c r="D10" s="15" t="str">
        <f>IF(Contribute="abcd",IF($D$2&lt;&gt;-1,_xll.RtContribute(SourceAlias,Q10,Fields,R10:S10,"SCOPE:SERVER"),_xll.RtContribute(SourceAlias,"DDS_INSERT_S",$D$2:$F$2,Q10:S10,"SCOPE:SERVER FTC:ALL")),"stopped")</f>
        <v>stopped</v>
      </c>
      <c r="E10" s="15" t="str">
        <f>IF(Contribute="abcd",IF($D$2&lt;&gt;-1,_xll.RtContribute(SourceAlias,U10,Fields,V10:W10,"SCOPE:SERVER"),_xll.RtContribute(SourceAlias,"DDS_INSERT_S",$D$2:$F$2,V10:W10,"SCOPE:SERVER FTC:ALL")),"stopped")</f>
        <v>stopped</v>
      </c>
      <c r="F10" s="15" t="str">
        <f>IF(Contribute="abcd",IF($D$2&lt;&gt;-1,_xll.RtContribute(SourceAlias,Y10,Fields,Z10:AA10,"SCOPE:SERVER"),_xll.RtContribute(SourceAlias,"DDS_INSERT_S",$D$2:$F$2,Y10:AA10,"SCOPE:SERVER FTC:ALL")),"stopped")</f>
        <v>stopped</v>
      </c>
      <c r="G10" s="2" t="s">
        <v>51</v>
      </c>
      <c r="H10" s="98"/>
      <c r="I10" s="10"/>
      <c r="J10" s="11"/>
      <c r="K10" s="11"/>
      <c r="L10" s="98"/>
      <c r="M10" s="10"/>
      <c r="N10" s="11"/>
      <c r="O10" s="11"/>
      <c r="P10" s="98" t="str">
        <f t="shared" si="2"/>
        <v>2MD</v>
      </c>
      <c r="Q10" s="10" t="str">
        <f t="shared" si="3"/>
        <v>HKD6M2MD=</v>
      </c>
      <c r="R10" s="11">
        <f>'6M Pricing'!I10*100</f>
        <v>0.54978770972757296</v>
      </c>
      <c r="S10" s="11">
        <f t="shared" si="7"/>
        <v>0.54978770972757296</v>
      </c>
      <c r="T10" s="98" t="str">
        <f t="shared" si="8"/>
        <v>2MD</v>
      </c>
      <c r="U10" s="10" t="str">
        <f t="shared" si="9"/>
        <v>HKDOIS2MD=</v>
      </c>
      <c r="V10" s="84">
        <f>'ON Pricing'!I10*100</f>
        <v>5.9999999896832183E-2</v>
      </c>
      <c r="W10" s="11">
        <f t="shared" si="10"/>
        <v>5.9999999896832183E-2</v>
      </c>
      <c r="X10" s="98" t="str">
        <f>A10&amp;"D"</f>
        <v>2MD</v>
      </c>
      <c r="Y10" s="10" t="str">
        <f>Currency&amp;LEFT($X$4,3)&amp;X10&amp;"="</f>
        <v>HKDSTD2MD=</v>
      </c>
      <c r="Z10" s="84">
        <f>[1]Hibor!$M8</f>
        <v>0.31935999999999998</v>
      </c>
      <c r="AA10" s="84">
        <f t="shared" si="4"/>
        <v>0.31935999999999998</v>
      </c>
      <c r="AB10" s="75" t="s">
        <v>51</v>
      </c>
      <c r="AC10" s="84"/>
      <c r="AD10" s="84"/>
      <c r="AE10" s="84"/>
      <c r="AF10" s="84"/>
      <c r="AG10" s="84">
        <f>ABS(_xll.RtGet(SourceAlias,$Q10,BID)-R10)</f>
        <v>2.7242708089403322E-10</v>
      </c>
      <c r="AH10" s="84">
        <f>ABS(_xll.RtGet(SourceAlias,$Q10,ASK)-S10)</f>
        <v>2.7242708089403322E-10</v>
      </c>
      <c r="AI10" s="84">
        <f>ABS(_xll.RtGet(SourceAlias,$U10,BID)-V10)</f>
        <v>1.0316781456909396E-10</v>
      </c>
      <c r="AJ10" s="84">
        <f>ABS(_xll.RtGet(SourceAlias,$U10,ASK)-W10)</f>
        <v>1.0316781456909396E-10</v>
      </c>
      <c r="AK10" s="84">
        <f>ABS(_xll.RtGet(SourceAlias,$Y10,BID)-Z10)</f>
        <v>0</v>
      </c>
      <c r="AL10" s="84">
        <f>ABS(_xll.RtGet(SourceAlias,$Y10,ASK)-AA10)</f>
        <v>0</v>
      </c>
      <c r="AM10" s="34" t="s">
        <v>51</v>
      </c>
    </row>
    <row r="11" spans="1:39" ht="11.25" customHeight="1" x14ac:dyDescent="0.2">
      <c r="A11" s="98" t="s">
        <v>19</v>
      </c>
      <c r="B11" s="95" t="str">
        <f>IF(Contribute="abcd",IF($D$2&lt;&gt;-1,_xll.RtContribute(SourceAlias,I11,Fields,J11:K11,"SCOPE:SERVER"),_xll.RtContribute(SourceAlias,"DDS_INSERT_S",$D$2:$F$2,I11:K11,"SCOPE:SERVER FTC:ALL")),"stopped")</f>
        <v>stopped</v>
      </c>
      <c r="C11" s="15" t="str">
        <f>IF(Contribute="abcd",IF($D$2&lt;&gt;-1,_xll.RtContribute(SourceAlias,M11,Fields,N11:O11,"SCOPE:SERVER"),_xll.RtContribute(SourceAlias,"DDS_INSERT_S",$D$2:$F$2,M11:O11,"SCOPE:SERVER FTC:ALL")),"stopped")</f>
        <v>stopped</v>
      </c>
      <c r="D11" s="15" t="str">
        <f>IF(Contribute="abcd",IF($D$2&lt;&gt;-1,_xll.RtContribute(SourceAlias,Q11,Fields,R11:S11,"SCOPE:SERVER"),_xll.RtContribute(SourceAlias,"DDS_INSERT_S",$D$2:$F$2,Q11:S11,"SCOPE:SERVER FTC:ALL")),"stopped")</f>
        <v>stopped</v>
      </c>
      <c r="E11" s="15" t="str">
        <f>IF(Contribute="abcd",IF($D$2&lt;&gt;-1,_xll.RtContribute(SourceAlias,U11,Fields,V11:W11,"SCOPE:SERVER"),_xll.RtContribute(SourceAlias,"DDS_INSERT_S",$D$2:$F$2,V11:W11,"SCOPE:SERVER FTC:ALL")),"stopped")</f>
        <v>stopped</v>
      </c>
      <c r="F11" s="15" t="str">
        <f>IF(Contribute="abcd",IF($D$2&lt;&gt;-1,_xll.RtContribute(SourceAlias,Y11,Fields,Z11:AA11,"SCOPE:SERVER"),_xll.RtContribute(SourceAlias,"DDS_INSERT_S",$D$2:$F$2,Y11:AA11,"SCOPE:SERVER FTC:ALL")),"stopped")</f>
        <v>stopped</v>
      </c>
      <c r="G11" s="2" t="s">
        <v>51</v>
      </c>
      <c r="H11" s="98" t="str">
        <f>A11</f>
        <v>3M</v>
      </c>
      <c r="I11" s="10" t="str">
        <f>Currency&amp;$H$4&amp;H11&amp;"="</f>
        <v>HKD1M3M=</v>
      </c>
      <c r="J11" s="11">
        <f>'1M Pricing'!I11*100</f>
        <v>0.26914056678093723</v>
      </c>
      <c r="K11" s="11">
        <f t="shared" si="5"/>
        <v>0.26914056678093723</v>
      </c>
      <c r="L11" s="98" t="str">
        <f t="shared" si="0"/>
        <v>3MD</v>
      </c>
      <c r="M11" s="10" t="str">
        <f t="shared" si="1"/>
        <v>HKD3M3MD=</v>
      </c>
      <c r="N11" s="11">
        <f>'3M Pricing'!I11*100</f>
        <v>0.40015281823502824</v>
      </c>
      <c r="O11" s="11">
        <f t="shared" si="6"/>
        <v>0.40015281823502824</v>
      </c>
      <c r="P11" s="98" t="str">
        <f t="shared" si="2"/>
        <v>3MD</v>
      </c>
      <c r="Q11" s="10" t="str">
        <f t="shared" si="3"/>
        <v>HKD6M3MD=</v>
      </c>
      <c r="R11" s="11">
        <f>'6M Pricing'!I11*100</f>
        <v>0.55155003031810879</v>
      </c>
      <c r="S11" s="11">
        <f t="shared" si="7"/>
        <v>0.55155003031810879</v>
      </c>
      <c r="T11" s="98" t="str">
        <f t="shared" si="8"/>
        <v>3MD</v>
      </c>
      <c r="U11" s="10" t="str">
        <f t="shared" si="9"/>
        <v>HKDOIS3MD=</v>
      </c>
      <c r="V11" s="84">
        <f>'ON Pricing'!I11*100</f>
        <v>7.0000000015611907E-2</v>
      </c>
      <c r="W11" s="11">
        <f t="shared" si="10"/>
        <v>7.0000000015611907E-2</v>
      </c>
      <c r="X11" s="98" t="str">
        <f>A11&amp;"D"</f>
        <v>3MD</v>
      </c>
      <c r="Y11" s="10" t="str">
        <f>Currency&amp;LEFT($X$4,3)&amp;X11&amp;"="</f>
        <v>HKDSTD3MD=</v>
      </c>
      <c r="Z11" s="84">
        <f>[1]Hibor!$M9</f>
        <v>0.39842</v>
      </c>
      <c r="AA11" s="84">
        <f t="shared" si="4"/>
        <v>0.39842</v>
      </c>
      <c r="AB11" s="75" t="s">
        <v>51</v>
      </c>
      <c r="AC11" s="84">
        <f>ABS(_xll.RtGet(SourceAlias,$I11,BID)-J11)</f>
        <v>2.1906276792549306E-10</v>
      </c>
      <c r="AD11" s="84">
        <f>ABS(_xll.RtGet(SourceAlias,$I11,ASK)-K11)</f>
        <v>2.1906276792549306E-10</v>
      </c>
      <c r="AE11" s="84">
        <f>ABS(_xll.RtGet(SourceAlias,$M11,BID)-N11)</f>
        <v>2.3502821910881266E-10</v>
      </c>
      <c r="AF11" s="84">
        <f>ABS(_xll.RtGet(SourceAlias,$M11,ASK)-O11)</f>
        <v>2.3502821910881266E-10</v>
      </c>
      <c r="AG11" s="84">
        <f>ABS(_xll.RtGet(SourceAlias,$Q11,BID)-R11)</f>
        <v>3.1810876155446977E-10</v>
      </c>
      <c r="AH11" s="84">
        <f>ABS(_xll.RtGet(SourceAlias,$Q11,ASK)-S11)</f>
        <v>3.1810876155446977E-10</v>
      </c>
      <c r="AI11" s="84">
        <f>ABS(_xll.RtGet(SourceAlias,$U11,BID)-V11)</f>
        <v>1.5611914538915528E-11</v>
      </c>
      <c r="AJ11" s="84">
        <f>ABS(_xll.RtGet(SourceAlias,$U11,ASK)-W11)</f>
        <v>1.5611914538915528E-11</v>
      </c>
      <c r="AK11" s="84">
        <f>ABS(_xll.RtGet(SourceAlias,$Y11,BID)-Z11)</f>
        <v>0</v>
      </c>
      <c r="AL11" s="84">
        <f>ABS(_xll.RtGet(SourceAlias,$Y11,ASK)-AA11)</f>
        <v>0</v>
      </c>
      <c r="AM11" s="34" t="s">
        <v>51</v>
      </c>
    </row>
    <row r="12" spans="1:39" ht="11.25" customHeight="1" x14ac:dyDescent="0.2">
      <c r="A12" s="98" t="s">
        <v>20</v>
      </c>
      <c r="B12" s="95" t="s">
        <v>51</v>
      </c>
      <c r="C12" s="76" t="str">
        <f>IF(Contribute="abcd",IF($D$2&lt;&gt;-1,_xll.RtContribute(SourceAlias,M12,Fields,N12:O12,"SCOPE:SERVER"),_xll.RtContribute(SourceAlias,"DDS_INSERT_S",$D$2:$F$2,M12:O12,"SCOPE:SERVER FTC:ALL")),"stopped")</f>
        <v>stopped</v>
      </c>
      <c r="D12" s="15" t="str">
        <f>IF(Contribute="abcd",IF($D$2&lt;&gt;-1,_xll.RtContribute(SourceAlias,Q12,Fields,R12:S12,"SCOPE:SERVER"),_xll.RtContribute(SourceAlias,"DDS_INSERT_S",$D$2:$F$2,Q12:S12,"SCOPE:SERVER FTC:ALL")),"stopped")</f>
        <v>stopped</v>
      </c>
      <c r="E12" s="15" t="str">
        <f>IF(Contribute="abcd",IF($D$2&lt;&gt;-1,_xll.RtContribute(SourceAlias,U12,Fields,V12:W12,"SCOPE:SERVER"),_xll.RtContribute(SourceAlias,"DDS_INSERT_S",$D$2:$F$2,V12:W12,"SCOPE:SERVER FTC:ALL")),"stopped")</f>
        <v>stopped</v>
      </c>
      <c r="F12" s="15" t="s">
        <v>51</v>
      </c>
      <c r="G12" s="2" t="s">
        <v>51</v>
      </c>
      <c r="H12" s="98"/>
      <c r="I12" s="10"/>
      <c r="J12" s="11"/>
      <c r="K12" s="11"/>
      <c r="L12" s="98" t="s">
        <v>79</v>
      </c>
      <c r="M12" s="10" t="str">
        <f t="shared" si="1"/>
        <v>HKD3M1X4F=</v>
      </c>
      <c r="N12" s="11">
        <f>'3M Pricing'!I12*100</f>
        <v>0.44466853438449799</v>
      </c>
      <c r="O12" s="11">
        <f t="shared" si="6"/>
        <v>0.44466853438449799</v>
      </c>
      <c r="P12" s="98" t="str">
        <f t="shared" si="2"/>
        <v>4MD</v>
      </c>
      <c r="Q12" s="10" t="str">
        <f t="shared" si="3"/>
        <v>HKD6M4MD=</v>
      </c>
      <c r="R12" s="11">
        <f>'6M Pricing'!I12*100</f>
        <v>0.55407809823303089</v>
      </c>
      <c r="S12" s="11">
        <f t="shared" si="7"/>
        <v>0.55407809823303089</v>
      </c>
      <c r="T12" s="98" t="str">
        <f t="shared" si="8"/>
        <v>4MD</v>
      </c>
      <c r="U12" s="10" t="str">
        <f t="shared" si="9"/>
        <v>HKDOIS4MD=</v>
      </c>
      <c r="V12" s="84">
        <f>'ON Pricing'!I12*100</f>
        <v>9.9999999996818925E-2</v>
      </c>
      <c r="W12" s="11">
        <f t="shared" si="10"/>
        <v>9.9999999996818925E-2</v>
      </c>
      <c r="X12" s="98"/>
      <c r="Y12" s="10"/>
      <c r="Z12" s="93"/>
      <c r="AA12" s="84"/>
      <c r="AB12" s="75" t="s">
        <v>51</v>
      </c>
      <c r="AC12" s="84"/>
      <c r="AD12" s="84"/>
      <c r="AE12" s="84">
        <f>ABS(_xll.RtGet(SourceAlias,$M12,BID)-N12)</f>
        <v>3.8449798900330734E-10</v>
      </c>
      <c r="AF12" s="84">
        <f>ABS(_xll.RtGet(SourceAlias,$M12,ASK)-O12)</f>
        <v>3.8449798900330734E-10</v>
      </c>
      <c r="AG12" s="84">
        <f>ABS(_xll.RtGet(SourceAlias,$Q12,BID)-R12)</f>
        <v>2.3303092788751201E-10</v>
      </c>
      <c r="AH12" s="84">
        <f>ABS(_xll.RtGet(SourceAlias,$Q12,ASK)-S12)</f>
        <v>2.3303092788751201E-10</v>
      </c>
      <c r="AI12" s="84">
        <f>ABS(_xll.RtGet(SourceAlias,$U12,BID)-V12)</f>
        <v>3.1810803990950376E-12</v>
      </c>
      <c r="AJ12" s="84">
        <f>ABS(_xll.RtGet(SourceAlias,$U12,ASK)-W12)</f>
        <v>3.1810803990950376E-12</v>
      </c>
      <c r="AK12" s="84"/>
      <c r="AL12" s="84"/>
      <c r="AM12" s="34" t="s">
        <v>51</v>
      </c>
    </row>
    <row r="13" spans="1:39" ht="11.25" customHeight="1" x14ac:dyDescent="0.2">
      <c r="A13" s="98" t="s">
        <v>21</v>
      </c>
      <c r="B13" s="95" t="s">
        <v>51</v>
      </c>
      <c r="C13" s="76" t="s">
        <v>51</v>
      </c>
      <c r="D13" s="15" t="str">
        <f>IF(Contribute="abcd",IF($D$2&lt;&gt;-1,_xll.RtContribute(SourceAlias,Q13,Fields,R13:S13,"SCOPE:SERVER"),_xll.RtContribute(SourceAlias,"DDS_INSERT_S",$D$2:$F$2,Q13:S13,"SCOPE:SERVER FTC:ALL")),"stopped")</f>
        <v>stopped</v>
      </c>
      <c r="E13" s="15" t="str">
        <f>IF(Contribute="abcd",IF($D$2&lt;&gt;-1,_xll.RtContribute(SourceAlias,U13,Fields,V13:W13,"SCOPE:SERVER"),_xll.RtContribute(SourceAlias,"DDS_INSERT_S",$D$2:$F$2,V13:W13,"SCOPE:SERVER FTC:ALL")),"stopped")</f>
        <v>stopped</v>
      </c>
      <c r="F13" s="15" t="s">
        <v>51</v>
      </c>
      <c r="G13" s="2" t="s">
        <v>51</v>
      </c>
      <c r="H13" s="98"/>
      <c r="I13" s="10"/>
      <c r="J13" s="11"/>
      <c r="K13" s="11"/>
      <c r="L13" s="98"/>
      <c r="M13" s="10"/>
      <c r="N13" s="11"/>
      <c r="O13" s="11"/>
      <c r="P13" s="98" t="str">
        <f t="shared" si="2"/>
        <v>5MD</v>
      </c>
      <c r="Q13" s="10" t="str">
        <f t="shared" si="3"/>
        <v>HKD6M5MD=</v>
      </c>
      <c r="R13" s="11">
        <f>'6M Pricing'!I13*100</f>
        <v>0.55727279240825989</v>
      </c>
      <c r="S13" s="11">
        <f t="shared" si="7"/>
        <v>0.55727279240825989</v>
      </c>
      <c r="T13" s="98" t="str">
        <f t="shared" si="8"/>
        <v>5MD</v>
      </c>
      <c r="U13" s="10" t="str">
        <f t="shared" si="9"/>
        <v>HKDOIS5MD=</v>
      </c>
      <c r="V13" s="84">
        <f>'ON Pricing'!I13*100</f>
        <v>0.11000000000065503</v>
      </c>
      <c r="W13" s="11">
        <f t="shared" si="10"/>
        <v>0.11000000000065503</v>
      </c>
      <c r="X13" s="98"/>
      <c r="Y13" s="10"/>
      <c r="Z13" s="93"/>
      <c r="AA13" s="84"/>
      <c r="AB13" s="75" t="s">
        <v>51</v>
      </c>
      <c r="AC13" s="84"/>
      <c r="AD13" s="84"/>
      <c r="AE13" s="84"/>
      <c r="AF13" s="84"/>
      <c r="AG13" s="84">
        <f>ABS(_xll.RtGet(SourceAlias,$Q13,BID)-R13)</f>
        <v>4.0825987035475464E-10</v>
      </c>
      <c r="AH13" s="84">
        <f>ABS(_xll.RtGet(SourceAlias,$Q13,ASK)-S13)</f>
        <v>4.0825987035475464E-10</v>
      </c>
      <c r="AI13" s="84">
        <f>ABS(_xll.RtGet(SourceAlias,$U13,BID)-V13)</f>
        <v>6.5501770674103454E-13</v>
      </c>
      <c r="AJ13" s="84">
        <f>ABS(_xll.RtGet(SourceAlias,$U13,ASK)-W13)</f>
        <v>6.5501770674103454E-13</v>
      </c>
      <c r="AK13" s="84"/>
      <c r="AL13" s="84"/>
      <c r="AM13" s="34" t="s">
        <v>51</v>
      </c>
    </row>
    <row r="14" spans="1:39" ht="11.25" customHeight="1" x14ac:dyDescent="0.2">
      <c r="A14" s="98" t="s">
        <v>14</v>
      </c>
      <c r="B14" s="95" t="str">
        <f>IF(Contribute="abcd",IF($D$2&lt;&gt;-1,_xll.RtContribute(SourceAlias,I14,Fields,J14:K14,"SCOPE:SERVER"),_xll.RtContribute(SourceAlias,"DDS_INSERT_S",$D$2:$F$2,I14:K14,"SCOPE:SERVER FTC:ALL")),"stopped")</f>
        <v>stopped</v>
      </c>
      <c r="C14" s="76" t="str">
        <f>IF(Contribute="abcd",IF($D$2&lt;&gt;-1,_xll.RtContribute(SourceAlias,M14,Fields,N14:O14,"SCOPE:SERVER"),_xll.RtContribute(SourceAlias,"DDS_INSERT_S",$D$2:$F$2,M14:O14,"SCOPE:SERVER FTC:ALL")),"stopped")</f>
        <v>stopped</v>
      </c>
      <c r="D14" s="15" t="str">
        <f>IF(Contribute="abcd",IF($D$2&lt;&gt;-1,_xll.RtContribute(SourceAlias,Q14,Fields,R14:S14,"SCOPE:SERVER"),_xll.RtContribute(SourceAlias,"DDS_INSERT_S",$D$2:$F$2,Q14:S14,"SCOPE:SERVER FTC:ALL")),"stopped")</f>
        <v>stopped</v>
      </c>
      <c r="E14" s="15" t="str">
        <f>IF(Contribute="abcd",IF($D$2&lt;&gt;-1,_xll.RtContribute(SourceAlias,U14,Fields,V14:W14,"SCOPE:SERVER"),_xll.RtContribute(SourceAlias,"DDS_INSERT_S",$D$2:$F$2,V14:W14,"SCOPE:SERVER FTC:ALL")),"stopped")</f>
        <v>stopped</v>
      </c>
      <c r="F14" s="15" t="str">
        <f>IF(Contribute="abcd",IF($D$2&lt;&gt;-1,_xll.RtContribute(SourceAlias,Y14,Fields,Z14:AA14,"SCOPE:SERVER"),_xll.RtContribute(SourceAlias,"DDS_INSERT_S",$D$2:$F$2,Y14:AA14,"SCOPE:SERVER FTC:ALL")),"stopped")</f>
        <v>stopped</v>
      </c>
      <c r="G14" s="2" t="s">
        <v>51</v>
      </c>
      <c r="H14" s="98" t="str">
        <f>A14</f>
        <v>6M</v>
      </c>
      <c r="I14" s="10" t="str">
        <f>Currency&amp;$H$4&amp;H14&amp;"="</f>
        <v>HKD1M6M=</v>
      </c>
      <c r="J14" s="11">
        <f>'1M Pricing'!I14*100</f>
        <v>0.32010604008391896</v>
      </c>
      <c r="K14" s="11">
        <f t="shared" si="5"/>
        <v>0.32010604008391896</v>
      </c>
      <c r="L14" s="98" t="s">
        <v>80</v>
      </c>
      <c r="M14" s="10" t="str">
        <f>Currency&amp;$L$4&amp;L14&amp;"="</f>
        <v>HKD3M3X6F=</v>
      </c>
      <c r="N14" s="11">
        <f>'3M Pricing'!I14*100</f>
        <v>0.54222437996395667</v>
      </c>
      <c r="O14" s="11">
        <f t="shared" si="6"/>
        <v>0.54222437996395667</v>
      </c>
      <c r="P14" s="98" t="str">
        <f t="shared" si="2"/>
        <v>6MD</v>
      </c>
      <c r="Q14" s="10" t="str">
        <f t="shared" si="3"/>
        <v>HKD6M6MD=</v>
      </c>
      <c r="R14" s="11">
        <f>'6M Pricing'!I14*100</f>
        <v>0.56086587043454339</v>
      </c>
      <c r="S14" s="11">
        <f t="shared" si="7"/>
        <v>0.56086587043454339</v>
      </c>
      <c r="T14" s="98" t="str">
        <f t="shared" si="8"/>
        <v>6MD</v>
      </c>
      <c r="U14" s="10" t="str">
        <f t="shared" si="9"/>
        <v>HKDOIS6MD=</v>
      </c>
      <c r="V14" s="84">
        <f>'ON Pricing'!I14*100</f>
        <v>0.11999999999995802</v>
      </c>
      <c r="W14" s="11">
        <f t="shared" si="10"/>
        <v>0.11999999999995802</v>
      </c>
      <c r="X14" s="98" t="str">
        <f>A14&amp;"D"</f>
        <v>6MD</v>
      </c>
      <c r="Y14" s="10" t="str">
        <f>Currency&amp;LEFT($X$4,3)&amp;X14&amp;"="</f>
        <v>HKDSTD6MD=</v>
      </c>
      <c r="Z14" s="84">
        <f>[1]Hibor!$M10</f>
        <v>0.56054999999999999</v>
      </c>
      <c r="AA14" s="84">
        <f t="shared" si="4"/>
        <v>0.56054999999999999</v>
      </c>
      <c r="AB14" s="75" t="s">
        <v>51</v>
      </c>
      <c r="AC14" s="84">
        <f>ABS(_xll.RtGet(SourceAlias,$I14,BID)-J14)</f>
        <v>8.391898287385402E-11</v>
      </c>
      <c r="AD14" s="84">
        <f>ABS(_xll.RtGet(SourceAlias,$I14,ASK)-K14)</f>
        <v>8.391898287385402E-11</v>
      </c>
      <c r="AE14" s="84">
        <f>ABS(_xll.RtGet(SourceAlias,$M14,BID)-N14)</f>
        <v>3.6043390494455707E-11</v>
      </c>
      <c r="AF14" s="84">
        <f>ABS(_xll.RtGet(SourceAlias,$M14,ASK)-O14)</f>
        <v>3.6043390494455707E-11</v>
      </c>
      <c r="AG14" s="84">
        <f>ABS(_xll.RtGet(SourceAlias,$Q14,BID)-R14)</f>
        <v>4.3454340126203306E-10</v>
      </c>
      <c r="AH14" s="84">
        <f>ABS(_xll.RtGet(SourceAlias,$Q14,ASK)-S14)</f>
        <v>4.3454340126203306E-10</v>
      </c>
      <c r="AI14" s="84">
        <f>ABS(_xll.RtGet(SourceAlias,$U14,BID)-V14)</f>
        <v>4.1980308118638732E-14</v>
      </c>
      <c r="AJ14" s="84">
        <f>ABS(_xll.RtGet(SourceAlias,$U14,ASK)-W14)</f>
        <v>4.1980308118638732E-14</v>
      </c>
      <c r="AK14" s="84">
        <f>ABS(_xll.RtGet(SourceAlias,$Y14,BID)-Z14)</f>
        <v>0</v>
      </c>
      <c r="AL14" s="84">
        <f>ABS(_xll.RtGet(SourceAlias,$Y14,ASK)-AA14)</f>
        <v>0</v>
      </c>
      <c r="AM14" s="34" t="s">
        <v>51</v>
      </c>
    </row>
    <row r="15" spans="1:39" ht="11.25" customHeight="1" x14ac:dyDescent="0.2">
      <c r="A15" s="98" t="s">
        <v>74</v>
      </c>
      <c r="B15" s="95" t="s">
        <v>51</v>
      </c>
      <c r="C15" s="76" t="s">
        <v>51</v>
      </c>
      <c r="D15" s="15" t="str">
        <f>IF(Contribute="abcd",IF($D$2&lt;&gt;-1,_xll.RtContribute(SourceAlias,Q15,Fields,R15:S15,"SCOPE:SERVER"),_xll.RtContribute(SourceAlias,"DDS_INSERT_S",$D$2:$F$2,Q15:S15,"SCOPE:SERVER FTC:ALL")),"stopped")</f>
        <v>stopped</v>
      </c>
      <c r="E15" s="15" t="s">
        <v>51</v>
      </c>
      <c r="F15" s="15" t="s">
        <v>51</v>
      </c>
      <c r="G15" s="2" t="s">
        <v>51</v>
      </c>
      <c r="H15" s="98"/>
      <c r="I15" s="10"/>
      <c r="J15" s="11"/>
      <c r="K15" s="11"/>
      <c r="L15" s="98"/>
      <c r="M15" s="10"/>
      <c r="N15" s="11"/>
      <c r="O15" s="11"/>
      <c r="P15" s="98" t="s">
        <v>82</v>
      </c>
      <c r="Q15" s="10" t="str">
        <f t="shared" si="3"/>
        <v>HKD6M1X7F=</v>
      </c>
      <c r="R15" s="11">
        <f>'6M Pricing'!I15*100</f>
        <v>0.57186023228693061</v>
      </c>
      <c r="S15" s="11">
        <f t="shared" si="7"/>
        <v>0.57186023228693061</v>
      </c>
      <c r="T15" s="98"/>
      <c r="U15" s="10"/>
      <c r="V15" s="84"/>
      <c r="W15" s="11"/>
      <c r="X15" s="98"/>
      <c r="Y15" s="10"/>
      <c r="Z15" s="84"/>
      <c r="AA15" s="84"/>
      <c r="AB15" s="75"/>
      <c r="AC15" s="84"/>
      <c r="AD15" s="84"/>
      <c r="AE15" s="84"/>
      <c r="AF15" s="84"/>
      <c r="AG15" s="84">
        <f>ABS(_xll.RtGet(SourceAlias,$Q15,BID)-R15)</f>
        <v>7.1306938131954212E-10</v>
      </c>
      <c r="AH15" s="84">
        <f>ABS(_xll.RtGet(SourceAlias,$Q15,ASK)-S15)</f>
        <v>7.1306938131954212E-10</v>
      </c>
      <c r="AI15" s="84"/>
      <c r="AJ15" s="84"/>
      <c r="AK15" s="84"/>
      <c r="AL15" s="84"/>
      <c r="AM15" s="34"/>
    </row>
    <row r="16" spans="1:39" ht="11.25" customHeight="1" x14ac:dyDescent="0.2">
      <c r="A16" s="98" t="s">
        <v>75</v>
      </c>
      <c r="B16" s="95" t="s">
        <v>51</v>
      </c>
      <c r="C16" s="76" t="s">
        <v>51</v>
      </c>
      <c r="D16" s="15" t="str">
        <f>IF(Contribute="abcd",IF($D$2&lt;&gt;-1,_xll.RtContribute(SourceAlias,Q16,Fields,R16:S16,"SCOPE:SERVER"),_xll.RtContribute(SourceAlias,"DDS_INSERT_S",$D$2:$F$2,Q16:S16,"SCOPE:SERVER FTC:ALL")),"stopped")</f>
        <v>stopped</v>
      </c>
      <c r="E16" s="15" t="s">
        <v>51</v>
      </c>
      <c r="F16" s="15" t="s">
        <v>51</v>
      </c>
      <c r="G16" s="2" t="s">
        <v>51</v>
      </c>
      <c r="H16" s="98"/>
      <c r="I16" s="10"/>
      <c r="J16" s="11"/>
      <c r="K16" s="11"/>
      <c r="L16" s="98"/>
      <c r="M16" s="10"/>
      <c r="N16" s="11"/>
      <c r="O16" s="11"/>
      <c r="P16" s="98" t="s">
        <v>83</v>
      </c>
      <c r="Q16" s="10" t="str">
        <f t="shared" si="3"/>
        <v>HKD6M2X8F=</v>
      </c>
      <c r="R16" s="11">
        <f>'6M Pricing'!I16*100</f>
        <v>0.60837988335763782</v>
      </c>
      <c r="S16" s="11">
        <f t="shared" si="7"/>
        <v>0.60837988335763782</v>
      </c>
      <c r="T16" s="98"/>
      <c r="U16" s="10"/>
      <c r="V16" s="84"/>
      <c r="W16" s="11"/>
      <c r="X16" s="98"/>
      <c r="Y16" s="10"/>
      <c r="Z16" s="93"/>
      <c r="AA16" s="84"/>
      <c r="AB16" s="75"/>
      <c r="AC16" s="84"/>
      <c r="AD16" s="84"/>
      <c r="AE16" s="84"/>
      <c r="AF16" s="84"/>
      <c r="AG16" s="84">
        <f>ABS(_xll.RtGet(SourceAlias,$Q16,BID)-R16)</f>
        <v>3.5763780825703861E-10</v>
      </c>
      <c r="AH16" s="84">
        <f>ABS(_xll.RtGet(SourceAlias,$Q16,ASK)-S16)</f>
        <v>3.5763780825703861E-10</v>
      </c>
      <c r="AI16" s="84"/>
      <c r="AJ16" s="84"/>
      <c r="AK16" s="84"/>
      <c r="AL16" s="84"/>
      <c r="AM16" s="34"/>
    </row>
    <row r="17" spans="1:39" ht="11.25" customHeight="1" x14ac:dyDescent="0.2">
      <c r="A17" s="98" t="s">
        <v>22</v>
      </c>
      <c r="B17" s="95" t="str">
        <f>IF(Contribute="abcd",IF($D$2&lt;&gt;-1,_xll.RtContribute(SourceAlias,I17,Fields,J17:K17,"SCOPE:SERVER"),_xll.RtContribute(SourceAlias,"DDS_INSERT_S",$D$2:$F$2,I17:K17,"SCOPE:SERVER FTC:ALL")),"stopped")</f>
        <v>stopped</v>
      </c>
      <c r="C17" s="76" t="str">
        <f>IF(Contribute="abcd",IF($D$2&lt;&gt;-1,_xll.RtContribute(SourceAlias,M17,Fields,N17:O17,"SCOPE:SERVER"),_xll.RtContribute(SourceAlias,"DDS_INSERT_S",$D$2:$F$2,M17:O17,"SCOPE:SERVER FTC:ALL")),"stopped")</f>
        <v>stopped</v>
      </c>
      <c r="D17" s="15" t="str">
        <f>IF(Contribute="abcd",IF($D$2&lt;&gt;-1,_xll.RtContribute(SourceAlias,Q17,Fields,R17:S17,"SCOPE:SERVER"),_xll.RtContribute(SourceAlias,"DDS_INSERT_S",$D$2:$F$2,Q17:S17,"SCOPE:SERVER FTC:ALL")),"stopped")</f>
        <v>stopped</v>
      </c>
      <c r="E17" s="15" t="str">
        <f>IF(Contribute="abcd",IF($D$2&lt;&gt;-1,_xll.RtContribute(SourceAlias,U17,Fields,V17:W17,"SCOPE:SERVER"),_xll.RtContribute(SourceAlias,"DDS_INSERT_S",$D$2:$F$2,V17:W17,"SCOPE:SERVER FTC:ALL")),"stopped")</f>
        <v>stopped</v>
      </c>
      <c r="F17" s="15" t="s">
        <v>51</v>
      </c>
      <c r="G17" s="2" t="s">
        <v>51</v>
      </c>
      <c r="H17" s="98" t="str">
        <f>A17</f>
        <v>9M</v>
      </c>
      <c r="I17" s="10" t="str">
        <f>Currency&amp;$H$4&amp;H17&amp;"="</f>
        <v>HKD1M9M=</v>
      </c>
      <c r="J17" s="11">
        <f>'1M Pricing'!I17*100</f>
        <v>0.38038464801568955</v>
      </c>
      <c r="K17" s="11">
        <f t="shared" si="5"/>
        <v>0.38038464801568955</v>
      </c>
      <c r="L17" s="98" t="s">
        <v>81</v>
      </c>
      <c r="M17" s="10" t="str">
        <f>Currency&amp;$L$4&amp;L17&amp;"="</f>
        <v>HKD3M6X9F=</v>
      </c>
      <c r="N17" s="11">
        <f>'3M Pricing'!I17*100</f>
        <v>0.65203010330296451</v>
      </c>
      <c r="O17" s="11">
        <f t="shared" si="6"/>
        <v>0.65203010330296451</v>
      </c>
      <c r="P17" s="98" t="s">
        <v>84</v>
      </c>
      <c r="Q17" s="10" t="str">
        <f t="shared" si="3"/>
        <v>HKD6M3X9F=</v>
      </c>
      <c r="R17" s="11">
        <f>'6M Pricing'!I17*100</f>
        <v>0.66332620453451585</v>
      </c>
      <c r="S17" s="11">
        <f t="shared" si="7"/>
        <v>0.66332620453451585</v>
      </c>
      <c r="T17" s="98" t="str">
        <f>A17&amp;"D"</f>
        <v>9MD</v>
      </c>
      <c r="U17" s="10" t="str">
        <f>Currency&amp;$T$4&amp;T17&amp;"="</f>
        <v>HKDOIS9MD=</v>
      </c>
      <c r="V17" s="84">
        <f>'ON Pricing'!I17*100</f>
        <v>0.1300000000000012</v>
      </c>
      <c r="W17" s="11">
        <f t="shared" si="10"/>
        <v>0.1300000000000012</v>
      </c>
      <c r="X17" s="98"/>
      <c r="Y17" s="10"/>
      <c r="Z17" s="84"/>
      <c r="AA17" s="84"/>
      <c r="AB17" s="75" t="s">
        <v>51</v>
      </c>
      <c r="AC17" s="84">
        <f>ABS(_xll.RtGet(SourceAlias,$I17,BID)-J17)</f>
        <v>1.568956076170025E-11</v>
      </c>
      <c r="AD17" s="84">
        <f>ABS(_xll.RtGet(SourceAlias,$I17,ASK)-K17)</f>
        <v>1.568956076170025E-11</v>
      </c>
      <c r="AE17" s="84">
        <f>ABS(_xll.RtGet(SourceAlias,$M17,BID)-N17)</f>
        <v>3.0296454234246539E-10</v>
      </c>
      <c r="AF17" s="84">
        <f>ABS(_xll.RtGet(SourceAlias,$M17,ASK)-O17)</f>
        <v>3.0296454234246539E-10</v>
      </c>
      <c r="AG17" s="84">
        <f>ABS(_xll.RtGet(SourceAlias,$Q17,BID)-R17)</f>
        <v>4.6548409571300908E-10</v>
      </c>
      <c r="AH17" s="84">
        <f>ABS(_xll.RtGet(SourceAlias,$Q17,ASK)-S17)</f>
        <v>4.6548409571300908E-10</v>
      </c>
      <c r="AI17" s="84">
        <f>ABS(_xll.RtGet(SourceAlias,$U17,BID)-V17)</f>
        <v>1.1934897514720433E-15</v>
      </c>
      <c r="AJ17" s="84">
        <f>ABS(_xll.RtGet(SourceAlias,$U17,ASK)-W17)</f>
        <v>1.1934897514720433E-15</v>
      </c>
      <c r="AK17" s="84"/>
      <c r="AL17" s="84"/>
      <c r="AM17" s="34" t="s">
        <v>51</v>
      </c>
    </row>
    <row r="18" spans="1:39" ht="11.25" customHeight="1" x14ac:dyDescent="0.2">
      <c r="A18" s="98" t="s">
        <v>76</v>
      </c>
      <c r="B18" s="95" t="s">
        <v>51</v>
      </c>
      <c r="C18" s="76" t="s">
        <v>51</v>
      </c>
      <c r="D18" s="15" t="str">
        <f>IF(Contribute="abcd",IF($D$2&lt;&gt;-1,_xll.RtContribute(SourceAlias,Q18,Fields,R18:S18,"SCOPE:SERVER"),_xll.RtContribute(SourceAlias,"DDS_INSERT_S",$D$2:$F$2,Q18:S18,"SCOPE:SERVER FTC:ALL")),"stopped")</f>
        <v>stopped</v>
      </c>
      <c r="E18" s="15" t="s">
        <v>51</v>
      </c>
      <c r="F18" s="15" t="s">
        <v>51</v>
      </c>
      <c r="G18" s="2" t="s">
        <v>51</v>
      </c>
      <c r="H18" s="98"/>
      <c r="I18" s="10"/>
      <c r="J18" s="11"/>
      <c r="K18" s="11"/>
      <c r="L18" s="98"/>
      <c r="M18" s="10"/>
      <c r="N18" s="11"/>
      <c r="O18" s="11"/>
      <c r="P18" s="98" t="s">
        <v>85</v>
      </c>
      <c r="Q18" s="10" t="str">
        <f t="shared" si="3"/>
        <v>HKD6M4X10F=</v>
      </c>
      <c r="R18" s="11">
        <f>'6M Pricing'!I18*100</f>
        <v>0.7079619863913964</v>
      </c>
      <c r="S18" s="11">
        <f t="shared" si="7"/>
        <v>0.7079619863913964</v>
      </c>
      <c r="T18" s="98"/>
      <c r="U18" s="10"/>
      <c r="V18" s="84"/>
      <c r="W18" s="11"/>
      <c r="X18" s="98"/>
      <c r="Y18" s="10"/>
      <c r="Z18" s="84"/>
      <c r="AA18" s="84"/>
      <c r="AB18" s="75"/>
      <c r="AC18" s="84"/>
      <c r="AD18" s="84"/>
      <c r="AE18" s="84"/>
      <c r="AF18" s="84"/>
      <c r="AG18" s="84">
        <f>ABS(_xll.RtGet(SourceAlias,$Q18,BID)-R18)</f>
        <v>9.39139643829634E-9</v>
      </c>
      <c r="AH18" s="84">
        <f>ABS(_xll.RtGet(SourceAlias,$Q18,ASK)-S18)</f>
        <v>9.39139643829634E-9</v>
      </c>
      <c r="AI18" s="84"/>
      <c r="AJ18" s="84"/>
      <c r="AK18" s="84"/>
      <c r="AL18" s="84"/>
      <c r="AM18" s="34"/>
    </row>
    <row r="19" spans="1:39" ht="11.25" customHeight="1" x14ac:dyDescent="0.2">
      <c r="A19" s="98" t="s">
        <v>77</v>
      </c>
      <c r="B19" s="95" t="s">
        <v>51</v>
      </c>
      <c r="C19" s="76" t="s">
        <v>51</v>
      </c>
      <c r="D19" s="15" t="str">
        <f>IF(Contribute="abcd",IF($D$2&lt;&gt;-1,_xll.RtContribute(SourceAlias,Q19,Fields,R19:S19,"SCOPE:SERVER"),_xll.RtContribute(SourceAlias,"DDS_INSERT_S",$D$2:$F$2,Q19:S19,"SCOPE:SERVER FTC:ALL")),"stopped")</f>
        <v>stopped</v>
      </c>
      <c r="E19" s="15" t="s">
        <v>51</v>
      </c>
      <c r="F19" s="15" t="s">
        <v>51</v>
      </c>
      <c r="G19" s="2" t="s">
        <v>51</v>
      </c>
      <c r="H19" s="98"/>
      <c r="I19" s="10"/>
      <c r="J19" s="11"/>
      <c r="K19" s="11"/>
      <c r="L19" s="98"/>
      <c r="M19" s="10"/>
      <c r="N19" s="11"/>
      <c r="O19" s="11"/>
      <c r="P19" s="98" t="s">
        <v>87</v>
      </c>
      <c r="Q19" s="10" t="str">
        <f t="shared" si="3"/>
        <v>HKD6M5X11F=</v>
      </c>
      <c r="R19" s="11">
        <f>'6M Pricing'!I19*100</f>
        <v>0.74621169541505972</v>
      </c>
      <c r="S19" s="11">
        <f t="shared" si="7"/>
        <v>0.74621169541505972</v>
      </c>
      <c r="T19" s="98"/>
      <c r="U19" s="10"/>
      <c r="V19" s="84"/>
      <c r="W19" s="11"/>
      <c r="X19" s="98"/>
      <c r="Y19" s="10"/>
      <c r="Z19" s="84"/>
      <c r="AA19" s="84"/>
      <c r="AB19" s="75"/>
      <c r="AC19" s="84"/>
      <c r="AD19" s="84"/>
      <c r="AE19" s="84"/>
      <c r="AF19" s="84"/>
      <c r="AG19" s="84">
        <f>ABS(_xll.RtGet(SourceAlias,$Q19,BID)-R19)</f>
        <v>2.7584940220926057E-8</v>
      </c>
      <c r="AH19" s="84">
        <f>ABS(_xll.RtGet(SourceAlias,$Q19,ASK)-S19)</f>
        <v>2.7584940220926057E-8</v>
      </c>
      <c r="AI19" s="84"/>
      <c r="AJ19" s="84"/>
      <c r="AK19" s="84"/>
      <c r="AL19" s="84"/>
      <c r="AM19" s="34"/>
    </row>
    <row r="20" spans="1:39" ht="11.25" customHeight="1" x14ac:dyDescent="0.2">
      <c r="A20" s="98" t="s">
        <v>23</v>
      </c>
      <c r="B20" s="95" t="str">
        <f>IF(Contribute="abcd",IF($D$2&lt;&gt;-1,_xll.RtContribute(SourceAlias,I20,Fields,J20:K20,"SCOPE:SERVER"),_xll.RtContribute(SourceAlias,"DDS_INSERT_S",$D$2:$F$2,I20:K20,"SCOPE:SERVER FTC:ALL")),"stopped")</f>
        <v>stopped</v>
      </c>
      <c r="C20" s="15" t="str">
        <f>IF(Contribute="abcd",IF($D$2&lt;&gt;-1,_xll.RtContribute(SourceAlias,M20,Fields,N20:O20,"SCOPE:SERVER"),_xll.RtContribute(SourceAlias,"DDS_INSERT_S",$D$2:$F$2,M20:O20,"SCOPE:SERVER FTC:ALL")),"stopped")</f>
        <v>stopped</v>
      </c>
      <c r="D20" s="15" t="str">
        <f>IF(Contribute="abcd",IF($D$2&lt;&gt;-1,_xll.RtContribute(SourceAlias,Q20,Fields,R20:S20,"SCOPE:SERVER"),_xll.RtContribute(SourceAlias,"DDS_INSERT_S",$D$2:$F$2,Q20:S20,"SCOPE:SERVER FTC:ALL")),"stopped")</f>
        <v>stopped</v>
      </c>
      <c r="E20" s="15" t="str">
        <f>IF(Contribute="abcd",IF($D$2&lt;&gt;-1,_xll.RtContribute(SourceAlias,U20,Fields,V20:W20,"SCOPE:SERVER"),_xll.RtContribute(SourceAlias,"DDS_INSERT_S",$D$2:$F$2,V20:W20,"SCOPE:SERVER FTC:ALL")),"stopped")</f>
        <v>stopped</v>
      </c>
      <c r="F20" s="15" t="str">
        <f>IF(Contribute="abcd",IF($D$2&lt;&gt;-1,_xll.RtContribute(SourceAlias,Y20,Fields,Z20:AA20,"SCOPE:SERVER"),_xll.RtContribute(SourceAlias,"DDS_INSERT_S",$D$2:$F$2,Y20:AA20,"SCOPE:SERVER FTC:ALL")),"stopped")</f>
        <v>stopped</v>
      </c>
      <c r="G20" s="2" t="s">
        <v>51</v>
      </c>
      <c r="H20" s="98" t="str">
        <f>A20</f>
        <v>1Y</v>
      </c>
      <c r="I20" s="10" t="str">
        <f>Currency&amp;$H$4&amp;H20&amp;"="</f>
        <v>HKD1M1Y=</v>
      </c>
      <c r="J20" s="11">
        <f>'1M Pricing'!I20*100</f>
        <v>0.44083335863878459</v>
      </c>
      <c r="K20" s="11">
        <f t="shared" si="5"/>
        <v>0.44083335863878459</v>
      </c>
      <c r="L20" s="98" t="str">
        <f t="shared" ref="L20:L29" si="11">A20</f>
        <v>1Y</v>
      </c>
      <c r="M20" s="10" t="str">
        <f t="shared" ref="M20:M29" si="12">Currency&amp;$L$4&amp;L20&amp;"="</f>
        <v>HKD3M1Y=</v>
      </c>
      <c r="N20" s="11">
        <f>'3M Pricing'!I20*100</f>
        <v>0.59000000008910758</v>
      </c>
      <c r="O20" s="11">
        <f t="shared" si="6"/>
        <v>0.59000000008910758</v>
      </c>
      <c r="P20" s="98" t="s">
        <v>86</v>
      </c>
      <c r="Q20" s="10" t="str">
        <f t="shared" si="3"/>
        <v>HKD6M6X12F=</v>
      </c>
      <c r="R20" s="11">
        <f>'6M Pricing'!I20*100</f>
        <v>0.78265007100070016</v>
      </c>
      <c r="S20" s="11">
        <f t="shared" si="7"/>
        <v>0.78265007100070016</v>
      </c>
      <c r="T20" s="98" t="str">
        <f t="shared" ref="T20:T29" si="13">A20&amp;"D"</f>
        <v>1YD</v>
      </c>
      <c r="U20" s="10" t="str">
        <f t="shared" ref="U20:U29" si="14">Currency&amp;$T$4&amp;T20&amp;"="</f>
        <v>HKDOIS1YD=</v>
      </c>
      <c r="V20" s="84">
        <f>'ON Pricing'!I20*100</f>
        <v>0.15000000000000285</v>
      </c>
      <c r="W20" s="11">
        <f t="shared" si="10"/>
        <v>0.15000000000000285</v>
      </c>
      <c r="X20" s="98" t="str">
        <f>A20&amp;"D"</f>
        <v>1YD</v>
      </c>
      <c r="Y20" s="10" t="str">
        <f>Currency&amp;LEFT($X$4,3)&amp;X20&amp;"="</f>
        <v>HKDSTD1YD=</v>
      </c>
      <c r="Z20" s="84">
        <f>[1]Hibor!$M11</f>
        <v>0.87220999999999993</v>
      </c>
      <c r="AA20" s="84">
        <f t="shared" si="4"/>
        <v>0.87220999999999993</v>
      </c>
      <c r="AB20" s="75" t="s">
        <v>51</v>
      </c>
      <c r="AC20" s="84">
        <f>ABS(_xll.RtGet(SourceAlias,$I20,BID)-J20)</f>
        <v>3.6121539093159072E-10</v>
      </c>
      <c r="AD20" s="84">
        <f>ABS(_xll.RtGet(SourceAlias,$I20,ASK)-K20)</f>
        <v>3.6121539093159072E-10</v>
      </c>
      <c r="AE20" s="84">
        <f>ABS(_xll.RtGet(SourceAlias,$M20,BID)-N20)</f>
        <v>8.9107499157137227E-11</v>
      </c>
      <c r="AF20" s="84">
        <f>ABS(_xll.RtGet(SourceAlias,$M20,ASK)-O20)</f>
        <v>8.9107499157137227E-11</v>
      </c>
      <c r="AG20" s="84">
        <f>ABS(_xll.RtGet(SourceAlias,$Q20,BID)-R20)</f>
        <v>3.9000700113867026E-8</v>
      </c>
      <c r="AH20" s="84">
        <f>ABS(_xll.RtGet(SourceAlias,$Q20,ASK)-S20)</f>
        <v>3.9000700113867026E-8</v>
      </c>
      <c r="AI20" s="84">
        <f>ABS(_xll.RtGet(SourceAlias,$U20,BID)-V20)</f>
        <v>2.8588242884097781E-15</v>
      </c>
      <c r="AJ20" s="84">
        <f>ABS(_xll.RtGet(SourceAlias,$U20,ASK)-W20)</f>
        <v>2.8588242884097781E-15</v>
      </c>
      <c r="AK20" s="84">
        <f>ABS(_xll.RtGet(SourceAlias,$Y20,BID)-Z20)</f>
        <v>0</v>
      </c>
      <c r="AL20" s="84">
        <f>ABS(_xll.RtGet(SourceAlias,$Y20,ASK)-AA20)</f>
        <v>0</v>
      </c>
      <c r="AM20" s="34" t="s">
        <v>51</v>
      </c>
    </row>
    <row r="21" spans="1:39" ht="11.25" customHeight="1" x14ac:dyDescent="0.25">
      <c r="A21" s="98" t="s">
        <v>48</v>
      </c>
      <c r="B21" s="95" t="s">
        <v>51</v>
      </c>
      <c r="C21" s="15" t="str">
        <f>IF(Contribute="abcd",IF($D$2&lt;&gt;-1,_xll.RtContribute(SourceAlias,M21,Fields,N21:O21,"SCOPE:SERVER"),_xll.RtContribute(SourceAlias,"DDS_INSERT_S",$D$2:$F$2,M21:O21,"SCOPE:SERVER FTC:ALL")),"stopped")</f>
        <v>stopped</v>
      </c>
      <c r="D21" s="15" t="str">
        <f>IF(Contribute="abcd",IF($D$2&lt;&gt;-1,_xll.RtContribute(SourceAlias,Q21,Fields,R21:S21,"SCOPE:SERVER"),_xll.RtContribute(SourceAlias,"DDS_INSERT_S",$D$2:$F$2,Q21:S21,"SCOPE:SERVER FTC:ALL")),"stopped")</f>
        <v>stopped</v>
      </c>
      <c r="E21" s="15" t="str">
        <f>IF(Contribute="abcd",IF($D$2&lt;&gt;-1,_xll.RtContribute(SourceAlias,U21,Fields,V21:W21,"SCOPE:SERVER"),_xll.RtContribute(SourceAlias,"DDS_INSERT_S",$D$2:$F$2,V21:W21,"SCOPE:SERVER FTC:ALL")),"stopped")</f>
        <v>stopped</v>
      </c>
      <c r="F21" s="15" t="s">
        <v>51</v>
      </c>
      <c r="G21" s="2" t="s">
        <v>51</v>
      </c>
      <c r="H21" s="98"/>
      <c r="I21" s="10"/>
      <c r="J21" s="11"/>
      <c r="K21" s="11"/>
      <c r="L21" s="98" t="str">
        <f t="shared" si="11"/>
        <v>18M</v>
      </c>
      <c r="M21" s="10" t="str">
        <f t="shared" si="12"/>
        <v>HKD3M18M=</v>
      </c>
      <c r="N21" s="11">
        <f>'3M Pricing'!I21*100</f>
        <v>0.730000000000392</v>
      </c>
      <c r="O21" s="11">
        <f t="shared" si="6"/>
        <v>0.730000000000392</v>
      </c>
      <c r="P21" s="98" t="s">
        <v>88</v>
      </c>
      <c r="Q21" s="10" t="str">
        <f t="shared" si="3"/>
        <v>HKD6M12X18F=</v>
      </c>
      <c r="R21" s="11">
        <f>'6M Pricing'!I21*100</f>
        <v>1.0544016682418924</v>
      </c>
      <c r="S21" s="11">
        <f t="shared" si="7"/>
        <v>1.0544016682418924</v>
      </c>
      <c r="T21" s="98" t="str">
        <f t="shared" si="13"/>
        <v>18MD</v>
      </c>
      <c r="U21" s="10" t="str">
        <f t="shared" si="14"/>
        <v>HKDOIS18MD=</v>
      </c>
      <c r="V21" s="122">
        <f>$V$20</f>
        <v>0.15000000000000285</v>
      </c>
      <c r="W21" s="122">
        <f t="shared" si="10"/>
        <v>0.15000000000000285</v>
      </c>
      <c r="X21" s="98"/>
      <c r="Y21" s="10"/>
      <c r="Z21" s="11"/>
      <c r="AA21" s="11"/>
      <c r="AB21" s="75" t="s">
        <v>51</v>
      </c>
      <c r="AC21" s="84"/>
      <c r="AD21" s="84"/>
      <c r="AE21" s="84">
        <f>ABS(_xll.RtGet(SourceAlias,$M21,BID)-N21)</f>
        <v>3.9201974999514277E-13</v>
      </c>
      <c r="AF21" s="84">
        <f>ABS(_xll.RtGet(SourceAlias,$M21,ASK)-O21)</f>
        <v>3.9201974999514277E-13</v>
      </c>
      <c r="AG21" s="84">
        <f>ABS(_xll.RtGet(SourceAlias,$Q21,BID)-R21)</f>
        <v>4.4575810753677558E-7</v>
      </c>
      <c r="AH21" s="84">
        <f>ABS(_xll.RtGet(SourceAlias,$Q21,ASK)-S21)</f>
        <v>4.4575810753677558E-7</v>
      </c>
      <c r="AI21" s="84">
        <f>ABS(_xll.RtGet(SourceAlias,$U21,BID)-V21)</f>
        <v>2.8588242884097781E-15</v>
      </c>
      <c r="AJ21" s="84">
        <f>ABS(_xll.RtGet(SourceAlias,$U21,ASK)-W21)</f>
        <v>2.8588242884097781E-15</v>
      </c>
      <c r="AK21" s="84"/>
      <c r="AL21" s="84"/>
      <c r="AM21" s="34" t="s">
        <v>51</v>
      </c>
    </row>
    <row r="22" spans="1:39" ht="11.25" customHeight="1" x14ac:dyDescent="0.25">
      <c r="A22" s="98" t="s">
        <v>24</v>
      </c>
      <c r="B22" s="95" t="str">
        <f>IF(Contribute="abcd",IF($D$2&lt;&gt;-1,_xll.RtContribute(SourceAlias,I22,Fields,J22:K22,"SCOPE:SERVER"),_xll.RtContribute(SourceAlias,"DDS_INSERT_S",$D$2:$F$2,I22:K22,"SCOPE:SERVER FTC:ALL")),"stopped")</f>
        <v>stopped</v>
      </c>
      <c r="C22" s="15" t="str">
        <f>IF(Contribute="abcd",IF($D$2&lt;&gt;-1,_xll.RtContribute(SourceAlias,M22,Fields,N22:O22,"SCOPE:SERVER"),_xll.RtContribute(SourceAlias,"DDS_INSERT_S",$D$2:$F$2,M22:O22,"SCOPE:SERVER FTC:ALL")),"stopped")</f>
        <v>stopped</v>
      </c>
      <c r="D22" s="15" t="str">
        <f>IF(Contribute="abcd",IF($D$2&lt;&gt;-1,_xll.RtContribute(SourceAlias,Q22,Fields,R22:S22,"SCOPE:SERVER"),_xll.RtContribute(SourceAlias,"DDS_INSERT_S",$D$2:$F$2,Q22:S22,"SCOPE:SERVER FTC:ALL")),"stopped")</f>
        <v>stopped</v>
      </c>
      <c r="E22" s="15" t="str">
        <f>IF(Contribute="abcd",IF($D$2&lt;&gt;-1,_xll.RtContribute(SourceAlias,U22,Fields,V22:W22,"SCOPE:SERVER"),_xll.RtContribute(SourceAlias,"DDS_INSERT_S",$D$2:$F$2,V22:W22,"SCOPE:SERVER FTC:ALL")),"stopped")</f>
        <v>stopped</v>
      </c>
      <c r="F22" s="15" t="str">
        <f>IF(Contribute="abcd",IF($D$2&lt;&gt;-1,_xll.RtContribute(SourceAlias,Y22,Fields,Z22:AA22,"SCOPE:SERVER"),_xll.RtContribute(SourceAlias,"DDS_INSERT_S",$D$2:$F$2,Y22:AA22,"SCOPE:SERVER FTC:ALL")),"stopped")</f>
        <v>stopped</v>
      </c>
      <c r="G22" s="2" t="s">
        <v>51</v>
      </c>
      <c r="H22" s="118" t="str">
        <f t="shared" ref="H22:H29" si="15">A22</f>
        <v>2Y</v>
      </c>
      <c r="I22" s="83" t="str">
        <f t="shared" ref="I22:I29" si="16">Currency&amp;$H$4&amp;H22&amp;"="</f>
        <v>HKD1M2Y=</v>
      </c>
      <c r="J22" s="84">
        <f>'1M Pricing'!I22*100</f>
        <v>0.72215092219461652</v>
      </c>
      <c r="K22" s="84">
        <f t="shared" si="5"/>
        <v>0.72215092219461652</v>
      </c>
      <c r="L22" s="98" t="str">
        <f t="shared" si="11"/>
        <v>2Y</v>
      </c>
      <c r="M22" s="10" t="str">
        <f t="shared" si="12"/>
        <v>HKD3M2Y=</v>
      </c>
      <c r="N22" s="11">
        <f>'3M Pricing'!I22*100</f>
        <v>0.85999999999735555</v>
      </c>
      <c r="O22" s="11">
        <f t="shared" si="6"/>
        <v>0.85999999999735555</v>
      </c>
      <c r="P22" s="98" t="s">
        <v>89</v>
      </c>
      <c r="Q22" s="10" t="str">
        <f t="shared" si="3"/>
        <v>HKD6M18X24F=</v>
      </c>
      <c r="R22" s="11">
        <f>'6M Pricing'!I22*100</f>
        <v>1.3120611247400937</v>
      </c>
      <c r="S22" s="11">
        <f t="shared" si="7"/>
        <v>1.3120611247400937</v>
      </c>
      <c r="T22" s="98" t="str">
        <f t="shared" si="13"/>
        <v>2YD</v>
      </c>
      <c r="U22" s="10" t="str">
        <f t="shared" si="14"/>
        <v>HKDOIS2YD=</v>
      </c>
      <c r="V22" s="122">
        <f t="shared" ref="V22:V29" si="17">$V$20</f>
        <v>0.15000000000000285</v>
      </c>
      <c r="W22" s="122">
        <f t="shared" si="10"/>
        <v>0.15000000000000285</v>
      </c>
      <c r="X22" s="98" t="str">
        <f t="shared" ref="X22:X29" si="18">A22</f>
        <v>2Y</v>
      </c>
      <c r="Y22" s="10" t="str">
        <f t="shared" ref="Y22:Y29" si="19">Currency&amp;LEFT($X$4,3)&amp;X22&amp;"="</f>
        <v>HKDSTD2Y=</v>
      </c>
      <c r="Z22" s="84">
        <f>'STD2 Pricing'!I22*100</f>
        <v>0.85999999999735555</v>
      </c>
      <c r="AA22" s="84">
        <f t="shared" si="4"/>
        <v>0.85999999999735555</v>
      </c>
      <c r="AB22" s="75" t="s">
        <v>51</v>
      </c>
      <c r="AC22" s="84">
        <f>ABS(_xll.RtGet(SourceAlias,$I22,BID)-J22)</f>
        <v>1.9461654510166682E-10</v>
      </c>
      <c r="AD22" s="84">
        <f>ABS(_xll.RtGet(SourceAlias,$I22,ASK)-K22)</f>
        <v>1.9461654510166682E-10</v>
      </c>
      <c r="AE22" s="84">
        <f>ABS(_xll.RtGet(SourceAlias,$M22,BID)-N22)</f>
        <v>2.6444402223546604E-12</v>
      </c>
      <c r="AF22" s="84">
        <f>ABS(_xll.RtGet(SourceAlias,$M22,ASK)-O22)</f>
        <v>2.6444402223546604E-12</v>
      </c>
      <c r="AG22" s="84">
        <f>ABS(_xll.RtGet(SourceAlias,$Q22,BID)-R22)</f>
        <v>9.2574009369350563E-7</v>
      </c>
      <c r="AH22" s="84">
        <f>ABS(_xll.RtGet(SourceAlias,$Q22,ASK)-S22)</f>
        <v>9.2574009369350563E-7</v>
      </c>
      <c r="AI22" s="84">
        <f>ABS(_xll.RtGet(SourceAlias,$U22,BID)-V22)</f>
        <v>2.8588242884097781E-15</v>
      </c>
      <c r="AJ22" s="84">
        <f>ABS(_xll.RtGet(SourceAlias,$U22,ASK)-W22)</f>
        <v>2.8588242884097781E-15</v>
      </c>
      <c r="AK22" s="84">
        <f>ABS(_xll.RtGet(SourceAlias,$Y22,BID)-Z22)</f>
        <v>2.6444402223546604E-12</v>
      </c>
      <c r="AL22" s="84">
        <f>ABS(_xll.RtGet(SourceAlias,$Y22,ASK)-AA22)</f>
        <v>2.6444402223546604E-12</v>
      </c>
      <c r="AM22" s="34" t="s">
        <v>51</v>
      </c>
    </row>
    <row r="23" spans="1:39" ht="11.25" customHeight="1" x14ac:dyDescent="0.25">
      <c r="A23" s="98" t="s">
        <v>25</v>
      </c>
      <c r="B23" s="95" t="str">
        <f>IF(Contribute="abcd",IF($D$2&lt;&gt;-1,_xll.RtContribute(SourceAlias,I23,Fields,J23:K23,"SCOPE:SERVER"),_xll.RtContribute(SourceAlias,"DDS_INSERT_S",$D$2:$F$2,I23:K23,"SCOPE:SERVER FTC:ALL")),"stopped")</f>
        <v>stopped</v>
      </c>
      <c r="C23" s="15" t="str">
        <f>IF(Contribute="abcd",IF($D$2&lt;&gt;-1,_xll.RtContribute(SourceAlias,M23,Fields,N23:O23,"SCOPE:SERVER"),_xll.RtContribute(SourceAlias,"DDS_INSERT_S",$D$2:$F$2,M23:O23,"SCOPE:SERVER FTC:ALL")),"stopped")</f>
        <v>stopped</v>
      </c>
      <c r="D23" s="15" t="str">
        <f>IF(Contribute="abcd",IF($D$2&lt;&gt;-1,_xll.RtContribute(SourceAlias,Q23,Fields,R23:S23,"SCOPE:SERVER"),_xll.RtContribute(SourceAlias,"DDS_INSERT_S",$D$2:$F$2,Q23:S23,"SCOPE:SERVER FTC:ALL")),"stopped")</f>
        <v>stopped</v>
      </c>
      <c r="E23" s="15" t="str">
        <f>IF(Contribute="abcd",IF($D$2&lt;&gt;-1,_xll.RtContribute(SourceAlias,U23,Fields,V23:W23,"SCOPE:SERVER"),_xll.RtContribute(SourceAlias,"DDS_INSERT_S",$D$2:$F$2,V23:W23,"SCOPE:SERVER FTC:ALL")),"stopped")</f>
        <v>stopped</v>
      </c>
      <c r="F23" s="15" t="str">
        <f>IF(Contribute="abcd",IF($D$2&lt;&gt;-1,_xll.RtContribute(SourceAlias,Y23,Fields,Z23:AA23,"SCOPE:SERVER"),_xll.RtContribute(SourceAlias,"DDS_INSERT_S",$D$2:$F$2,Y23:AA23,"SCOPE:SERVER FTC:ALL")),"stopped")</f>
        <v>stopped</v>
      </c>
      <c r="G23" s="2" t="s">
        <v>51</v>
      </c>
      <c r="H23" s="118" t="str">
        <f t="shared" si="15"/>
        <v>3Y</v>
      </c>
      <c r="I23" s="83" t="str">
        <f t="shared" si="16"/>
        <v>HKD1M3Y=</v>
      </c>
      <c r="J23" s="84">
        <f>'1M Pricing'!I23*100</f>
        <v>0.94353198977482466</v>
      </c>
      <c r="K23" s="84">
        <f t="shared" si="5"/>
        <v>0.94353198977482466</v>
      </c>
      <c r="L23" s="98" t="str">
        <f t="shared" si="11"/>
        <v>3Y</v>
      </c>
      <c r="M23" s="10" t="str">
        <f t="shared" si="12"/>
        <v>HKD3M3Y=</v>
      </c>
      <c r="N23" s="11">
        <f>'3M Pricing'!I23*100</f>
        <v>1.0800000000228274</v>
      </c>
      <c r="O23" s="11">
        <f t="shared" si="6"/>
        <v>1.0800000000228274</v>
      </c>
      <c r="P23" s="98" t="str">
        <f t="shared" ref="P23:P29" si="20">A23</f>
        <v>3Y</v>
      </c>
      <c r="Q23" s="10" t="str">
        <f t="shared" si="3"/>
        <v>HKD6M3Y=</v>
      </c>
      <c r="R23" s="11">
        <f>'6M Pricing'!I23*100</f>
        <v>1.0653784599269873</v>
      </c>
      <c r="S23" s="11">
        <f t="shared" si="7"/>
        <v>1.0653784599269873</v>
      </c>
      <c r="T23" s="98" t="str">
        <f t="shared" si="13"/>
        <v>3YD</v>
      </c>
      <c r="U23" s="10" t="str">
        <f t="shared" si="14"/>
        <v>HKDOIS3YD=</v>
      </c>
      <c r="V23" s="122">
        <f t="shared" si="17"/>
        <v>0.15000000000000285</v>
      </c>
      <c r="W23" s="122">
        <f t="shared" si="10"/>
        <v>0.15000000000000285</v>
      </c>
      <c r="X23" s="98" t="str">
        <f t="shared" si="18"/>
        <v>3Y</v>
      </c>
      <c r="Y23" s="10" t="str">
        <f t="shared" si="19"/>
        <v>HKDSTD3Y=</v>
      </c>
      <c r="Z23" s="84">
        <f>'STD2 Pricing'!I23*100</f>
        <v>1.0800000000228274</v>
      </c>
      <c r="AA23" s="84">
        <f t="shared" si="4"/>
        <v>1.0800000000228274</v>
      </c>
      <c r="AB23" s="75" t="s">
        <v>51</v>
      </c>
      <c r="AC23" s="84">
        <f>ABS(_xll.RtGet(SourceAlias,$I23,BID)-J23)</f>
        <v>2.2517532283217179E-10</v>
      </c>
      <c r="AD23" s="84">
        <f>ABS(_xll.RtGet(SourceAlias,$I23,ASK)-K23)</f>
        <v>2.2517532283217179E-10</v>
      </c>
      <c r="AE23" s="84">
        <f>ABS(_xll.RtGet(SourceAlias,$M23,BID)-N23)</f>
        <v>2.2827295609317844E-11</v>
      </c>
      <c r="AF23" s="84">
        <f>ABS(_xll.RtGet(SourceAlias,$M23,ASK)-O23)</f>
        <v>2.2827295609317844E-11</v>
      </c>
      <c r="AG23" s="84">
        <f>ABS(_xll.RtGet(SourceAlias,$Q23,BID)-R23)</f>
        <v>6.3549269873064418E-6</v>
      </c>
      <c r="AH23" s="84">
        <f>ABS(_xll.RtGet(SourceAlias,$Q23,ASK)-S23)</f>
        <v>6.3549269873064418E-6</v>
      </c>
      <c r="AI23" s="84">
        <f>ABS(_xll.RtGet(SourceAlias,$U23,BID)-V23)</f>
        <v>2.8588242884097781E-15</v>
      </c>
      <c r="AJ23" s="84">
        <f>ABS(_xll.RtGet(SourceAlias,$U23,ASK)-W23)</f>
        <v>2.8588242884097781E-15</v>
      </c>
      <c r="AK23" s="84">
        <f>ABS(_xll.RtGet(SourceAlias,$Y23,BID)-Z23)</f>
        <v>2.2827295609317844E-11</v>
      </c>
      <c r="AL23" s="84">
        <f>ABS(_xll.RtGet(SourceAlias,$Y23,ASK)-AA23)</f>
        <v>2.2827295609317844E-11</v>
      </c>
      <c r="AM23" s="34" t="s">
        <v>51</v>
      </c>
    </row>
    <row r="24" spans="1:39" ht="11.25" customHeight="1" x14ac:dyDescent="0.25">
      <c r="A24" s="98" t="s">
        <v>26</v>
      </c>
      <c r="B24" s="95" t="str">
        <f>IF(Contribute="abcd",IF($D$2&lt;&gt;-1,_xll.RtContribute(SourceAlias,I24,Fields,J24:K24,"SCOPE:SERVER"),_xll.RtContribute(SourceAlias,"DDS_INSERT_S",$D$2:$F$2,I24:K24,"SCOPE:SERVER FTC:ALL")),"stopped")</f>
        <v>stopped</v>
      </c>
      <c r="C24" s="15" t="str">
        <f>IF(Contribute="abcd",IF($D$2&lt;&gt;-1,_xll.RtContribute(SourceAlias,M24,Fields,N24:O24,"SCOPE:SERVER"),_xll.RtContribute(SourceAlias,"DDS_INSERT_S",$D$2:$F$2,M24:O24,"SCOPE:SERVER FTC:ALL")),"stopped")</f>
        <v>stopped</v>
      </c>
      <c r="D24" s="15" t="str">
        <f>IF(Contribute="abcd",IF($D$2&lt;&gt;-1,_xll.RtContribute(SourceAlias,Q24,Fields,R24:S24,"SCOPE:SERVER"),_xll.RtContribute(SourceAlias,"DDS_INSERT_S",$D$2:$F$2,Q24:S24,"SCOPE:SERVER FTC:ALL")),"stopped")</f>
        <v>stopped</v>
      </c>
      <c r="E24" s="15" t="str">
        <f>IF(Contribute="abcd",IF($D$2&lt;&gt;-1,_xll.RtContribute(SourceAlias,U24,Fields,V24:W24,"SCOPE:SERVER"),_xll.RtContribute(SourceAlias,"DDS_INSERT_S",$D$2:$F$2,V24:W24,"SCOPE:SERVER FTC:ALL")),"stopped")</f>
        <v>stopped</v>
      </c>
      <c r="F24" s="15" t="str">
        <f>IF(Contribute="abcd",IF($D$2&lt;&gt;-1,_xll.RtContribute(SourceAlias,Y24,Fields,Z24:AA24,"SCOPE:SERVER"),_xll.RtContribute(SourceAlias,"DDS_INSERT_S",$D$2:$F$2,Y24:AA24,"SCOPE:SERVER FTC:ALL")),"stopped")</f>
        <v>stopped</v>
      </c>
      <c r="G24" s="2" t="s">
        <v>51</v>
      </c>
      <c r="H24" s="118" t="str">
        <f t="shared" si="15"/>
        <v>4Y</v>
      </c>
      <c r="I24" s="83" t="str">
        <f t="shared" si="16"/>
        <v>HKD1M4Y=</v>
      </c>
      <c r="J24" s="84">
        <f>'1M Pricing'!I24*100</f>
        <v>1.1249395128503674</v>
      </c>
      <c r="K24" s="84">
        <f t="shared" si="5"/>
        <v>1.1249395128503674</v>
      </c>
      <c r="L24" s="98" t="str">
        <f t="shared" si="11"/>
        <v>4Y</v>
      </c>
      <c r="M24" s="10" t="str">
        <f t="shared" si="12"/>
        <v>HKD3M4Y=</v>
      </c>
      <c r="N24" s="11">
        <f>'3M Pricing'!I24*100</f>
        <v>1.2599999999942066</v>
      </c>
      <c r="O24" s="11">
        <f t="shared" si="6"/>
        <v>1.2599999999942066</v>
      </c>
      <c r="P24" s="98" t="str">
        <f t="shared" si="20"/>
        <v>4Y</v>
      </c>
      <c r="Q24" s="10" t="str">
        <f t="shared" si="3"/>
        <v>HKD6M4Y=</v>
      </c>
      <c r="R24" s="11">
        <f>'6M Pricing'!I24*100</f>
        <v>1.1360400410021656</v>
      </c>
      <c r="S24" s="11">
        <f t="shared" si="7"/>
        <v>1.1360400410021656</v>
      </c>
      <c r="T24" s="98" t="str">
        <f t="shared" si="13"/>
        <v>4YD</v>
      </c>
      <c r="U24" s="10" t="str">
        <f t="shared" si="14"/>
        <v>HKDOIS4YD=</v>
      </c>
      <c r="V24" s="122">
        <f t="shared" si="17"/>
        <v>0.15000000000000285</v>
      </c>
      <c r="W24" s="122">
        <f t="shared" si="10"/>
        <v>0.15000000000000285</v>
      </c>
      <c r="X24" s="98" t="str">
        <f t="shared" si="18"/>
        <v>4Y</v>
      </c>
      <c r="Y24" s="10" t="str">
        <f t="shared" si="19"/>
        <v>HKDSTD4Y=</v>
      </c>
      <c r="Z24" s="84">
        <f>'STD2 Pricing'!I24*100</f>
        <v>1.2599999999942066</v>
      </c>
      <c r="AA24" s="84">
        <f t="shared" si="4"/>
        <v>1.2599999999942066</v>
      </c>
      <c r="AB24" s="75" t="s">
        <v>51</v>
      </c>
      <c r="AC24" s="84">
        <f>ABS(_xll.RtGet(SourceAlias,$I24,BID)-J24)</f>
        <v>1.4963252858990472E-10</v>
      </c>
      <c r="AD24" s="84">
        <f>ABS(_xll.RtGet(SourceAlias,$I24,ASK)-K24)</f>
        <v>1.4963252858990472E-10</v>
      </c>
      <c r="AE24" s="84">
        <f>ABS(_xll.RtGet(SourceAlias,$M24,BID)-N24)</f>
        <v>5.7933657870989919E-12</v>
      </c>
      <c r="AF24" s="84">
        <f>ABS(_xll.RtGet(SourceAlias,$M24,ASK)-O24)</f>
        <v>5.7933657870989919E-12</v>
      </c>
      <c r="AG24" s="84">
        <f>ABS(_xll.RtGet(SourceAlias,$Q24,BID)-R24)</f>
        <v>9.4890021655746892E-6</v>
      </c>
      <c r="AH24" s="84">
        <f>ABS(_xll.RtGet(SourceAlias,$Q24,ASK)-S24)</f>
        <v>9.4890021655746892E-6</v>
      </c>
      <c r="AI24" s="84">
        <f>ABS(_xll.RtGet(SourceAlias,$U24,BID)-V24)</f>
        <v>2.8588242884097781E-15</v>
      </c>
      <c r="AJ24" s="84">
        <f>ABS(_xll.RtGet(SourceAlias,$U24,ASK)-W24)</f>
        <v>2.8588242884097781E-15</v>
      </c>
      <c r="AK24" s="84">
        <f>ABS(_xll.RtGet(SourceAlias,$Y24,BID)-Z24)</f>
        <v>5.7933657870989919E-12</v>
      </c>
      <c r="AL24" s="84">
        <f>ABS(_xll.RtGet(SourceAlias,$Y24,ASK)-AA24)</f>
        <v>5.7933657870989919E-12</v>
      </c>
      <c r="AM24" s="34" t="s">
        <v>51</v>
      </c>
    </row>
    <row r="25" spans="1:39" ht="11.25" customHeight="1" x14ac:dyDescent="0.25">
      <c r="A25" s="98" t="s">
        <v>27</v>
      </c>
      <c r="B25" s="95" t="str">
        <f>IF(Contribute="abcd",IF($D$2&lt;&gt;-1,_xll.RtContribute(SourceAlias,I25,Fields,J25:K25,"SCOPE:SERVER"),_xll.RtContribute(SourceAlias,"DDS_INSERT_S",$D$2:$F$2,I25:K25,"SCOPE:SERVER FTC:ALL")),"stopped")</f>
        <v>stopped</v>
      </c>
      <c r="C25" s="15" t="str">
        <f>IF(Contribute="abcd",IF($D$2&lt;&gt;-1,_xll.RtContribute(SourceAlias,M25,Fields,N25:O25,"SCOPE:SERVER"),_xll.RtContribute(SourceAlias,"DDS_INSERT_S",$D$2:$F$2,M25:O25,"SCOPE:SERVER FTC:ALL")),"stopped")</f>
        <v>stopped</v>
      </c>
      <c r="D25" s="15" t="str">
        <f>IF(Contribute="abcd",IF($D$2&lt;&gt;-1,_xll.RtContribute(SourceAlias,Q25,Fields,R25:S25,"SCOPE:SERVER"),_xll.RtContribute(SourceAlias,"DDS_INSERT_S",$D$2:$F$2,Q25:S25,"SCOPE:SERVER FTC:ALL")),"stopped")</f>
        <v>stopped</v>
      </c>
      <c r="E25" s="15" t="str">
        <f>IF(Contribute="abcd",IF($D$2&lt;&gt;-1,_xll.RtContribute(SourceAlias,U25,Fields,V25:W25,"SCOPE:SERVER"),_xll.RtContribute(SourceAlias,"DDS_INSERT_S",$D$2:$F$2,V25:W25,"SCOPE:SERVER FTC:ALL")),"stopped")</f>
        <v>stopped</v>
      </c>
      <c r="F25" s="15" t="str">
        <f>IF(Contribute="abcd",IF($D$2&lt;&gt;-1,_xll.RtContribute(SourceAlias,Y25,Fields,Z25:AA25,"SCOPE:SERVER"),_xll.RtContribute(SourceAlias,"DDS_INSERT_S",$D$2:$F$2,Y25:AA25,"SCOPE:SERVER FTC:ALL")),"stopped")</f>
        <v>stopped</v>
      </c>
      <c r="G25" s="2" t="s">
        <v>51</v>
      </c>
      <c r="H25" s="118" t="str">
        <f t="shared" si="15"/>
        <v>5Y</v>
      </c>
      <c r="I25" s="83" t="str">
        <f t="shared" si="16"/>
        <v>HKD1M5Y=</v>
      </c>
      <c r="J25" s="84">
        <f>'1M Pricing'!I25*100</f>
        <v>1.2864006700424251</v>
      </c>
      <c r="K25" s="84">
        <f t="shared" si="5"/>
        <v>1.2864006700424251</v>
      </c>
      <c r="L25" s="98" t="str">
        <f t="shared" si="11"/>
        <v>5Y</v>
      </c>
      <c r="M25" s="10" t="str">
        <f t="shared" si="12"/>
        <v>HKD3M5Y=</v>
      </c>
      <c r="N25" s="11">
        <f>'3M Pricing'!I25*100</f>
        <v>1.4100000000055801</v>
      </c>
      <c r="O25" s="11">
        <f t="shared" si="6"/>
        <v>1.4100000000055801</v>
      </c>
      <c r="P25" s="98" t="str">
        <f t="shared" si="20"/>
        <v>5Y</v>
      </c>
      <c r="Q25" s="10" t="str">
        <f t="shared" si="3"/>
        <v>HKD6M5Y=</v>
      </c>
      <c r="R25" s="11">
        <f>'6M Pricing'!I25*100</f>
        <v>1.1780535604938696</v>
      </c>
      <c r="S25" s="11">
        <f t="shared" si="7"/>
        <v>1.1780535604938696</v>
      </c>
      <c r="T25" s="98" t="str">
        <f t="shared" si="13"/>
        <v>5YD</v>
      </c>
      <c r="U25" s="10" t="str">
        <f t="shared" si="14"/>
        <v>HKDOIS5YD=</v>
      </c>
      <c r="V25" s="122">
        <f t="shared" si="17"/>
        <v>0.15000000000000285</v>
      </c>
      <c r="W25" s="122">
        <f t="shared" si="10"/>
        <v>0.15000000000000285</v>
      </c>
      <c r="X25" s="98" t="str">
        <f t="shared" si="18"/>
        <v>5Y</v>
      </c>
      <c r="Y25" s="10" t="str">
        <f t="shared" si="19"/>
        <v>HKDSTD5Y=</v>
      </c>
      <c r="Z25" s="84">
        <f>'STD2 Pricing'!I25*100</f>
        <v>1.4100000000055801</v>
      </c>
      <c r="AA25" s="84">
        <f t="shared" si="4"/>
        <v>1.4100000000055801</v>
      </c>
      <c r="AB25" s="75" t="s">
        <v>51</v>
      </c>
      <c r="AC25" s="84">
        <f>ABS(_xll.RtGet(SourceAlias,$I25,BID)-J25)</f>
        <v>4.2425174484606032E-11</v>
      </c>
      <c r="AD25" s="84">
        <f>ABS(_xll.RtGet(SourceAlias,$I25,ASK)-K25)</f>
        <v>4.2425174484606032E-11</v>
      </c>
      <c r="AE25" s="84">
        <f>ABS(_xll.RtGet(SourceAlias,$M25,BID)-N25)</f>
        <v>5.5802029663709618E-12</v>
      </c>
      <c r="AF25" s="84">
        <f>ABS(_xll.RtGet(SourceAlias,$M25,ASK)-O25)</f>
        <v>5.5802029663709618E-12</v>
      </c>
      <c r="AG25" s="84">
        <f>ABS(_xll.RtGet(SourceAlias,$Q25,BID)-R25)</f>
        <v>1.1350493869466405E-5</v>
      </c>
      <c r="AH25" s="84">
        <f>ABS(_xll.RtGet(SourceAlias,$Q25,ASK)-S25)</f>
        <v>1.1350493869466405E-5</v>
      </c>
      <c r="AI25" s="84">
        <f>ABS(_xll.RtGet(SourceAlias,$U25,BID)-V25)</f>
        <v>2.8588242884097781E-15</v>
      </c>
      <c r="AJ25" s="84">
        <f>ABS(_xll.RtGet(SourceAlias,$U25,ASK)-W25)</f>
        <v>2.8588242884097781E-15</v>
      </c>
      <c r="AK25" s="84">
        <f>ABS(_xll.RtGet(SourceAlias,$Y25,BID)-Z25)</f>
        <v>5.5802029663709618E-12</v>
      </c>
      <c r="AL25" s="84">
        <f>ABS(_xll.RtGet(SourceAlias,$Y25,ASK)-AA25)</f>
        <v>5.5802029663709618E-12</v>
      </c>
      <c r="AM25" s="34" t="s">
        <v>51</v>
      </c>
    </row>
    <row r="26" spans="1:39" ht="11.25" customHeight="1" x14ac:dyDescent="0.25">
      <c r="A26" s="98" t="s">
        <v>28</v>
      </c>
      <c r="B26" s="95" t="str">
        <f>IF(Contribute="abcd",IF($D$2&lt;&gt;-1,_xll.RtContribute(SourceAlias,I26,Fields,J26:K26,"SCOPE:SERVER"),_xll.RtContribute(SourceAlias,"DDS_INSERT_S",$D$2:$F$2,I26:K26,"SCOPE:SERVER FTC:ALL")),"stopped")</f>
        <v>stopped</v>
      </c>
      <c r="C26" s="15" t="str">
        <f>IF(Contribute="abcd",IF($D$2&lt;&gt;-1,_xll.RtContribute(SourceAlias,M26,Fields,N26:O26,"SCOPE:SERVER"),_xll.RtContribute(SourceAlias,"DDS_INSERT_S",$D$2:$F$2,M26:O26,"SCOPE:SERVER FTC:ALL")),"stopped")</f>
        <v>stopped</v>
      </c>
      <c r="D26" s="15" t="str">
        <f>IF(Contribute="abcd",IF($D$2&lt;&gt;-1,_xll.RtContribute(SourceAlias,Q26,Fields,R26:S26,"SCOPE:SERVER"),_xll.RtContribute(SourceAlias,"DDS_INSERT_S",$D$2:$F$2,Q26:S26,"SCOPE:SERVER FTC:ALL")),"stopped")</f>
        <v>stopped</v>
      </c>
      <c r="E26" s="15" t="str">
        <f>IF(Contribute="abcd",IF($D$2&lt;&gt;-1,_xll.RtContribute(SourceAlias,U26,Fields,V26:W26,"SCOPE:SERVER"),_xll.RtContribute(SourceAlias,"DDS_INSERT_S",$D$2:$F$2,V26:W26,"SCOPE:SERVER FTC:ALL")),"stopped")</f>
        <v>stopped</v>
      </c>
      <c r="F26" s="15" t="str">
        <f>IF(Contribute="abcd",IF($D$2&lt;&gt;-1,_xll.RtContribute(SourceAlias,Y26,Fields,Z26:AA26,"SCOPE:SERVER"),_xll.RtContribute(SourceAlias,"DDS_INSERT_S",$D$2:$F$2,Y26:AA26,"SCOPE:SERVER FTC:ALL")),"stopped")</f>
        <v>stopped</v>
      </c>
      <c r="G26" s="2" t="s">
        <v>51</v>
      </c>
      <c r="H26" s="118" t="str">
        <f t="shared" si="15"/>
        <v>7Y</v>
      </c>
      <c r="I26" s="83" t="str">
        <f t="shared" si="16"/>
        <v>HKD1M7Y=</v>
      </c>
      <c r="J26" s="84">
        <f>'1M Pricing'!I26*100</f>
        <v>1.5795652711880559</v>
      </c>
      <c r="K26" s="84">
        <f t="shared" si="5"/>
        <v>1.5795652711880559</v>
      </c>
      <c r="L26" s="98" t="str">
        <f t="shared" si="11"/>
        <v>7Y</v>
      </c>
      <c r="M26" s="10" t="str">
        <f t="shared" si="12"/>
        <v>HKD3M7Y=</v>
      </c>
      <c r="N26" s="11">
        <f>'3M Pricing'!I26*100</f>
        <v>1.6499999999952251</v>
      </c>
      <c r="O26" s="11">
        <f t="shared" si="6"/>
        <v>1.6499999999952251</v>
      </c>
      <c r="P26" s="98" t="str">
        <f t="shared" si="20"/>
        <v>7Y</v>
      </c>
      <c r="Q26" s="10" t="str">
        <f t="shared" si="3"/>
        <v>HKD6M7Y=</v>
      </c>
      <c r="R26" s="11">
        <f>'6M Pricing'!I26*100</f>
        <v>1.226237487290244</v>
      </c>
      <c r="S26" s="11">
        <f t="shared" si="7"/>
        <v>1.226237487290244</v>
      </c>
      <c r="T26" s="98" t="str">
        <f t="shared" si="13"/>
        <v>7YD</v>
      </c>
      <c r="U26" s="10" t="str">
        <f t="shared" si="14"/>
        <v>HKDOIS7YD=</v>
      </c>
      <c r="V26" s="122">
        <f t="shared" si="17"/>
        <v>0.15000000000000285</v>
      </c>
      <c r="W26" s="122">
        <f t="shared" si="10"/>
        <v>0.15000000000000285</v>
      </c>
      <c r="X26" s="98" t="str">
        <f t="shared" si="18"/>
        <v>7Y</v>
      </c>
      <c r="Y26" s="10" t="str">
        <f t="shared" si="19"/>
        <v>HKDSTD7Y=</v>
      </c>
      <c r="Z26" s="84">
        <f>'STD2 Pricing'!I26*100</f>
        <v>1.6499999999952251</v>
      </c>
      <c r="AA26" s="84">
        <f t="shared" si="4"/>
        <v>1.6499999999952251</v>
      </c>
      <c r="AB26" s="75" t="s">
        <v>51</v>
      </c>
      <c r="AC26" s="84">
        <f>ABS(_xll.RtGet(SourceAlias,$I26,BID)-J26)</f>
        <v>1.8805601520455184E-10</v>
      </c>
      <c r="AD26" s="84">
        <f>ABS(_xll.RtGet(SourceAlias,$I26,ASK)-K26)</f>
        <v>1.8805601520455184E-10</v>
      </c>
      <c r="AE26" s="84">
        <f>ABS(_xll.RtGet(SourceAlias,$M26,BID)-N26)</f>
        <v>4.7748471843078732E-12</v>
      </c>
      <c r="AF26" s="84">
        <f>ABS(_xll.RtGet(SourceAlias,$M26,ASK)-O26)</f>
        <v>4.7748471843078732E-12</v>
      </c>
      <c r="AG26" s="84">
        <f>ABS(_xll.RtGet(SourceAlias,$Q26,BID)-R26)</f>
        <v>1.3483290243865298E-5</v>
      </c>
      <c r="AH26" s="84">
        <f>ABS(_xll.RtGet(SourceAlias,$Q26,ASK)-S26)</f>
        <v>1.3483290243865298E-5</v>
      </c>
      <c r="AI26" s="84">
        <f>ABS(_xll.RtGet(SourceAlias,$U26,BID)-V26)</f>
        <v>2.8588242884097781E-15</v>
      </c>
      <c r="AJ26" s="84">
        <f>ABS(_xll.RtGet(SourceAlias,$U26,ASK)-W26)</f>
        <v>2.8588242884097781E-15</v>
      </c>
      <c r="AK26" s="84">
        <f>ABS(_xll.RtGet(SourceAlias,$Y26,BID)-Z26)</f>
        <v>4.7748471843078732E-12</v>
      </c>
      <c r="AL26" s="84">
        <f>ABS(_xll.RtGet(SourceAlias,$Y26,ASK)-AA26)</f>
        <v>4.7748471843078732E-12</v>
      </c>
      <c r="AM26" s="34" t="s">
        <v>51</v>
      </c>
    </row>
    <row r="27" spans="1:39" ht="12" x14ac:dyDescent="0.25">
      <c r="A27" s="98" t="s">
        <v>29</v>
      </c>
      <c r="B27" s="95" t="str">
        <f>IF(Contribute="abcd",IF($D$2&lt;&gt;-1,_xll.RtContribute(SourceAlias,I27,Fields,J27:K27,"SCOPE:SERVER"),_xll.RtContribute(SourceAlias,"DDS_INSERT_S",$D$2:$F$2,I27:K27,"SCOPE:SERVER FTC:ALL")),"stopped")</f>
        <v>stopped</v>
      </c>
      <c r="C27" s="15" t="str">
        <f>IF(Contribute="abcd",IF($D$2&lt;&gt;-1,_xll.RtContribute(SourceAlias,M27,Fields,N27:O27,"SCOPE:SERVER"),_xll.RtContribute(SourceAlias,"DDS_INSERT_S",$D$2:$F$2,M27:O27,"SCOPE:SERVER FTC:ALL")),"stopped")</f>
        <v>stopped</v>
      </c>
      <c r="D27" s="15" t="str">
        <f>IF(Contribute="abcd",IF($D$2&lt;&gt;-1,_xll.RtContribute(SourceAlias,Q27,Fields,R27:S27,"SCOPE:SERVER"),_xll.RtContribute(SourceAlias,"DDS_INSERT_S",$D$2:$F$2,Q27:S27,"SCOPE:SERVER FTC:ALL")),"stopped")</f>
        <v>stopped</v>
      </c>
      <c r="E27" s="15" t="str">
        <f>IF(Contribute="abcd",IF($D$2&lt;&gt;-1,_xll.RtContribute(SourceAlias,U27,Fields,V27:W27,"SCOPE:SERVER"),_xll.RtContribute(SourceAlias,"DDS_INSERT_S",$D$2:$F$2,V27:W27,"SCOPE:SERVER FTC:ALL")),"stopped")</f>
        <v>stopped</v>
      </c>
      <c r="F27" s="15" t="str">
        <f>IF(Contribute="abcd",IF($D$2&lt;&gt;-1,_xll.RtContribute(SourceAlias,Y27,Fields,Z27:AA27,"SCOPE:SERVER"),_xll.RtContribute(SourceAlias,"DDS_INSERT_S",$D$2:$F$2,Y27:AA27,"SCOPE:SERVER FTC:ALL")),"stopped")</f>
        <v>stopped</v>
      </c>
      <c r="G27" s="2" t="s">
        <v>51</v>
      </c>
      <c r="H27" s="118" t="str">
        <f t="shared" si="15"/>
        <v>10Y</v>
      </c>
      <c r="I27" s="83" t="str">
        <f t="shared" si="16"/>
        <v>HKD1M10Y=</v>
      </c>
      <c r="J27" s="84">
        <f>'1M Pricing'!I27*100</f>
        <v>1.8428427871957747</v>
      </c>
      <c r="K27" s="84">
        <f t="shared" si="5"/>
        <v>1.8428427871957747</v>
      </c>
      <c r="L27" s="98" t="str">
        <f t="shared" si="11"/>
        <v>10Y</v>
      </c>
      <c r="M27" s="10" t="str">
        <f t="shared" si="12"/>
        <v>HKD3M10Y=</v>
      </c>
      <c r="N27" s="11">
        <f>'3M Pricing'!I27*100</f>
        <v>1.900000000000571</v>
      </c>
      <c r="O27" s="11">
        <f t="shared" si="6"/>
        <v>1.900000000000571</v>
      </c>
      <c r="P27" s="98" t="str">
        <f t="shared" si="20"/>
        <v>10Y</v>
      </c>
      <c r="Q27" s="10" t="str">
        <f t="shared" si="3"/>
        <v>HKD6M10Y=</v>
      </c>
      <c r="R27" s="11">
        <f>'6M Pricing'!I27*100</f>
        <v>1.2624128360856059</v>
      </c>
      <c r="S27" s="11">
        <f t="shared" si="7"/>
        <v>1.2624128360856059</v>
      </c>
      <c r="T27" s="98" t="str">
        <f t="shared" si="13"/>
        <v>10YD</v>
      </c>
      <c r="U27" s="10" t="str">
        <f t="shared" si="14"/>
        <v>HKDOIS10YD=</v>
      </c>
      <c r="V27" s="122">
        <f t="shared" si="17"/>
        <v>0.15000000000000285</v>
      </c>
      <c r="W27" s="122">
        <f t="shared" si="10"/>
        <v>0.15000000000000285</v>
      </c>
      <c r="X27" s="98" t="str">
        <f t="shared" si="18"/>
        <v>10Y</v>
      </c>
      <c r="Y27" s="10" t="str">
        <f t="shared" si="19"/>
        <v>HKDSTD10Y=</v>
      </c>
      <c r="Z27" s="84">
        <f>'STD2 Pricing'!I27*100</f>
        <v>1.900000000000571</v>
      </c>
      <c r="AA27" s="84">
        <f t="shared" si="4"/>
        <v>1.900000000000571</v>
      </c>
      <c r="AB27" s="75" t="s">
        <v>51</v>
      </c>
      <c r="AC27" s="84">
        <f>ABS(_xll.RtGet(SourceAlias,$I27,BID)-J27)</f>
        <v>1.9577472976095578E-10</v>
      </c>
      <c r="AD27" s="84">
        <f>ABS(_xll.RtGet(SourceAlias,$I27,ASK)-K27)</f>
        <v>1.9577472976095578E-10</v>
      </c>
      <c r="AE27" s="84">
        <f>ABS(_xll.RtGet(SourceAlias,$M27,BID)-N27)</f>
        <v>5.7109872386718052E-13</v>
      </c>
      <c r="AF27" s="84">
        <f>ABS(_xll.RtGet(SourceAlias,$M27,ASK)-O27)</f>
        <v>5.7109872386718052E-13</v>
      </c>
      <c r="AG27" s="84">
        <f>ABS(_xll.RtGet(SourceAlias,$Q27,BID)-R27)</f>
        <v>1.5083085605827051E-5</v>
      </c>
      <c r="AH27" s="84">
        <f>ABS(_xll.RtGet(SourceAlias,$Q27,ASK)-S27)</f>
        <v>1.5083085605827051E-5</v>
      </c>
      <c r="AI27" s="84">
        <f>ABS(_xll.RtGet(SourceAlias,$U27,BID)-V27)</f>
        <v>2.8588242884097781E-15</v>
      </c>
      <c r="AJ27" s="84">
        <f>ABS(_xll.RtGet(SourceAlias,$U27,ASK)-W27)</f>
        <v>2.8588242884097781E-15</v>
      </c>
      <c r="AK27" s="84">
        <f>ABS(_xll.RtGet(SourceAlias,$Y27,BID)-Z27)</f>
        <v>5.7109872386718052E-13</v>
      </c>
      <c r="AL27" s="84">
        <f>ABS(_xll.RtGet(SourceAlias,$Y27,ASK)-AA27)</f>
        <v>5.7109872386718052E-13</v>
      </c>
      <c r="AM27" s="34" t="s">
        <v>51</v>
      </c>
    </row>
    <row r="28" spans="1:39" ht="12" x14ac:dyDescent="0.25">
      <c r="A28" s="98" t="s">
        <v>30</v>
      </c>
      <c r="B28" s="95" t="str">
        <f>IF(Contribute="abcd",IF($D$2&lt;&gt;-1,_xll.RtContribute(SourceAlias,I28,Fields,J28:K28,"SCOPE:SERVER"),_xll.RtContribute(SourceAlias,"DDS_INSERT_S",$D$2:$F$2,I28:K28,"SCOPE:SERVER FTC:ALL")),"stopped")</f>
        <v>stopped</v>
      </c>
      <c r="C28" s="15" t="str">
        <f>IF(Contribute="abcd",IF($D$2&lt;&gt;-1,_xll.RtContribute(SourceAlias,M28,Fields,N28:O28,"SCOPE:SERVER"),_xll.RtContribute(SourceAlias,"DDS_INSERT_S",$D$2:$F$2,M28:O28,"SCOPE:SERVER FTC:ALL")),"stopped")</f>
        <v>stopped</v>
      </c>
      <c r="D28" s="15" t="str">
        <f>IF(Contribute="abcd",IF($D$2&lt;&gt;-1,_xll.RtContribute(SourceAlias,Q28,Fields,R28:S28,"SCOPE:SERVER"),_xll.RtContribute(SourceAlias,"DDS_INSERT_S",$D$2:$F$2,Q28:S28,"SCOPE:SERVER FTC:ALL")),"stopped")</f>
        <v>stopped</v>
      </c>
      <c r="E28" s="15" t="str">
        <f>IF(Contribute="abcd",IF($D$2&lt;&gt;-1,_xll.RtContribute(SourceAlias,U28,Fields,V28:W28,"SCOPE:SERVER"),_xll.RtContribute(SourceAlias,"DDS_INSERT_S",$D$2:$F$2,V28:W28,"SCOPE:SERVER FTC:ALL")),"stopped")</f>
        <v>stopped</v>
      </c>
      <c r="F28" s="15" t="str">
        <f>IF(Contribute="abcd",IF($D$2&lt;&gt;-1,_xll.RtContribute(SourceAlias,Y28,Fields,Z28:AA28,"SCOPE:SERVER"),_xll.RtContribute(SourceAlias,"DDS_INSERT_S",$D$2:$F$2,Y28:AA28,"SCOPE:SERVER FTC:ALL")),"stopped")</f>
        <v>stopped</v>
      </c>
      <c r="G28" s="2" t="s">
        <v>51</v>
      </c>
      <c r="H28" s="118" t="str">
        <f t="shared" si="15"/>
        <v>12Y</v>
      </c>
      <c r="I28" s="83" t="str">
        <f t="shared" si="16"/>
        <v>HKD1M12Y=</v>
      </c>
      <c r="J28" s="84">
        <f>'1M Pricing'!I28*100</f>
        <v>1.9442521179358538</v>
      </c>
      <c r="K28" s="84">
        <f t="shared" si="5"/>
        <v>1.9442521179358538</v>
      </c>
      <c r="L28" s="98" t="str">
        <f t="shared" si="11"/>
        <v>12Y</v>
      </c>
      <c r="M28" s="10" t="str">
        <f t="shared" si="12"/>
        <v>HKD3M12Y=</v>
      </c>
      <c r="N28" s="11">
        <f>'3M Pricing'!I28*100</f>
        <v>1.9700000000041518</v>
      </c>
      <c r="O28" s="11">
        <f t="shared" si="6"/>
        <v>1.9700000000041518</v>
      </c>
      <c r="P28" s="98" t="str">
        <f t="shared" si="20"/>
        <v>12Y</v>
      </c>
      <c r="Q28" s="10" t="str">
        <f t="shared" si="3"/>
        <v>HKD6M12Y=</v>
      </c>
      <c r="R28" s="11">
        <f>'6M Pricing'!I28*100</f>
        <v>1.2764220823632126</v>
      </c>
      <c r="S28" s="11">
        <f>R28</f>
        <v>1.2764220823632126</v>
      </c>
      <c r="T28" s="98" t="str">
        <f t="shared" si="13"/>
        <v>12YD</v>
      </c>
      <c r="U28" s="10" t="str">
        <f t="shared" si="14"/>
        <v>HKDOIS12YD=</v>
      </c>
      <c r="V28" s="122">
        <f t="shared" si="17"/>
        <v>0.15000000000000285</v>
      </c>
      <c r="W28" s="122">
        <f t="shared" si="10"/>
        <v>0.15000000000000285</v>
      </c>
      <c r="X28" s="98" t="str">
        <f t="shared" si="18"/>
        <v>12Y</v>
      </c>
      <c r="Y28" s="10" t="str">
        <f t="shared" si="19"/>
        <v>HKDSTD12Y=</v>
      </c>
      <c r="Z28" s="84">
        <f>'STD2 Pricing'!I28*100</f>
        <v>1.9700000000041518</v>
      </c>
      <c r="AA28" s="84">
        <f t="shared" si="4"/>
        <v>1.9700000000041518</v>
      </c>
      <c r="AB28" s="75" t="s">
        <v>51</v>
      </c>
      <c r="AC28" s="84">
        <f>ABS(_xll.RtGet(SourceAlias,$I28,BID)-J28)</f>
        <v>6.414624387218737E-11</v>
      </c>
      <c r="AD28" s="84">
        <f>ABS(_xll.RtGet(SourceAlias,$I28,ASK)-K28)</f>
        <v>6.414624387218737E-11</v>
      </c>
      <c r="AE28" s="84">
        <f>ABS(_xll.RtGet(SourceAlias,$M28,BID)-N28)</f>
        <v>4.1517900228882354E-12</v>
      </c>
      <c r="AF28" s="84">
        <f>ABS(_xll.RtGet(SourceAlias,$M28,ASK)-O28)</f>
        <v>4.1517900228882354E-12</v>
      </c>
      <c r="AG28" s="84">
        <f>ABS(_xll.RtGet(SourceAlias,$Q28,BID)-R28)</f>
        <v>1.5702363212577453E-5</v>
      </c>
      <c r="AH28" s="84">
        <f>ABS(_xll.RtGet(SourceAlias,$Q28,ASK)-S28)</f>
        <v>1.5702363212577453E-5</v>
      </c>
      <c r="AI28" s="84">
        <f>ABS(_xll.RtGet(SourceAlias,$U28,BID)-V28)</f>
        <v>2.8588242884097781E-15</v>
      </c>
      <c r="AJ28" s="84">
        <f>ABS(_xll.RtGet(SourceAlias,$U28,ASK)-W28)</f>
        <v>2.8588242884097781E-15</v>
      </c>
      <c r="AK28" s="84">
        <f>ABS(_xll.RtGet(SourceAlias,$Y28,BID)-Z28)</f>
        <v>4.1517900228882354E-12</v>
      </c>
      <c r="AL28" s="84">
        <f>ABS(_xll.RtGet(SourceAlias,$Y28,ASK)-AA28)</f>
        <v>4.1517900228882354E-12</v>
      </c>
      <c r="AM28" s="34" t="s">
        <v>51</v>
      </c>
    </row>
    <row r="29" spans="1:39" ht="12" x14ac:dyDescent="0.25">
      <c r="A29" s="99" t="s">
        <v>31</v>
      </c>
      <c r="B29" s="96" t="str">
        <f>IF(Contribute="abcd",IF($D$2&lt;&gt;-1,_xll.RtContribute(SourceAlias,I29,Fields,J29:K29,"SCOPE:SERVER"),_xll.RtContribute(SourceAlias,"DDS_INSERT_S",$D$2:$F$2,I29:K29,"SCOPE:SERVER FTC:ALL")),"stopped")</f>
        <v>stopped</v>
      </c>
      <c r="C29" s="16" t="str">
        <f>IF(Contribute="abcd",IF($D$2&lt;&gt;-1,_xll.RtContribute(SourceAlias,M29,Fields,N29:O29,"SCOPE:SERVER"),_xll.RtContribute(SourceAlias,"DDS_INSERT_S",$D$2:$F$2,M29:O29,"SCOPE:SERVER FTC:ALL")),"stopped")</f>
        <v>stopped</v>
      </c>
      <c r="D29" s="16" t="str">
        <f>IF(Contribute="abcd",IF($D$2&lt;&gt;-1,_xll.RtContribute(SourceAlias,Q29,Fields,R29:S29,"SCOPE:SERVER"),_xll.RtContribute(SourceAlias,"DDS_INSERT_S",$D$2:$F$2,Q29:S29,"SCOPE:SERVER FTC:ALL")),"stopped")</f>
        <v>stopped</v>
      </c>
      <c r="E29" s="16" t="str">
        <f>IF(Contribute="abcd",IF($D$2&lt;&gt;-1,_xll.RtContribute(SourceAlias,U29,Fields,V29:W29,"SCOPE:SERVER"),_xll.RtContribute(SourceAlias,"DDS_INSERT_S",$D$2:$F$2,V29:W29,"SCOPE:SERVER FTC:ALL")),"stopped")</f>
        <v>stopped</v>
      </c>
      <c r="F29" s="16" t="str">
        <f>IF(Contribute="abcd",IF($D$2&lt;&gt;-1,_xll.RtContribute(SourceAlias,Y29,Fields,Z29:AA29,"SCOPE:SERVER"),_xll.RtContribute(SourceAlias,"DDS_INSERT_S",$D$2:$F$2,Y29:AA29,"SCOPE:SERVER FTC:ALL")),"stopped")</f>
        <v>stopped</v>
      </c>
      <c r="G29" s="2" t="s">
        <v>51</v>
      </c>
      <c r="H29" s="119" t="str">
        <f t="shared" si="15"/>
        <v>15Y</v>
      </c>
      <c r="I29" s="85" t="str">
        <f t="shared" si="16"/>
        <v>HKD1M15Y=</v>
      </c>
      <c r="J29" s="86">
        <f>'1M Pricing'!I29*100</f>
        <v>2.0152356916431171</v>
      </c>
      <c r="K29" s="86">
        <f t="shared" si="5"/>
        <v>2.0152356916431171</v>
      </c>
      <c r="L29" s="99" t="str">
        <f t="shared" si="11"/>
        <v>15Y</v>
      </c>
      <c r="M29" s="12" t="str">
        <f t="shared" si="12"/>
        <v>HKD3M15Y=</v>
      </c>
      <c r="N29" s="13">
        <f>'3M Pricing'!I29*100</f>
        <v>2.0399999999921432</v>
      </c>
      <c r="O29" s="13">
        <f t="shared" si="6"/>
        <v>2.0399999999921432</v>
      </c>
      <c r="P29" s="99" t="str">
        <f t="shared" si="20"/>
        <v>15Y</v>
      </c>
      <c r="Q29" s="12" t="str">
        <f t="shared" si="3"/>
        <v>HKD6M15Y=</v>
      </c>
      <c r="R29" s="13">
        <f>'6M Pricing'!I29*100</f>
        <v>1.2904779468119114</v>
      </c>
      <c r="S29" s="13">
        <f t="shared" si="7"/>
        <v>1.2904779468119114</v>
      </c>
      <c r="T29" s="99" t="str">
        <f t="shared" si="13"/>
        <v>15YD</v>
      </c>
      <c r="U29" s="12" t="str">
        <f t="shared" si="14"/>
        <v>HKDOIS15YD=</v>
      </c>
      <c r="V29" s="123">
        <f t="shared" si="17"/>
        <v>0.15000000000000285</v>
      </c>
      <c r="W29" s="123">
        <f t="shared" si="10"/>
        <v>0.15000000000000285</v>
      </c>
      <c r="X29" s="99" t="str">
        <f t="shared" si="18"/>
        <v>15Y</v>
      </c>
      <c r="Y29" s="12" t="str">
        <f t="shared" si="19"/>
        <v>HKDSTD15Y=</v>
      </c>
      <c r="Z29" s="86">
        <f>'STD2 Pricing'!I29*100</f>
        <v>2.0399999999921432</v>
      </c>
      <c r="AA29" s="86">
        <f t="shared" si="4"/>
        <v>2.0399999999921432</v>
      </c>
      <c r="AB29" s="75" t="s">
        <v>51</v>
      </c>
      <c r="AC29" s="86">
        <f>ABS(_xll.RtGet(SourceAlias,$I29,BID)-J29)</f>
        <v>3.5688296762259597E-10</v>
      </c>
      <c r="AD29" s="86">
        <f>ABS(_xll.RtGet(SourceAlias,$I29,ASK)-K29)</f>
        <v>3.5688296762259597E-10</v>
      </c>
      <c r="AE29" s="86">
        <f>ABS(_xll.RtGet(SourceAlias,$M29,BID)-N29)</f>
        <v>7.8568263006673078E-12</v>
      </c>
      <c r="AF29" s="86">
        <f>ABS(_xll.RtGet(SourceAlias,$M29,ASK)-O29)</f>
        <v>7.8568263006673078E-12</v>
      </c>
      <c r="AG29" s="86">
        <f>ABS(_xll.RtGet(SourceAlias,$Q29,BID)-R29)</f>
        <v>1.6322811911440027E-5</v>
      </c>
      <c r="AH29" s="86">
        <f>ABS(_xll.RtGet(SourceAlias,$Q29,ASK)-S29)</f>
        <v>1.6322811911440027E-5</v>
      </c>
      <c r="AI29" s="86">
        <f>ABS(_xll.RtGet(SourceAlias,$U29,BID)-V29)</f>
        <v>2.8588242884097781E-15</v>
      </c>
      <c r="AJ29" s="86">
        <f>ABS(_xll.RtGet(SourceAlias,$U29,ASK)-W29)</f>
        <v>2.8588242884097781E-15</v>
      </c>
      <c r="AK29" s="86">
        <f>ABS(_xll.RtGet(SourceAlias,$Y29,BID)-Z29)</f>
        <v>7.8568263006673078E-12</v>
      </c>
      <c r="AL29" s="86">
        <f>ABS(_xll.RtGet(SourceAlias,$Y29,ASK)-AA29)</f>
        <v>7.8568263006673078E-12</v>
      </c>
      <c r="AM29" s="34" t="s">
        <v>51</v>
      </c>
    </row>
    <row r="30" spans="1:39" x14ac:dyDescent="0.2">
      <c r="H30" s="69"/>
      <c r="I30" s="69"/>
      <c r="L30" s="69"/>
      <c r="M30" s="69"/>
      <c r="P30" s="69"/>
      <c r="Q30" s="69"/>
      <c r="T30" s="69"/>
      <c r="U30" s="69"/>
      <c r="X30" s="69"/>
      <c r="Y30" s="69"/>
    </row>
    <row r="31" spans="1:39" x14ac:dyDescent="0.2">
      <c r="H31" s="69"/>
      <c r="I31" s="69"/>
      <c r="L31" s="69"/>
      <c r="P31" s="69"/>
      <c r="Q31" s="69"/>
      <c r="T31" s="69"/>
      <c r="U31" s="69"/>
      <c r="X31" s="69"/>
      <c r="Y31" s="69"/>
    </row>
    <row r="32" spans="1:39" x14ac:dyDescent="0.2">
      <c r="H32" s="69"/>
      <c r="I32" s="69"/>
      <c r="L32" s="69"/>
      <c r="P32" s="69"/>
      <c r="Q32" s="69"/>
      <c r="T32" s="69"/>
      <c r="U32" s="69"/>
      <c r="X32" s="69"/>
      <c r="Y32" s="69"/>
    </row>
    <row r="33" spans="8:25" x14ac:dyDescent="0.2">
      <c r="H33" s="69"/>
      <c r="I33" s="69"/>
      <c r="L33" s="69"/>
      <c r="P33" s="69"/>
      <c r="Q33" s="69"/>
      <c r="T33" s="69"/>
      <c r="U33" s="69"/>
      <c r="X33" s="69"/>
      <c r="Y33" s="69"/>
    </row>
    <row r="34" spans="8:25" x14ac:dyDescent="0.2">
      <c r="H34" s="69"/>
      <c r="I34" s="69"/>
      <c r="L34" s="69"/>
      <c r="P34" s="69"/>
      <c r="Q34" s="69"/>
      <c r="T34" s="69"/>
      <c r="U34" s="69"/>
      <c r="X34" s="69"/>
      <c r="Y34" s="69"/>
    </row>
    <row r="35" spans="8:25" x14ac:dyDescent="0.2">
      <c r="H35" s="69"/>
      <c r="I35" s="69"/>
      <c r="L35" s="69"/>
      <c r="P35" s="69"/>
      <c r="Q35" s="69"/>
      <c r="T35" s="69"/>
      <c r="U35" s="69"/>
      <c r="X35" s="69"/>
      <c r="Y35" s="69"/>
    </row>
    <row r="36" spans="8:25" x14ac:dyDescent="0.2">
      <c r="H36" s="69"/>
      <c r="I36" s="69"/>
      <c r="L36" s="69"/>
      <c r="P36" s="69"/>
      <c r="Q36" s="69"/>
      <c r="T36" s="69"/>
      <c r="U36" s="69"/>
      <c r="X36" s="69"/>
      <c r="Y36" s="69"/>
    </row>
    <row r="37" spans="8:25" x14ac:dyDescent="0.2">
      <c r="H37" s="69"/>
      <c r="I37" s="69"/>
      <c r="L37" s="69"/>
      <c r="P37" s="69"/>
      <c r="Q37" s="69"/>
      <c r="T37" s="69"/>
      <c r="U37" s="69"/>
      <c r="X37" s="69"/>
      <c r="Y37" s="69"/>
    </row>
    <row r="38" spans="8:25" x14ac:dyDescent="0.2">
      <c r="H38" s="69"/>
      <c r="I38" s="69"/>
      <c r="L38" s="69"/>
      <c r="P38" s="69"/>
      <c r="Q38" s="69"/>
      <c r="T38" s="69"/>
      <c r="U38" s="69"/>
      <c r="X38" s="69"/>
      <c r="Y38" s="69"/>
    </row>
    <row r="39" spans="8:25" x14ac:dyDescent="0.2">
      <c r="H39" s="69"/>
      <c r="I39" s="69"/>
      <c r="L39" s="69"/>
      <c r="P39" s="69"/>
      <c r="Q39" s="69"/>
      <c r="T39" s="69"/>
      <c r="U39" s="69"/>
      <c r="X39" s="69"/>
      <c r="Y39" s="69"/>
    </row>
  </sheetData>
  <conditionalFormatting sqref="B2">
    <cfRule type="cellIs" dxfId="1" priority="12" operator="equal">
      <formula>"abcd"</formula>
    </cfRule>
  </conditionalFormatting>
  <conditionalFormatting sqref="B6:F29">
    <cfRule type="containsText" dxfId="0" priority="1" operator="containsText" text="Failure">
      <formula>NOT(ISERROR(SEARCH("Failure",B6)))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4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3" width="2.7109375" style="4" customWidth="1"/>
    <col min="4" max="4" width="4" style="3" bestFit="1" customWidth="1"/>
    <col min="5" max="5" width="15.140625" style="4" bestFit="1" customWidth="1"/>
    <col min="6" max="8" width="17.28515625" style="4" customWidth="1"/>
    <col min="9" max="9" width="8" style="4" bestFit="1" customWidth="1"/>
    <col min="10" max="11" width="15.7109375" style="4" customWidth="1"/>
    <col min="12" max="12" width="2.7109375" style="4" hidden="1" customWidth="1" outlineLevel="1"/>
    <col min="13" max="13" width="15.140625" style="4" hidden="1" customWidth="1" outlineLevel="1"/>
    <col min="14" max="14" width="2.7109375" style="4" hidden="1" customWidth="1" outlineLevel="1"/>
    <col min="15" max="15" width="14.140625" style="4" hidden="1" customWidth="1" outlineLevel="1"/>
    <col min="16" max="17" width="19.28515625" style="2" hidden="1" customWidth="1" outlineLevel="1"/>
    <col min="18" max="18" width="2.7109375" style="2" customWidth="1" collapsed="1"/>
    <col min="19" max="83" width="27.28515625" style="2" customWidth="1"/>
    <col min="84" max="16384" width="2.85546875" style="2"/>
  </cols>
  <sheetData>
    <row r="2" spans="1:19" x14ac:dyDescent="0.2">
      <c r="A2" s="74"/>
      <c r="B2" s="74"/>
      <c r="C2" s="74"/>
      <c r="D2" s="70"/>
      <c r="E2" s="71" t="s">
        <v>57</v>
      </c>
      <c r="F2" s="72" t="s">
        <v>17</v>
      </c>
      <c r="G2" s="74"/>
      <c r="H2" s="74"/>
      <c r="I2" s="74"/>
      <c r="J2" s="74"/>
      <c r="K2" s="74"/>
      <c r="L2" s="74"/>
      <c r="M2" s="71" t="s">
        <v>32</v>
      </c>
      <c r="N2" s="74"/>
      <c r="O2" s="74"/>
      <c r="P2" s="74"/>
      <c r="Q2" s="74"/>
      <c r="R2" s="74"/>
      <c r="S2" s="34"/>
    </row>
    <row r="3" spans="1:19" x14ac:dyDescent="0.2">
      <c r="E3" s="71" t="s">
        <v>58</v>
      </c>
      <c r="F3" s="72" t="str">
        <f>Currency&amp;CurveTenor</f>
        <v>HKD1M</v>
      </c>
      <c r="G3" s="74"/>
      <c r="H3" s="74"/>
      <c r="I3" s="74"/>
      <c r="J3" s="74"/>
      <c r="K3" s="74"/>
      <c r="M3" s="26" t="str">
        <f>IborIndexFamily&amp;CurveTenor</f>
        <v>HkdHibor1M</v>
      </c>
      <c r="O3" s="74"/>
      <c r="P3" s="74"/>
      <c r="Q3" s="74"/>
      <c r="R3" s="74"/>
      <c r="S3" s="34"/>
    </row>
    <row r="4" spans="1:19" x14ac:dyDescent="0.2">
      <c r="A4" s="74"/>
      <c r="B4" s="74"/>
      <c r="C4" s="74"/>
      <c r="D4" s="70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34"/>
    </row>
    <row r="5" spans="1:19" x14ac:dyDescent="0.2">
      <c r="A5" s="34"/>
      <c r="B5" s="34"/>
      <c r="C5" s="34"/>
      <c r="D5" s="20"/>
      <c r="E5" s="20" t="s">
        <v>39</v>
      </c>
      <c r="F5" s="20" t="s">
        <v>44</v>
      </c>
      <c r="G5" s="20" t="s">
        <v>54</v>
      </c>
      <c r="H5" s="20" t="s">
        <v>37</v>
      </c>
      <c r="I5" s="21" t="s">
        <v>36</v>
      </c>
      <c r="J5" s="21" t="s">
        <v>55</v>
      </c>
      <c r="K5" s="21" t="s">
        <v>56</v>
      </c>
      <c r="L5" s="34"/>
      <c r="M5" s="71" t="s">
        <v>69</v>
      </c>
      <c r="N5" s="70"/>
      <c r="O5" s="71" t="s">
        <v>68</v>
      </c>
      <c r="P5" s="71" t="s">
        <v>65</v>
      </c>
      <c r="Q5" s="71" t="s">
        <v>66</v>
      </c>
      <c r="R5" s="34"/>
      <c r="S5" s="34"/>
    </row>
    <row r="6" spans="1:19" x14ac:dyDescent="0.2">
      <c r="A6" s="34"/>
      <c r="B6" s="34"/>
      <c r="C6" s="34"/>
      <c r="D6" s="14" t="s">
        <v>15</v>
      </c>
      <c r="E6" s="22" t="s">
        <v>46</v>
      </c>
      <c r="F6" s="38">
        <f t="shared" ref="F6:F29" si="0">EvaluationDate</f>
        <v>42279</v>
      </c>
      <c r="G6" s="38">
        <f>_xll.qlInterestRateIndexValueDate(M6,F6,Trigger)</f>
        <v>42279</v>
      </c>
      <c r="H6" s="38">
        <f>_xll.qlInterestRateIndexMaturity(M6,G6,Trigger)</f>
        <v>42282</v>
      </c>
      <c r="I6" s="44">
        <f>_xll.qlIndexFixing(M6,F6,TRUE,AllTriggers)</f>
        <v>2.3872119927222566E-3</v>
      </c>
      <c r="J6" s="45" t="str">
        <f>Contribution!I6</f>
        <v>HKD1MOND=</v>
      </c>
      <c r="K6" s="46"/>
      <c r="L6" s="34"/>
      <c r="M6" s="73" t="str">
        <f>_xll.qlIborIndex(,"Hibor",IF(OR(D6="ON",D6="TN",D6="SN"),"1D",IF(D6="SW","1W",D6)),0,Currency,Calendar,BDayConvention,EndOfMonth,DayCounter,YieldCurve,,Trigger)</f>
        <v>obj_00196#0000</v>
      </c>
      <c r="N6" s="70"/>
      <c r="O6" s="72" t="b">
        <v>1</v>
      </c>
      <c r="P6" s="72" t="s">
        <v>41</v>
      </c>
      <c r="Q6" s="72" t="s">
        <v>35</v>
      </c>
      <c r="R6" s="34"/>
      <c r="S6" s="34"/>
    </row>
    <row r="7" spans="1:19" x14ac:dyDescent="0.2">
      <c r="A7" s="34"/>
      <c r="B7" s="34"/>
      <c r="C7" s="34"/>
      <c r="D7" s="15" t="s">
        <v>78</v>
      </c>
      <c r="E7" s="23" t="s">
        <v>46</v>
      </c>
      <c r="F7" s="41">
        <f t="shared" si="0"/>
        <v>42279</v>
      </c>
      <c r="G7" s="41">
        <f>_xll.qlInterestRateIndexValueDate(M7,F7,Trigger)</f>
        <v>42282</v>
      </c>
      <c r="H7" s="41">
        <f>_xll.qlInterestRateIndexMaturity(M7,G7,Trigger)</f>
        <v>42289</v>
      </c>
      <c r="I7" s="40">
        <f>_xll.qlIndexFixing(M7,F7,TRUE,AllTriggers)</f>
        <v>2.3928642005710543E-3</v>
      </c>
      <c r="J7" s="31" t="str">
        <f>Contribution!I7</f>
        <v>HKD1M1WD=</v>
      </c>
      <c r="K7" s="31"/>
      <c r="L7" s="34"/>
      <c r="M7" s="24" t="str">
        <f>_xll.qlIborIndex(,"Hibor",IF(OR(D7="ON",D7="TN",D7="SN"),"1D",IF(D7="SW","1W",D7)),SettlementDays,Currency,Calendar,BDayConvention,EndOfMonth,DayCounter,YieldCurve,,Trigger)</f>
        <v>obj_001a6#0000</v>
      </c>
      <c r="N7" s="70"/>
      <c r="O7" s="74"/>
      <c r="P7" s="74"/>
      <c r="Q7" s="74"/>
      <c r="R7" s="34"/>
      <c r="S7" s="34"/>
    </row>
    <row r="8" spans="1:19" x14ac:dyDescent="0.2">
      <c r="A8" s="34"/>
      <c r="B8" s="34"/>
      <c r="C8" s="34"/>
      <c r="D8" s="15" t="s">
        <v>16</v>
      </c>
      <c r="E8" s="23" t="s">
        <v>46</v>
      </c>
      <c r="F8" s="41">
        <f t="shared" si="0"/>
        <v>42279</v>
      </c>
      <c r="G8" s="41">
        <f>_xll.qlInterestRateIndexValueDate(M8,F8,Trigger)</f>
        <v>42282</v>
      </c>
      <c r="H8" s="41">
        <f>_xll.qlInterestRateIndexMaturity(M8,G8,Trigger)</f>
        <v>42296</v>
      </c>
      <c r="I8" s="40">
        <f>_xll.qlIndexFixing(M8,F8,TRUE,AllTriggers)</f>
        <v>2.4019995714408271E-3</v>
      </c>
      <c r="J8" s="31" t="str">
        <f>Contribution!I8</f>
        <v>HKD1M2WD=</v>
      </c>
      <c r="K8" s="31"/>
      <c r="L8" s="34"/>
      <c r="M8" s="24" t="str">
        <f>_xll.qlIborIndex(,"Hibor",IF(OR(D8="ON",D8="TN",D8="SN"),"1D",IF(D8="SW","1W",D8)),SettlementDays,Currency,Calendar,BDayConvention,EndOfMonth,DayCounter,YieldCurve,,Trigger)</f>
        <v>obj_001a9#0000</v>
      </c>
      <c r="N8" s="70"/>
      <c r="O8" s="74"/>
      <c r="P8" s="74"/>
      <c r="Q8" s="74"/>
      <c r="R8" s="34"/>
      <c r="S8" s="34"/>
    </row>
    <row r="9" spans="1:19" x14ac:dyDescent="0.2">
      <c r="A9" s="34"/>
      <c r="B9" s="34"/>
      <c r="C9" s="34"/>
      <c r="D9" s="16" t="s">
        <v>17</v>
      </c>
      <c r="E9" s="25" t="s">
        <v>46</v>
      </c>
      <c r="F9" s="42">
        <f t="shared" si="0"/>
        <v>42279</v>
      </c>
      <c r="G9" s="42">
        <f>_xll.qlInterestRateIndexValueDate(M9,F9,Trigger)</f>
        <v>42282</v>
      </c>
      <c r="H9" s="42">
        <f>_xll.qlInterestRateIndexMaturity(M9,G9,Trigger)</f>
        <v>42313</v>
      </c>
      <c r="I9" s="43">
        <f>_xll.qlIndexFixing(M3,F9,TRUE,AllTriggers)</f>
        <v>2.4286000000001678E-3</v>
      </c>
      <c r="J9" s="33" t="str">
        <f>Contribution!I9</f>
        <v>HKD1M1MD=</v>
      </c>
      <c r="K9" s="33"/>
      <c r="L9" s="34"/>
      <c r="M9" s="100" t="str">
        <f>_xll.qlIborIndex(,"Hibor",IF(OR(D9="ON",D9="TN",D9="SN"),"1D",IF(D9="SW","1W",D9)),SettlementDays,Currency,Calendar,BDayConvention,EndOfMonth,DayCounter,YieldCurve,,Trigger)</f>
        <v>obj_001a3#0000</v>
      </c>
      <c r="N9" s="70"/>
      <c r="O9" s="74"/>
      <c r="P9" s="74"/>
      <c r="Q9" s="74"/>
      <c r="R9" s="34"/>
      <c r="S9" s="34"/>
    </row>
    <row r="10" spans="1:19" x14ac:dyDescent="0.2">
      <c r="A10" s="34"/>
      <c r="B10" s="34"/>
      <c r="C10" s="34"/>
      <c r="D10" s="15"/>
      <c r="E10" s="23"/>
      <c r="F10" s="38"/>
      <c r="G10" s="41"/>
      <c r="H10" s="41"/>
      <c r="I10" s="40"/>
      <c r="J10" s="31"/>
      <c r="K10" s="31"/>
      <c r="L10" s="34"/>
      <c r="M10" s="71" t="s">
        <v>38</v>
      </c>
      <c r="N10" s="70"/>
      <c r="O10" s="71" t="s">
        <v>33</v>
      </c>
      <c r="P10" s="71" t="s">
        <v>59</v>
      </c>
      <c r="Q10" s="71" t="s">
        <v>34</v>
      </c>
      <c r="R10" s="34"/>
      <c r="S10" s="34"/>
    </row>
    <row r="11" spans="1:19" x14ac:dyDescent="0.2">
      <c r="A11" s="34"/>
      <c r="B11" s="34"/>
      <c r="C11" s="34"/>
      <c r="D11" s="15" t="s">
        <v>19</v>
      </c>
      <c r="E11" s="23" t="s">
        <v>45</v>
      </c>
      <c r="F11" s="41">
        <f t="shared" si="0"/>
        <v>42279</v>
      </c>
      <c r="G11" s="41">
        <f>_xll.qlInterestRateIndexValueDate(M11,F11,Trigger)</f>
        <v>42282</v>
      </c>
      <c r="H11" s="41">
        <f>_xll.qlInterestRateIndexMaturity(M11,G11,Trigger)</f>
        <v>42374</v>
      </c>
      <c r="I11" s="40">
        <f>_xll.qlIndexFixing(M11,F11,TRUE,AllTriggers)</f>
        <v>2.6914056678093721E-3</v>
      </c>
      <c r="J11" s="31" t="str">
        <f>Contribution!I11</f>
        <v>HKD1M3M=</v>
      </c>
      <c r="K11" s="31"/>
      <c r="L11" s="34"/>
      <c r="M11" s="73" t="str">
        <f>_xll.qlSwapIndex(,"Hibor",D11,SettlementDays,Currency,Calendar,FixedLegTenor,FixedLegBDC,FixedLegDayCounter,IborIndex,YieldCurve,,Trigger)</f>
        <v>obj_0019b#0000</v>
      </c>
      <c r="N11" s="34"/>
      <c r="O11" s="72" t="s">
        <v>23</v>
      </c>
      <c r="P11" s="72" t="s">
        <v>41</v>
      </c>
      <c r="Q11" s="72" t="s">
        <v>35</v>
      </c>
      <c r="R11" s="34"/>
      <c r="S11" s="34"/>
    </row>
    <row r="12" spans="1:19" x14ac:dyDescent="0.2">
      <c r="A12" s="34"/>
      <c r="B12" s="34"/>
      <c r="C12" s="34"/>
      <c r="D12" s="15" t="s">
        <v>20</v>
      </c>
      <c r="E12" s="23" t="s">
        <v>45</v>
      </c>
      <c r="F12" s="41">
        <f t="shared" si="0"/>
        <v>42279</v>
      </c>
      <c r="G12" s="41">
        <f>_xll.qlInterestRateIndexValueDate(M12,F12,Trigger)</f>
        <v>42282</v>
      </c>
      <c r="H12" s="41">
        <f>_xll.qlInterestRateIndexMaturity(M12,G12,Trigger)</f>
        <v>42405</v>
      </c>
      <c r="I12" s="40">
        <f>_xll.qlIndexFixing(M12,F12,TRUE,AllTriggers)</f>
        <v>2.8485803523498406E-3</v>
      </c>
      <c r="J12" s="31"/>
      <c r="K12" s="31"/>
      <c r="L12" s="34"/>
      <c r="M12" s="24" t="str">
        <f>_xll.qlSwapIndex(,"Hibor",D12,SettlementDays,Currency,Calendar,FixedLegTenor,FixedLegBDC,FixedLegDayCounter,IborIndex,YieldCurve,,Trigger)</f>
        <v>obj_001a4#0000</v>
      </c>
      <c r="N12" s="34"/>
      <c r="O12" s="74"/>
      <c r="P12" s="70"/>
      <c r="Q12" s="74"/>
      <c r="R12" s="34"/>
      <c r="S12" s="34"/>
    </row>
    <row r="13" spans="1:19" x14ac:dyDescent="0.2">
      <c r="A13" s="34"/>
      <c r="B13" s="34"/>
      <c r="C13" s="34"/>
      <c r="D13" s="15" t="s">
        <v>21</v>
      </c>
      <c r="E13" s="23" t="s">
        <v>45</v>
      </c>
      <c r="F13" s="41">
        <f t="shared" si="0"/>
        <v>42279</v>
      </c>
      <c r="G13" s="41">
        <f>_xll.qlInterestRateIndexValueDate(M13,F13,Trigger)</f>
        <v>42282</v>
      </c>
      <c r="H13" s="41">
        <f>_xll.qlInterestRateIndexMaturity(M13,G13,Trigger)</f>
        <v>42436</v>
      </c>
      <c r="I13" s="40">
        <f>_xll.qlIndexFixing(M13,F13,TRUE,AllTriggers)</f>
        <v>3.0228735234415285E-3</v>
      </c>
      <c r="J13" s="31"/>
      <c r="K13" s="31"/>
      <c r="L13" s="34"/>
      <c r="M13" s="24" t="str">
        <f>_xll.qlSwapIndex(,"Hibor",D13,SettlementDays,Currency,Calendar,FixedLegTenor,FixedLegBDC,FixedLegDayCounter,IborIndex,YieldCurve,,Trigger)</f>
        <v>obj_00198#0000</v>
      </c>
      <c r="N13" s="34"/>
      <c r="O13" s="74"/>
      <c r="P13" s="70"/>
      <c r="Q13" s="74"/>
      <c r="R13" s="34"/>
      <c r="S13" s="34"/>
    </row>
    <row r="14" spans="1:19" x14ac:dyDescent="0.2">
      <c r="A14" s="34"/>
      <c r="B14" s="34"/>
      <c r="C14" s="34"/>
      <c r="D14" s="15" t="s">
        <v>14</v>
      </c>
      <c r="E14" s="23" t="s">
        <v>45</v>
      </c>
      <c r="F14" s="41">
        <f t="shared" si="0"/>
        <v>42279</v>
      </c>
      <c r="G14" s="41">
        <f>_xll.qlInterestRateIndexValueDate(M14,F14,Trigger)</f>
        <v>42282</v>
      </c>
      <c r="H14" s="41">
        <f>_xll.qlInterestRateIndexMaturity(M14,G14,Trigger)</f>
        <v>42465</v>
      </c>
      <c r="I14" s="40">
        <f>_xll.qlIndexFixing(M14,F14,TRUE,AllTriggers)</f>
        <v>3.2010604008391895E-3</v>
      </c>
      <c r="J14" s="31" t="str">
        <f>Contribution!I14</f>
        <v>HKD1M6M=</v>
      </c>
      <c r="K14" s="31"/>
      <c r="L14" s="34"/>
      <c r="M14" s="24" t="str">
        <f>_xll.qlSwapIndex(,"Hibor",D14,SettlementDays,Currency,Calendar,FixedLegTenor,FixedLegBDC,FixedLegDayCounter,IborIndex,YieldCurve,,Trigger)</f>
        <v>obj_001a2#0000</v>
      </c>
      <c r="N14" s="34"/>
      <c r="O14" s="74"/>
      <c r="P14" s="70"/>
      <c r="Q14" s="74"/>
      <c r="R14" s="34"/>
      <c r="S14" s="34"/>
    </row>
    <row r="15" spans="1:19" x14ac:dyDescent="0.2">
      <c r="A15" s="34"/>
      <c r="B15" s="34"/>
      <c r="C15" s="34"/>
      <c r="D15" s="15" t="s">
        <v>74</v>
      </c>
      <c r="E15" s="23" t="s">
        <v>45</v>
      </c>
      <c r="F15" s="41">
        <f t="shared" si="0"/>
        <v>42279</v>
      </c>
      <c r="G15" s="41">
        <f>_xll.qlInterestRateIndexValueDate(M15,F15,Trigger)</f>
        <v>42282</v>
      </c>
      <c r="H15" s="41">
        <f>_xll.qlInterestRateIndexMaturity(M15,G15,Trigger)</f>
        <v>42495</v>
      </c>
      <c r="I15" s="40">
        <f>_xll.qlIndexFixing(M15,F15,TRUE,AllTriggers)</f>
        <v>3.3983337616771991E-3</v>
      </c>
      <c r="J15" s="31"/>
      <c r="K15" s="31"/>
      <c r="L15" s="34"/>
      <c r="M15" s="24" t="str">
        <f>_xll.qlSwapIndex(,"Hibor",D15,SettlementDays,Currency,Calendar,FixedLegTenor,FixedLegBDC,FixedLegDayCounter,IborIndex,YieldCurve,,Trigger)</f>
        <v>obj_0019f#0000</v>
      </c>
      <c r="N15" s="34"/>
      <c r="O15" s="74"/>
      <c r="P15" s="70"/>
      <c r="Q15" s="74"/>
      <c r="R15" s="34"/>
      <c r="S15" s="34"/>
    </row>
    <row r="16" spans="1:19" x14ac:dyDescent="0.2">
      <c r="A16" s="34"/>
      <c r="B16" s="34"/>
      <c r="C16" s="34"/>
      <c r="D16" s="15" t="s">
        <v>75</v>
      </c>
      <c r="E16" s="23" t="s">
        <v>45</v>
      </c>
      <c r="F16" s="41">
        <f t="shared" si="0"/>
        <v>42279</v>
      </c>
      <c r="G16" s="41">
        <f>_xll.qlInterestRateIndexValueDate(M16,F16,Trigger)</f>
        <v>42282</v>
      </c>
      <c r="H16" s="41">
        <f>_xll.qlInterestRateIndexMaturity(M16,G16,Trigger)</f>
        <v>42527</v>
      </c>
      <c r="I16" s="40">
        <f>_xll.qlIndexFixing(M16,F16,TRUE,AllTriggers)</f>
        <v>3.6128037098942076E-3</v>
      </c>
      <c r="J16" s="31"/>
      <c r="K16" s="31"/>
      <c r="L16" s="34"/>
      <c r="M16" s="24" t="str">
        <f>_xll.qlSwapIndex(,"Hibor",D16,SettlementDays,Currency,Calendar,FixedLegTenor,FixedLegBDC,FixedLegDayCounter,IborIndex,YieldCurve,,Trigger)</f>
        <v>obj_0019d#0000</v>
      </c>
      <c r="N16" s="34"/>
      <c r="O16" s="74"/>
      <c r="P16" s="70"/>
      <c r="Q16" s="74"/>
      <c r="R16" s="34"/>
      <c r="S16" s="34"/>
    </row>
    <row r="17" spans="1:19" x14ac:dyDescent="0.2">
      <c r="A17" s="34"/>
      <c r="B17" s="34"/>
      <c r="C17" s="34"/>
      <c r="D17" s="15" t="s">
        <v>22</v>
      </c>
      <c r="E17" s="23" t="s">
        <v>45</v>
      </c>
      <c r="F17" s="41">
        <f t="shared" si="0"/>
        <v>42279</v>
      </c>
      <c r="G17" s="41">
        <f>_xll.qlInterestRateIndexValueDate(M17,F17,Trigger)</f>
        <v>42282</v>
      </c>
      <c r="H17" s="41">
        <f>_xll.qlInterestRateIndexMaturity(M17,G17,Trigger)</f>
        <v>42556</v>
      </c>
      <c r="I17" s="40">
        <f>_xll.qlIndexFixing(M17,F17,TRUE,AllTriggers)</f>
        <v>3.8038464801568956E-3</v>
      </c>
      <c r="J17" s="31" t="str">
        <f>Contribution!I17</f>
        <v>HKD1M9M=</v>
      </c>
      <c r="K17" s="31"/>
      <c r="L17" s="34"/>
      <c r="M17" s="24" t="str">
        <f>_xll.qlSwapIndex(,"Hibor",D17,SettlementDays,Currency,Calendar,FixedLegTenor,FixedLegBDC,FixedLegDayCounter,IborIndex,YieldCurve,,Trigger)</f>
        <v>obj_001ac#0000</v>
      </c>
      <c r="N17" s="70"/>
      <c r="O17" s="74"/>
      <c r="P17" s="70"/>
      <c r="Q17" s="74"/>
      <c r="R17" s="34"/>
      <c r="S17" s="34"/>
    </row>
    <row r="18" spans="1:19" x14ac:dyDescent="0.2">
      <c r="A18" s="34"/>
      <c r="B18" s="34"/>
      <c r="C18" s="34"/>
      <c r="D18" s="15" t="s">
        <v>76</v>
      </c>
      <c r="E18" s="23" t="s">
        <v>45</v>
      </c>
      <c r="F18" s="41">
        <f t="shared" si="0"/>
        <v>42279</v>
      </c>
      <c r="G18" s="41">
        <f>_xll.qlInterestRateIndexValueDate(M18,F18,Trigger)</f>
        <v>42282</v>
      </c>
      <c r="H18" s="41">
        <f>_xll.qlInterestRateIndexMaturity(M18,G18,Trigger)</f>
        <v>42587</v>
      </c>
      <c r="I18" s="40">
        <f>_xll.qlIndexFixing(M18,F18,TRUE,AllTriggers)</f>
        <v>4.0027192713989208E-3</v>
      </c>
      <c r="J18" s="31"/>
      <c r="K18" s="31"/>
      <c r="L18" s="34"/>
      <c r="M18" s="24" t="str">
        <f>_xll.qlSwapIndex(,"Hibor",D18,SettlementDays,Currency,Calendar,FixedLegTenor,FixedLegBDC,FixedLegDayCounter,IborIndex,YieldCurve,,Trigger)</f>
        <v>obj_001a7#0000</v>
      </c>
      <c r="N18" s="70"/>
      <c r="O18" s="74"/>
      <c r="P18" s="70"/>
      <c r="Q18" s="74"/>
      <c r="R18" s="34"/>
      <c r="S18" s="34"/>
    </row>
    <row r="19" spans="1:19" x14ac:dyDescent="0.2">
      <c r="A19" s="34"/>
      <c r="B19" s="34"/>
      <c r="C19" s="34"/>
      <c r="D19" s="15" t="s">
        <v>77</v>
      </c>
      <c r="E19" s="23" t="s">
        <v>45</v>
      </c>
      <c r="F19" s="41">
        <f t="shared" si="0"/>
        <v>42279</v>
      </c>
      <c r="G19" s="41">
        <f>_xll.qlInterestRateIndexValueDate(M19,F19,Trigger)</f>
        <v>42282</v>
      </c>
      <c r="H19" s="41">
        <f>_xll.qlInterestRateIndexMaturity(M19,G19,Trigger)</f>
        <v>42618</v>
      </c>
      <c r="I19" s="40">
        <f>_xll.qlIndexFixing(M19,F19,TRUE,AllTriggers)</f>
        <v>4.2040732284145555E-3</v>
      </c>
      <c r="J19" s="31"/>
      <c r="K19" s="31"/>
      <c r="L19" s="34"/>
      <c r="M19" s="24" t="str">
        <f>_xll.qlSwapIndex(,"Hibor",D19,SettlementDays,Currency,Calendar,FixedLegTenor,FixedLegBDC,FixedLegDayCounter,IborIndex,YieldCurve,,Trigger)</f>
        <v>obj_001aa#0000</v>
      </c>
      <c r="N19" s="70"/>
      <c r="O19" s="74"/>
      <c r="P19" s="70"/>
      <c r="Q19" s="74"/>
      <c r="R19" s="34"/>
      <c r="S19" s="34"/>
    </row>
    <row r="20" spans="1:19" x14ac:dyDescent="0.2">
      <c r="A20" s="34"/>
      <c r="B20" s="34"/>
      <c r="C20" s="34"/>
      <c r="D20" s="15" t="s">
        <v>23</v>
      </c>
      <c r="E20" s="23" t="s">
        <v>45</v>
      </c>
      <c r="F20" s="41">
        <f t="shared" si="0"/>
        <v>42279</v>
      </c>
      <c r="G20" s="41">
        <f>_xll.qlInterestRateIndexValueDate(M20,F20,Trigger)</f>
        <v>42282</v>
      </c>
      <c r="H20" s="41">
        <f>_xll.qlInterestRateIndexMaturity(M20,G20,Trigger)</f>
        <v>42648</v>
      </c>
      <c r="I20" s="40">
        <f>_xll.qlIndexFixing(M20,F20,TRUE,AllTriggers)</f>
        <v>4.4083335863878458E-3</v>
      </c>
      <c r="J20" s="31" t="str">
        <f>Contribution!I20</f>
        <v>HKD1M1Y=</v>
      </c>
      <c r="K20" s="47"/>
      <c r="L20" s="34"/>
      <c r="M20" s="24" t="str">
        <f>_xll.qlSwapIndex(,"Hibor",D20,SettlementDays,Currency,Calendar,FixedLegTenor,FixedLegBDC,FixedLegDayCounter,IborIndex,YieldCurve,,Trigger)</f>
        <v>obj_001ab#0000</v>
      </c>
      <c r="N20" s="70"/>
      <c r="O20" s="74"/>
      <c r="P20" s="70"/>
      <c r="Q20" s="74"/>
      <c r="R20" s="34"/>
      <c r="S20" s="34"/>
    </row>
    <row r="21" spans="1:19" x14ac:dyDescent="0.2">
      <c r="A21" s="34"/>
      <c r="B21" s="34"/>
      <c r="C21" s="34"/>
      <c r="D21" s="95" t="s">
        <v>48</v>
      </c>
      <c r="E21" s="109" t="s">
        <v>45</v>
      </c>
      <c r="F21" s="110">
        <f t="shared" si="0"/>
        <v>42279</v>
      </c>
      <c r="G21" s="110">
        <f>_xll.qlInterestRateIndexValueDate(M21,F21,Trigger)</f>
        <v>42282</v>
      </c>
      <c r="H21" s="110">
        <f>_xll.qlInterestRateIndexMaturity(M21,G21,Trigger)</f>
        <v>42830</v>
      </c>
      <c r="I21" s="89">
        <f>_xll.qlIndexFixing(M21,F21,TRUE,AllTriggers)</f>
        <v>5.8122366335043758E-3</v>
      </c>
      <c r="J21" s="47"/>
      <c r="K21" s="47"/>
      <c r="L21" s="106"/>
      <c r="M21" s="107" t="str">
        <f>_xll.qlSwapIndex(,"Hibor",D21,SettlementDays,Currency,Calendar,FixedLegTenor,FixedLegBDC,FixedLegDayCounter,IborIndex,YieldCurve,,Trigger)</f>
        <v>obj_0019e#0000</v>
      </c>
      <c r="N21" s="70"/>
      <c r="O21" s="74"/>
      <c r="P21" s="70"/>
      <c r="Q21" s="74"/>
      <c r="R21" s="34"/>
      <c r="S21" s="34"/>
    </row>
    <row r="22" spans="1:19" x14ac:dyDescent="0.2">
      <c r="A22" s="34"/>
      <c r="B22" s="34"/>
      <c r="C22" s="34"/>
      <c r="D22" s="95" t="s">
        <v>24</v>
      </c>
      <c r="E22" s="109" t="s">
        <v>45</v>
      </c>
      <c r="F22" s="110">
        <f t="shared" si="0"/>
        <v>42279</v>
      </c>
      <c r="G22" s="110">
        <f>_xll.qlInterestRateIndexValueDate(M22,F22,Trigger)</f>
        <v>42282</v>
      </c>
      <c r="H22" s="110">
        <f>_xll.qlInterestRateIndexMaturity(M22,G22,Trigger)</f>
        <v>43013</v>
      </c>
      <c r="I22" s="89">
        <f>_xll.qlIndexFixing(M22,F22,TRUE,AllTriggers)</f>
        <v>7.2215092219461655E-3</v>
      </c>
      <c r="J22" s="47" t="str">
        <f>Contribution!I22</f>
        <v>HKD1M2Y=</v>
      </c>
      <c r="K22" s="47"/>
      <c r="L22" s="106"/>
      <c r="M22" s="107" t="str">
        <f>_xll.qlSwapIndex(,"Hibor",D22,SettlementDays,Currency,Calendar,FixedLegTenor,FixedLegBDC,FixedLegDayCounter,IborIndex,YieldCurve,,Trigger)</f>
        <v>obj_00199#0000</v>
      </c>
      <c r="N22" s="70"/>
      <c r="O22" s="74"/>
      <c r="P22" s="70"/>
      <c r="Q22" s="74"/>
      <c r="R22" s="34"/>
      <c r="S22" s="34"/>
    </row>
    <row r="23" spans="1:19" x14ac:dyDescent="0.2">
      <c r="A23" s="34"/>
      <c r="B23" s="34"/>
      <c r="C23" s="34"/>
      <c r="D23" s="95" t="s">
        <v>25</v>
      </c>
      <c r="E23" s="109" t="s">
        <v>45</v>
      </c>
      <c r="F23" s="110">
        <f t="shared" si="0"/>
        <v>42279</v>
      </c>
      <c r="G23" s="110">
        <f>_xll.qlInterestRateIndexValueDate(M23,F23,Trigger)</f>
        <v>42282</v>
      </c>
      <c r="H23" s="110">
        <f>_xll.qlInterestRateIndexMaturity(M23,G23,Trigger)</f>
        <v>43378</v>
      </c>
      <c r="I23" s="89">
        <f>_xll.qlIndexFixing(M23,F23,TRUE,AllTriggers)</f>
        <v>9.4353198977482466E-3</v>
      </c>
      <c r="J23" s="47" t="str">
        <f>Contribution!I23</f>
        <v>HKD1M3Y=</v>
      </c>
      <c r="K23" s="47"/>
      <c r="L23" s="106"/>
      <c r="M23" s="107" t="str">
        <f>_xll.qlSwapIndex(,"Hibor",D23,SettlementDays,Currency,Calendar,FixedLegTenor,FixedLegBDC,FixedLegDayCounter,IborIndex,YieldCurve,,Trigger)</f>
        <v>obj_0019a#0000</v>
      </c>
      <c r="N23" s="70"/>
      <c r="O23" s="74"/>
      <c r="P23" s="70"/>
      <c r="Q23" s="74"/>
      <c r="R23" s="34"/>
      <c r="S23" s="34"/>
    </row>
    <row r="24" spans="1:19" x14ac:dyDescent="0.2">
      <c r="A24" s="34"/>
      <c r="B24" s="34"/>
      <c r="C24" s="34"/>
      <c r="D24" s="95" t="s">
        <v>26</v>
      </c>
      <c r="E24" s="109" t="s">
        <v>45</v>
      </c>
      <c r="F24" s="110">
        <f t="shared" si="0"/>
        <v>42279</v>
      </c>
      <c r="G24" s="110">
        <f>_xll.qlInterestRateIndexValueDate(M24,F24,Trigger)</f>
        <v>42282</v>
      </c>
      <c r="H24" s="110">
        <f>_xll.qlInterestRateIndexMaturity(M24,G24,Trigger)</f>
        <v>43745</v>
      </c>
      <c r="I24" s="89">
        <f>_xll.qlIndexFixing(M24,F24,TRUE,AllTriggers)</f>
        <v>1.1249395128503674E-2</v>
      </c>
      <c r="J24" s="47" t="str">
        <f>Contribution!I24</f>
        <v>HKD1M4Y=</v>
      </c>
      <c r="K24" s="47"/>
      <c r="L24" s="106"/>
      <c r="M24" s="107" t="str">
        <f>_xll.qlSwapIndex(,"Hibor",D24,SettlementDays,Currency,Calendar,FixedLegTenor,FixedLegBDC,FixedLegDayCounter,IborIndex,YieldCurve,,Trigger)</f>
        <v>obj_00197#0000</v>
      </c>
      <c r="N24" s="70"/>
      <c r="O24" s="74"/>
      <c r="P24" s="70"/>
      <c r="Q24" s="74"/>
      <c r="R24" s="34"/>
      <c r="S24" s="34"/>
    </row>
    <row r="25" spans="1:19" x14ac:dyDescent="0.2">
      <c r="A25" s="34"/>
      <c r="B25" s="34"/>
      <c r="C25" s="34"/>
      <c r="D25" s="95" t="s">
        <v>27</v>
      </c>
      <c r="E25" s="109" t="s">
        <v>45</v>
      </c>
      <c r="F25" s="110">
        <f t="shared" si="0"/>
        <v>42279</v>
      </c>
      <c r="G25" s="110">
        <f>_xll.qlInterestRateIndexValueDate(M25,F25,Trigger)</f>
        <v>42282</v>
      </c>
      <c r="H25" s="110">
        <f>_xll.qlInterestRateIndexMaturity(M25,G25,Trigger)</f>
        <v>44109</v>
      </c>
      <c r="I25" s="89">
        <f>_xll.qlIndexFixing(M25,F25,TRUE,AllTriggers)</f>
        <v>1.2864006700424251E-2</v>
      </c>
      <c r="J25" s="47" t="str">
        <f>Contribution!I25</f>
        <v>HKD1M5Y=</v>
      </c>
      <c r="K25" s="47"/>
      <c r="L25" s="106"/>
      <c r="M25" s="107" t="str">
        <f>_xll.qlSwapIndex(,"Hibor",D25,SettlementDays,Currency,Calendar,FixedLegTenor,FixedLegBDC,FixedLegDayCounter,IborIndex,YieldCurve,,Trigger)</f>
        <v>obj_001a0#0000</v>
      </c>
      <c r="N25" s="70"/>
      <c r="O25" s="74"/>
      <c r="P25" s="70"/>
      <c r="Q25" s="74"/>
      <c r="R25" s="34"/>
      <c r="S25" s="34"/>
    </row>
    <row r="26" spans="1:19" x14ac:dyDescent="0.2">
      <c r="A26" s="34"/>
      <c r="B26" s="34"/>
      <c r="C26" s="34"/>
      <c r="D26" s="95" t="s">
        <v>28</v>
      </c>
      <c r="E26" s="109" t="s">
        <v>45</v>
      </c>
      <c r="F26" s="110">
        <f t="shared" si="0"/>
        <v>42279</v>
      </c>
      <c r="G26" s="110">
        <f>_xll.qlInterestRateIndexValueDate(M26,F26,Trigger)</f>
        <v>42282</v>
      </c>
      <c r="H26" s="110">
        <f>_xll.qlInterestRateIndexMaturity(M26,G26,Trigger)</f>
        <v>44839</v>
      </c>
      <c r="I26" s="89">
        <f>_xll.qlIndexFixing(M26,F26,TRUE,AllTriggers)</f>
        <v>1.5795652711880558E-2</v>
      </c>
      <c r="J26" s="47" t="str">
        <f>Contribution!I26</f>
        <v>HKD1M7Y=</v>
      </c>
      <c r="K26" s="47"/>
      <c r="L26" s="106"/>
      <c r="M26" s="107" t="str">
        <f>_xll.qlSwapIndex(,"Hibor",D26,SettlementDays,Currency,Calendar,FixedLegTenor,FixedLegBDC,FixedLegDayCounter,IborIndex,YieldCurve,,Trigger)</f>
        <v>obj_001a8#0000</v>
      </c>
      <c r="N26" s="70"/>
      <c r="O26" s="74"/>
      <c r="P26" s="70"/>
      <c r="Q26" s="74"/>
      <c r="R26" s="34"/>
      <c r="S26" s="34"/>
    </row>
    <row r="27" spans="1:19" x14ac:dyDescent="0.2">
      <c r="A27" s="34"/>
      <c r="B27" s="34"/>
      <c r="C27" s="34"/>
      <c r="D27" s="95" t="s">
        <v>29</v>
      </c>
      <c r="E27" s="109" t="s">
        <v>45</v>
      </c>
      <c r="F27" s="110">
        <f t="shared" si="0"/>
        <v>42279</v>
      </c>
      <c r="G27" s="110">
        <f>_xll.qlInterestRateIndexValueDate(M27,F27,Trigger)</f>
        <v>42282</v>
      </c>
      <c r="H27" s="110">
        <f>_xll.qlInterestRateIndexMaturity(M27,G27,Trigger)</f>
        <v>45936</v>
      </c>
      <c r="I27" s="89">
        <f>_xll.qlIndexFixing(M27,F27,TRUE,AllTriggers)</f>
        <v>1.8428427871957746E-2</v>
      </c>
      <c r="J27" s="47" t="str">
        <f>Contribution!I27</f>
        <v>HKD1M10Y=</v>
      </c>
      <c r="K27" s="47"/>
      <c r="L27" s="106"/>
      <c r="M27" s="107" t="str">
        <f>_xll.qlSwapIndex(,"Hibor",D27,SettlementDays,Currency,Calendar,FixedLegTenor,FixedLegBDC,FixedLegDayCounter,IborIndex,YieldCurve,,Trigger)</f>
        <v>obj_001a1#0000</v>
      </c>
      <c r="N27" s="70"/>
      <c r="O27" s="74"/>
      <c r="P27" s="70"/>
      <c r="Q27" s="74"/>
      <c r="R27" s="34"/>
      <c r="S27" s="34"/>
    </row>
    <row r="28" spans="1:19" x14ac:dyDescent="0.2">
      <c r="A28" s="34"/>
      <c r="B28" s="34"/>
      <c r="C28" s="34"/>
      <c r="D28" s="95" t="s">
        <v>30</v>
      </c>
      <c r="E28" s="109" t="s">
        <v>45</v>
      </c>
      <c r="F28" s="110">
        <f t="shared" si="0"/>
        <v>42279</v>
      </c>
      <c r="G28" s="110">
        <f>_xll.qlInterestRateIndexValueDate(M28,F28,Trigger)</f>
        <v>42282</v>
      </c>
      <c r="H28" s="110">
        <f>_xll.qlInterestRateIndexMaturity(M28,G28,Trigger)</f>
        <v>46665</v>
      </c>
      <c r="I28" s="89">
        <f>_xll.qlIndexFixing(M28,F28,TRUE,AllTriggers)</f>
        <v>1.9442521179358539E-2</v>
      </c>
      <c r="J28" s="47" t="str">
        <f>Contribution!I28</f>
        <v>HKD1M12Y=</v>
      </c>
      <c r="K28" s="47"/>
      <c r="L28" s="106"/>
      <c r="M28" s="107" t="str">
        <f>_xll.qlSwapIndex(,"Hibor",D28,SettlementDays,Currency,Calendar,FixedLegTenor,FixedLegBDC,FixedLegDayCounter,IborIndex,YieldCurve,,Trigger)</f>
        <v>obj_001a5#0000</v>
      </c>
      <c r="N28" s="70"/>
      <c r="O28" s="74"/>
      <c r="P28" s="70"/>
      <c r="Q28" s="74"/>
      <c r="R28" s="34"/>
      <c r="S28" s="34"/>
    </row>
    <row r="29" spans="1:19" x14ac:dyDescent="0.2">
      <c r="A29" s="34"/>
      <c r="B29" s="34"/>
      <c r="C29" s="34"/>
      <c r="D29" s="96" t="s">
        <v>31</v>
      </c>
      <c r="E29" s="112" t="s">
        <v>45</v>
      </c>
      <c r="F29" s="113">
        <f t="shared" si="0"/>
        <v>42279</v>
      </c>
      <c r="G29" s="113">
        <f>_xll.qlInterestRateIndexValueDate(M29,F29,Trigger)</f>
        <v>42282</v>
      </c>
      <c r="H29" s="113">
        <f>_xll.qlInterestRateIndexMaturity(M29,G29,Trigger)</f>
        <v>47763</v>
      </c>
      <c r="I29" s="90">
        <f>_xll.qlIndexFixing(M29,F29,TRUE,AllTriggers)</f>
        <v>2.015235691643117E-2</v>
      </c>
      <c r="J29" s="115" t="str">
        <f>Contribution!I29</f>
        <v>HKD1M15Y=</v>
      </c>
      <c r="K29" s="115"/>
      <c r="L29" s="106"/>
      <c r="M29" s="116" t="str">
        <f>_xll.qlSwapIndex(,"Hibor",D29,SettlementDays,Currency,Calendar,FixedLegTenor,FixedLegBDC,FixedLegDayCounter,IborIndex,YieldCurve,,Trigger)</f>
        <v>obj_0019c#0000</v>
      </c>
      <c r="N29" s="70"/>
      <c r="O29" s="74"/>
      <c r="P29" s="70"/>
      <c r="Q29" s="74"/>
      <c r="R29" s="34"/>
      <c r="S29" s="34"/>
    </row>
    <row r="30" spans="1:19" x14ac:dyDescent="0.2">
      <c r="A30" s="34"/>
      <c r="B30" s="34"/>
      <c r="C30" s="34"/>
      <c r="L30" s="34"/>
      <c r="M30" s="48"/>
      <c r="N30" s="70"/>
      <c r="O30" s="74"/>
      <c r="P30" s="70"/>
      <c r="Q30" s="74"/>
      <c r="R30" s="34"/>
      <c r="S30" s="34"/>
    </row>
    <row r="31" spans="1:19" x14ac:dyDescent="0.2">
      <c r="A31" s="34"/>
      <c r="B31" s="34"/>
      <c r="C31" s="34"/>
      <c r="L31" s="34"/>
      <c r="M31" s="74"/>
      <c r="N31" s="70"/>
      <c r="O31" s="74"/>
      <c r="P31" s="70"/>
      <c r="Q31" s="74"/>
      <c r="R31" s="34"/>
      <c r="S31" s="34"/>
    </row>
    <row r="32" spans="1:19" x14ac:dyDescent="0.2">
      <c r="A32" s="34"/>
      <c r="B32" s="34"/>
      <c r="C32" s="34"/>
      <c r="L32" s="34"/>
      <c r="M32" s="74"/>
      <c r="N32" s="70"/>
      <c r="O32" s="74"/>
      <c r="P32" s="70"/>
      <c r="Q32" s="74"/>
      <c r="R32" s="34"/>
      <c r="S32" s="34"/>
    </row>
    <row r="33" spans="1:20" x14ac:dyDescent="0.2">
      <c r="A33" s="34"/>
      <c r="B33" s="34"/>
      <c r="C33" s="34"/>
      <c r="L33" s="34"/>
      <c r="M33" s="74"/>
      <c r="N33" s="70"/>
      <c r="O33" s="74"/>
      <c r="P33" s="74"/>
      <c r="Q33" s="70"/>
      <c r="R33" s="74"/>
      <c r="S33" s="74"/>
    </row>
    <row r="34" spans="1:20" x14ac:dyDescent="0.2">
      <c r="A34" s="34"/>
      <c r="B34" s="34"/>
      <c r="C34" s="34"/>
      <c r="L34" s="34"/>
      <c r="M34" s="74"/>
      <c r="N34" s="70"/>
      <c r="O34" s="74"/>
      <c r="P34" s="70"/>
      <c r="Q34" s="74"/>
      <c r="R34" s="34"/>
      <c r="S34" s="34"/>
    </row>
    <row r="35" spans="1:20" x14ac:dyDescent="0.2">
      <c r="A35" s="34"/>
      <c r="B35" s="34"/>
      <c r="C35" s="34"/>
      <c r="L35" s="34"/>
      <c r="M35" s="74"/>
      <c r="N35" s="70"/>
      <c r="O35" s="74"/>
      <c r="P35" s="70"/>
      <c r="Q35" s="74"/>
      <c r="R35" s="34"/>
      <c r="S35" s="34"/>
    </row>
    <row r="36" spans="1:20" x14ac:dyDescent="0.2">
      <c r="A36" s="34"/>
      <c r="B36" s="34"/>
      <c r="C36" s="34"/>
      <c r="L36" s="34"/>
      <c r="M36" s="74"/>
      <c r="N36" s="70"/>
      <c r="O36" s="74"/>
      <c r="P36" s="70"/>
      <c r="Q36" s="74"/>
      <c r="R36" s="34"/>
      <c r="S36" s="34"/>
    </row>
    <row r="37" spans="1:20" x14ac:dyDescent="0.2">
      <c r="A37" s="34"/>
      <c r="B37" s="34"/>
      <c r="C37" s="34"/>
      <c r="L37" s="34"/>
      <c r="M37" s="74"/>
      <c r="N37" s="74"/>
      <c r="O37" s="74"/>
      <c r="P37" s="34"/>
      <c r="Q37" s="34"/>
      <c r="R37" s="74"/>
      <c r="S37" s="34"/>
    </row>
    <row r="38" spans="1:20" x14ac:dyDescent="0.2">
      <c r="A38" s="34"/>
      <c r="B38" s="34"/>
      <c r="C38" s="34"/>
      <c r="L38" s="34"/>
      <c r="M38" s="74"/>
      <c r="N38" s="74"/>
      <c r="O38" s="74"/>
      <c r="P38" s="34"/>
      <c r="Q38" s="34"/>
      <c r="R38" s="34"/>
      <c r="S38" s="34"/>
    </row>
    <row r="39" spans="1:20" x14ac:dyDescent="0.2">
      <c r="A39" s="74"/>
      <c r="B39" s="74"/>
      <c r="C39" s="74"/>
      <c r="L39" s="74"/>
      <c r="M39" s="74"/>
      <c r="N39" s="74"/>
      <c r="O39" s="74"/>
      <c r="P39" s="34"/>
      <c r="Q39" s="34"/>
    </row>
    <row r="40" spans="1:20" x14ac:dyDescent="0.2">
      <c r="A40" s="74"/>
      <c r="B40" s="74"/>
      <c r="C40" s="74"/>
      <c r="L40" s="74"/>
      <c r="M40" s="74"/>
      <c r="N40" s="74"/>
      <c r="O40" s="74"/>
      <c r="P40" s="34"/>
      <c r="Q40" s="34"/>
    </row>
    <row r="44" spans="1:20" x14ac:dyDescent="0.2">
      <c r="T44" s="74"/>
    </row>
  </sheetData>
  <dataValidations count="2">
    <dataValidation type="list" allowBlank="1" showInputMessage="1" showErrorMessage="1" sqref="Q11 Q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11 P6">
      <formula1>"Following,Modified Following,Preceding,Modified Preceding,Unadjusted,Half-Month Modified Following"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2.7109375" style="4" customWidth="1"/>
    <col min="2" max="3" width="2.7109375" style="5" customWidth="1"/>
    <col min="4" max="4" width="4" style="3" bestFit="1" customWidth="1"/>
    <col min="5" max="5" width="15.140625" style="4" bestFit="1" customWidth="1"/>
    <col min="6" max="8" width="17.28515625" style="4" customWidth="1"/>
    <col min="9" max="9" width="8" style="4" bestFit="1" customWidth="1"/>
    <col min="10" max="11" width="15.7109375" style="4" customWidth="1"/>
    <col min="12" max="12" width="2.7109375" style="4" hidden="1" customWidth="1" outlineLevel="1"/>
    <col min="13" max="13" width="15.140625" style="4" hidden="1" customWidth="1" outlineLevel="1"/>
    <col min="14" max="14" width="2.7109375" style="4" hidden="1" customWidth="1" outlineLevel="1"/>
    <col min="15" max="15" width="15.140625" style="4" hidden="1" customWidth="1" outlineLevel="1"/>
    <col min="16" max="17" width="19.28515625" style="2" hidden="1" customWidth="1" outlineLevel="1"/>
    <col min="18" max="18" width="2.7109375" style="2" customWidth="1" collapsed="1"/>
    <col min="19" max="83" width="27.28515625" style="2" customWidth="1"/>
    <col min="84" max="16384" width="2.85546875" style="2"/>
  </cols>
  <sheetData>
    <row r="1" spans="1:30" s="1" customFormat="1" x14ac:dyDescent="0.2">
      <c r="A1" s="4"/>
      <c r="B1" s="5"/>
      <c r="C1" s="5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0"/>
      <c r="AB1" s="6"/>
      <c r="AC1" s="6"/>
      <c r="AD1" s="6"/>
    </row>
    <row r="2" spans="1:30" s="1" customFormat="1" x14ac:dyDescent="0.2">
      <c r="A2" s="74"/>
      <c r="B2" s="49"/>
      <c r="C2" s="49"/>
      <c r="D2" s="70"/>
      <c r="E2" s="71" t="s">
        <v>57</v>
      </c>
      <c r="F2" s="72" t="s">
        <v>19</v>
      </c>
      <c r="G2" s="74"/>
      <c r="H2" s="74"/>
      <c r="I2" s="74"/>
      <c r="J2" s="74"/>
      <c r="K2" s="74"/>
      <c r="L2" s="74"/>
      <c r="M2" s="71" t="s">
        <v>32</v>
      </c>
      <c r="N2" s="74"/>
      <c r="O2" s="74"/>
      <c r="P2" s="74"/>
      <c r="Q2" s="74"/>
      <c r="R2" s="74"/>
      <c r="S2" s="34"/>
      <c r="T2" s="2"/>
      <c r="U2" s="2"/>
      <c r="V2" s="2"/>
      <c r="W2" s="2"/>
      <c r="X2" s="2"/>
      <c r="Y2" s="2"/>
      <c r="Z2" s="2"/>
      <c r="AA2" s="30"/>
      <c r="AB2" s="6"/>
      <c r="AC2" s="6"/>
      <c r="AD2" s="6"/>
    </row>
    <row r="3" spans="1:30" s="1" customFormat="1" x14ac:dyDescent="0.2">
      <c r="A3" s="4"/>
      <c r="B3" s="5"/>
      <c r="C3" s="5"/>
      <c r="D3" s="3"/>
      <c r="E3" s="71" t="s">
        <v>58</v>
      </c>
      <c r="F3" s="72" t="str">
        <f>Currency&amp;CurveTenor</f>
        <v>HKD3M</v>
      </c>
      <c r="G3" s="74"/>
      <c r="H3" s="74"/>
      <c r="I3" s="74"/>
      <c r="J3" s="74"/>
      <c r="K3" s="74"/>
      <c r="L3" s="4"/>
      <c r="M3" s="26" t="str">
        <f>IborIndexFamily&amp;CurveTenor</f>
        <v>HkdHibor3M</v>
      </c>
      <c r="N3" s="4"/>
      <c r="O3" s="74"/>
      <c r="P3" s="74"/>
      <c r="Q3" s="74"/>
      <c r="R3" s="74"/>
      <c r="S3" s="34"/>
      <c r="T3" s="2"/>
      <c r="U3" s="2"/>
      <c r="V3" s="2"/>
      <c r="W3" s="2"/>
      <c r="X3" s="2"/>
      <c r="Y3" s="2"/>
      <c r="Z3" s="2"/>
      <c r="AA3" s="30"/>
      <c r="AB3" s="6"/>
      <c r="AC3" s="6"/>
      <c r="AD3" s="6"/>
    </row>
    <row r="4" spans="1:30" s="1" customFormat="1" x14ac:dyDescent="0.2">
      <c r="A4" s="74"/>
      <c r="B4" s="49"/>
      <c r="C4" s="49"/>
      <c r="D4" s="70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34"/>
      <c r="T4" s="2"/>
      <c r="U4" s="2"/>
      <c r="V4" s="2"/>
      <c r="W4" s="2"/>
      <c r="X4" s="2"/>
      <c r="Y4" s="2"/>
      <c r="Z4" s="2"/>
      <c r="AA4" s="30"/>
      <c r="AB4" s="6"/>
      <c r="AC4" s="6"/>
      <c r="AD4" s="6"/>
    </row>
    <row r="5" spans="1:30" x14ac:dyDescent="0.2">
      <c r="A5" s="34"/>
      <c r="B5" s="101"/>
      <c r="C5" s="101"/>
      <c r="D5" s="20"/>
      <c r="E5" s="20" t="s">
        <v>39</v>
      </c>
      <c r="F5" s="20" t="s">
        <v>44</v>
      </c>
      <c r="G5" s="20" t="s">
        <v>54</v>
      </c>
      <c r="H5" s="20" t="s">
        <v>37</v>
      </c>
      <c r="I5" s="21" t="s">
        <v>36</v>
      </c>
      <c r="J5" s="21" t="s">
        <v>55</v>
      </c>
      <c r="K5" s="21" t="s">
        <v>56</v>
      </c>
      <c r="L5" s="34"/>
      <c r="M5" s="71" t="s">
        <v>69</v>
      </c>
      <c r="N5" s="70"/>
      <c r="O5" s="71" t="s">
        <v>68</v>
      </c>
      <c r="P5" s="71" t="s">
        <v>65</v>
      </c>
      <c r="Q5" s="71" t="s">
        <v>66</v>
      </c>
      <c r="R5" s="34"/>
      <c r="S5" s="34"/>
    </row>
    <row r="6" spans="1:30" x14ac:dyDescent="0.2">
      <c r="A6" s="34"/>
      <c r="B6" s="102"/>
      <c r="C6" s="102"/>
      <c r="D6" s="14" t="s">
        <v>15</v>
      </c>
      <c r="E6" s="22" t="s">
        <v>46</v>
      </c>
      <c r="F6" s="38">
        <f t="shared" ref="F6:F29" si="0">EvaluationDate</f>
        <v>42279</v>
      </c>
      <c r="G6" s="38">
        <f>_xll.qlInterestRateIndexValueDate(M6,F6,Trigger)</f>
        <v>42279</v>
      </c>
      <c r="H6" s="38">
        <f>_xll.qlInterestRateIndexMaturity(M6,G6,Trigger)</f>
        <v>42282</v>
      </c>
      <c r="I6" s="44">
        <f>_xll.qlIndexFixing(M6,F6,TRUE,AllTriggers)</f>
        <v>3.6650476642271133E-3</v>
      </c>
      <c r="J6" s="45" t="str">
        <f>Contribution!M6</f>
        <v>HKD3MOND=</v>
      </c>
      <c r="K6" s="46"/>
      <c r="L6" s="34"/>
      <c r="M6" s="73" t="str">
        <f>_xll.qlIborIndex(,"Hibor",IF(OR(D6="ON",D6="TN",D6="SN"),"1D",IF(D6="SW","1W",D6)),0,Currency,Calendar,BDayConvention,EndOfMonth,DayCounter,YieldCurve,,Trigger)</f>
        <v>obj_00175#0000</v>
      </c>
      <c r="N6" s="70"/>
      <c r="O6" s="72" t="b">
        <v>1</v>
      </c>
      <c r="P6" s="72" t="s">
        <v>41</v>
      </c>
      <c r="Q6" s="72" t="s">
        <v>35</v>
      </c>
      <c r="R6" s="34"/>
      <c r="S6" s="34"/>
    </row>
    <row r="7" spans="1:30" x14ac:dyDescent="0.2">
      <c r="A7" s="34"/>
      <c r="B7" s="103"/>
      <c r="C7" s="103"/>
      <c r="D7" s="15" t="s">
        <v>78</v>
      </c>
      <c r="E7" s="23" t="s">
        <v>46</v>
      </c>
      <c r="F7" s="41">
        <f t="shared" si="0"/>
        <v>42279</v>
      </c>
      <c r="G7" s="41">
        <f>_xll.qlInterestRateIndexValueDate(M7,F7,Trigger)</f>
        <v>42282</v>
      </c>
      <c r="H7" s="41">
        <f>_xll.qlInterestRateIndexMaturity(M7,G7,Trigger)</f>
        <v>42289</v>
      </c>
      <c r="I7" s="40">
        <f>_xll.qlIndexFixing(M7,F7,TRUE,AllTriggers)</f>
        <v>3.6697926551064264E-3</v>
      </c>
      <c r="J7" s="31" t="str">
        <f>Contribution!M7</f>
        <v>HKD3M1WD=</v>
      </c>
      <c r="K7" s="31"/>
      <c r="L7" s="34"/>
      <c r="M7" s="24" t="str">
        <f>_xll.qlIborIndex(,"Hibor",IF(OR(D7="ON",D7="TN",D7="SN"),"1D",IF(D7="SW","1W",D7)),SettlementDays,Currency,Calendar,BDayConvention,EndOfMonth,DayCounter,YieldCurve,,Trigger)</f>
        <v>obj_0018c#0000</v>
      </c>
      <c r="N7" s="70"/>
      <c r="O7" s="74"/>
      <c r="P7" s="74"/>
      <c r="Q7" s="74"/>
      <c r="R7" s="34"/>
      <c r="S7" s="34"/>
    </row>
    <row r="8" spans="1:30" x14ac:dyDescent="0.2">
      <c r="A8" s="34"/>
      <c r="B8" s="103"/>
      <c r="C8" s="103"/>
      <c r="D8" s="15" t="s">
        <v>16</v>
      </c>
      <c r="E8" s="23" t="s">
        <v>46</v>
      </c>
      <c r="F8" s="41">
        <f t="shared" si="0"/>
        <v>42279</v>
      </c>
      <c r="G8" s="41">
        <f>_xll.qlInterestRateIndexValueDate(M8,F8,Trigger)</f>
        <v>42282</v>
      </c>
      <c r="H8" s="41">
        <f>_xll.qlInterestRateIndexMaturity(M8,G8,Trigger)</f>
        <v>42296</v>
      </c>
      <c r="I8" s="40">
        <f>_xll.qlIndexFixing(M8,F8,TRUE,AllTriggers)</f>
        <v>3.6774684143854792E-3</v>
      </c>
      <c r="J8" s="31" t="str">
        <f>Contribution!M8</f>
        <v>HKD3M2WD=</v>
      </c>
      <c r="K8" s="31"/>
      <c r="L8" s="34"/>
      <c r="M8" s="24" t="str">
        <f>_xll.qlIborIndex(,"Hibor",IF(OR(D8="ON",D8="TN",D8="SN"),"1D",IF(D8="SW","1W",D8)),SettlementDays,Currency,Calendar,BDayConvention,EndOfMonth,DayCounter,YieldCurve,,Trigger)</f>
        <v>obj_00186#0000</v>
      </c>
      <c r="N8" s="70"/>
      <c r="O8" s="74"/>
      <c r="P8" s="74"/>
      <c r="Q8" s="74"/>
      <c r="R8" s="34"/>
      <c r="S8" s="34"/>
    </row>
    <row r="9" spans="1:30" x14ac:dyDescent="0.2">
      <c r="A9" s="34"/>
      <c r="B9" s="103"/>
      <c r="C9" s="103"/>
      <c r="D9" s="15" t="s">
        <v>17</v>
      </c>
      <c r="E9" s="23" t="s">
        <v>46</v>
      </c>
      <c r="F9" s="41">
        <f t="shared" si="0"/>
        <v>42279</v>
      </c>
      <c r="G9" s="41">
        <f>_xll.qlInterestRateIndexValueDate(M9,F9,Trigger)</f>
        <v>42282</v>
      </c>
      <c r="H9" s="41">
        <f>_xll.qlInterestRateIndexMaturity(M9,G9,Trigger)</f>
        <v>42313</v>
      </c>
      <c r="I9" s="40">
        <f>_xll.qlIndexFixing(M9,F9,TRUE,AllTriggers)</f>
        <v>3.7107785666839854E-3</v>
      </c>
      <c r="J9" s="31" t="str">
        <f>Contribution!M9</f>
        <v>HKD3M1MD=</v>
      </c>
      <c r="K9" s="31"/>
      <c r="L9" s="34"/>
      <c r="M9" s="24" t="str">
        <f>_xll.qlIborIndex(,"Hibor",IF(OR(D9="ON",D9="TN",D9="SN"),"1D",IF(D9="SW","1W",D9)),SettlementDays,Currency,Calendar,BDayConvention,EndOfMonth,DayCounter,YieldCurve,,Trigger)</f>
        <v>obj_00178#0000</v>
      </c>
      <c r="N9" s="70"/>
      <c r="O9" s="74"/>
      <c r="P9" s="74"/>
      <c r="Q9" s="74"/>
      <c r="R9" s="34"/>
      <c r="S9" s="34"/>
    </row>
    <row r="10" spans="1:30" x14ac:dyDescent="0.2">
      <c r="A10" s="34"/>
      <c r="B10" s="103"/>
      <c r="C10" s="103"/>
      <c r="D10" s="15" t="s">
        <v>18</v>
      </c>
      <c r="E10" s="23" t="s">
        <v>46</v>
      </c>
      <c r="F10" s="41">
        <f t="shared" si="0"/>
        <v>42279</v>
      </c>
      <c r="G10" s="41">
        <f>_xll.qlInterestRateIndexValueDate(M10,F10,Trigger)</f>
        <v>42282</v>
      </c>
      <c r="H10" s="41">
        <f>_xll.qlInterestRateIndexMaturity(M10,G10,Trigger)</f>
        <v>42345</v>
      </c>
      <c r="I10" s="40">
        <f>_xll.qlIndexFixing(M10,F10,TRUE,AllTriggers)</f>
        <v>3.829888566659184E-3</v>
      </c>
      <c r="J10" s="31"/>
      <c r="K10" s="31"/>
      <c r="L10" s="34"/>
      <c r="M10" s="24" t="str">
        <f>_xll.qlIborIndex(,"Hibor",IF(OR(D10="ON",D10="TN",D10="SN"),"1D",IF(D10="SW","1W",D10)),SettlementDays,Currency,Calendar,BDayConvention,EndOfMonth,DayCounter,YieldCurve,,Trigger)</f>
        <v>obj_0018a#0000</v>
      </c>
      <c r="N10" s="70"/>
      <c r="O10" s="74"/>
      <c r="P10" s="74"/>
      <c r="Q10" s="74"/>
      <c r="R10" s="34"/>
      <c r="S10" s="34"/>
    </row>
    <row r="11" spans="1:30" x14ac:dyDescent="0.2">
      <c r="A11" s="34"/>
      <c r="B11" s="104"/>
      <c r="C11" s="104"/>
      <c r="D11" s="16" t="s">
        <v>19</v>
      </c>
      <c r="E11" s="25" t="s">
        <v>46</v>
      </c>
      <c r="F11" s="42">
        <f t="shared" si="0"/>
        <v>42279</v>
      </c>
      <c r="G11" s="42">
        <f>_xll.qlInterestRateIndexValueDate(M11,F11,Trigger)</f>
        <v>42282</v>
      </c>
      <c r="H11" s="42">
        <f>_xll.qlInterestRateIndexMaturity(M11,G11,Trigger)</f>
        <v>42374</v>
      </c>
      <c r="I11" s="43">
        <f>_xll.qlIndexFixing(M11,F11,TRUE,AllTriggers)</f>
        <v>4.0015281823502823E-3</v>
      </c>
      <c r="J11" s="33" t="str">
        <f>Contribution!M11</f>
        <v>HKD3M3MD=</v>
      </c>
      <c r="K11" s="33"/>
      <c r="L11" s="34"/>
      <c r="M11" s="26" t="str">
        <f>_xll.qlIborIndex(,"Hibor",IF(OR(D11="ON",D11="TN",D11="SN"),"1D",IF(D11="SW","1W",D11)),SettlementDays,Currency,Calendar,BDayConvention,EndOfMonth,DayCounter,YieldCurve,,Trigger)</f>
        <v>obj_0017a#0000</v>
      </c>
      <c r="N11" s="34"/>
      <c r="O11" s="74"/>
      <c r="P11" s="74"/>
      <c r="Q11" s="74"/>
      <c r="R11" s="34"/>
      <c r="S11" s="34"/>
    </row>
    <row r="12" spans="1:30" x14ac:dyDescent="0.2">
      <c r="A12" s="34"/>
      <c r="B12" s="103">
        <v>1</v>
      </c>
      <c r="C12" s="103" t="s">
        <v>90</v>
      </c>
      <c r="D12" s="15" t="s">
        <v>20</v>
      </c>
      <c r="E12" s="23" t="s">
        <v>73</v>
      </c>
      <c r="F12" s="41">
        <f>_xll.qlInterestRateIndexFixingDate(IborIndex,G12,Trigger)</f>
        <v>42314</v>
      </c>
      <c r="G12" s="110">
        <f>_xll.qlCalendarAdvance(Calendar,_xll.qlCalendarAdvance(Calendar,EvaluationDate,"2D","following",FALSE,Trigger),B12&amp;"M","mf",TRUE)</f>
        <v>42314</v>
      </c>
      <c r="H12" s="41">
        <f>_xll.qlInterestRateIndexMaturity(IborIndex,G12,Trigger)</f>
        <v>42408</v>
      </c>
      <c r="I12" s="40">
        <f>_xll.qlIndexFixing(IborIndex,F12,TRUE,AllTriggers)</f>
        <v>4.44668534384498E-3</v>
      </c>
      <c r="J12" s="31" t="str">
        <f>Contribution!M12</f>
        <v>HKD3M1X4F=</v>
      </c>
      <c r="K12" s="31"/>
      <c r="L12" s="34"/>
      <c r="M12" s="70"/>
      <c r="N12" s="34"/>
      <c r="O12" s="74"/>
      <c r="P12" s="74"/>
      <c r="Q12" s="74"/>
      <c r="R12" s="34"/>
      <c r="S12" s="34"/>
    </row>
    <row r="13" spans="1:30" x14ac:dyDescent="0.2">
      <c r="A13" s="34"/>
      <c r="B13" s="103">
        <v>2</v>
      </c>
      <c r="C13" s="103" t="s">
        <v>90</v>
      </c>
      <c r="D13" s="15" t="s">
        <v>21</v>
      </c>
      <c r="E13" s="23" t="s">
        <v>73</v>
      </c>
      <c r="F13" s="41">
        <f>_xll.qlInterestRateIndexFixingDate(IborIndex,G13,Trigger)</f>
        <v>42345</v>
      </c>
      <c r="G13" s="110">
        <f>_xll.qlCalendarAdvance(Calendar,_xll.qlCalendarAdvance(Calendar,EvaluationDate,"2D","following",FALSE,Trigger),B13&amp;"M","mf",TRUE)</f>
        <v>42345</v>
      </c>
      <c r="H13" s="41">
        <f>_xll.qlInterestRateIndexMaturity(IborIndex,G13,Trigger)</f>
        <v>42436</v>
      </c>
      <c r="I13" s="40">
        <f>_xll.qlIndexFixing(IborIndex,F13,TRUE,AllTriggers)</f>
        <v>4.933377914516133E-3</v>
      </c>
      <c r="J13" s="31"/>
      <c r="K13" s="31"/>
      <c r="L13" s="34"/>
      <c r="M13" s="70"/>
      <c r="N13" s="34"/>
      <c r="O13" s="74"/>
      <c r="P13" s="74"/>
      <c r="Q13" s="74"/>
      <c r="R13" s="34"/>
      <c r="S13" s="34"/>
    </row>
    <row r="14" spans="1:30" x14ac:dyDescent="0.2">
      <c r="A14" s="34"/>
      <c r="B14" s="103">
        <v>3</v>
      </c>
      <c r="C14" s="103" t="s">
        <v>90</v>
      </c>
      <c r="D14" s="15" t="s">
        <v>14</v>
      </c>
      <c r="E14" s="23" t="s">
        <v>73</v>
      </c>
      <c r="F14" s="41">
        <f>_xll.qlInterestRateIndexFixingDate(IborIndex,G14,Trigger)</f>
        <v>42375</v>
      </c>
      <c r="G14" s="110">
        <f>_xll.qlCalendarAdvance(Calendar,_xll.qlCalendarAdvance(Calendar,EvaluationDate,"2D","following",FALSE,Trigger),B14&amp;"M","mf",TRUE)</f>
        <v>42375</v>
      </c>
      <c r="H14" s="41">
        <f>_xll.qlInterestRateIndexMaturity(IborIndex,G14,Trigger)</f>
        <v>42466</v>
      </c>
      <c r="I14" s="40">
        <f>_xll.qlIndexFixing(IborIndex,F14,TRUE,AllTriggers)</f>
        <v>5.4222437996395666E-3</v>
      </c>
      <c r="J14" s="31" t="str">
        <f>Contribution!M14</f>
        <v>HKD3M3X6F=</v>
      </c>
      <c r="K14" s="31"/>
      <c r="L14" s="34"/>
      <c r="M14" s="70"/>
      <c r="N14" s="34"/>
      <c r="O14" s="74"/>
      <c r="P14" s="70"/>
      <c r="Q14" s="74"/>
      <c r="R14" s="34"/>
      <c r="S14" s="34"/>
    </row>
    <row r="15" spans="1:30" x14ac:dyDescent="0.2">
      <c r="A15" s="34"/>
      <c r="B15" s="103">
        <v>4</v>
      </c>
      <c r="C15" s="103" t="s">
        <v>90</v>
      </c>
      <c r="D15" s="15" t="s">
        <v>74</v>
      </c>
      <c r="E15" s="23" t="s">
        <v>73</v>
      </c>
      <c r="F15" s="41">
        <f>_xll.qlInterestRateIndexFixingDate(IborIndex,G15,Trigger)</f>
        <v>42408</v>
      </c>
      <c r="G15" s="110">
        <f>_xll.qlCalendarAdvance(Calendar,_xll.qlCalendarAdvance(Calendar,EvaluationDate,"2D","following",FALSE,Trigger),B15&amp;"M","mf",TRUE)</f>
        <v>42408</v>
      </c>
      <c r="H15" s="41">
        <f>_xll.qlInterestRateIndexMaturity(IborIndex,G15,Trigger)</f>
        <v>42499</v>
      </c>
      <c r="I15" s="40">
        <f>_xll.qlIndexFixing(IborIndex,F15,TRUE,AllTriggers)</f>
        <v>5.8695802283077886E-3</v>
      </c>
      <c r="J15" s="31"/>
      <c r="K15" s="31"/>
      <c r="L15" s="34"/>
      <c r="M15" s="70"/>
      <c r="N15" s="34"/>
      <c r="O15" s="74"/>
      <c r="P15" s="70"/>
      <c r="Q15" s="74"/>
      <c r="R15" s="34"/>
      <c r="S15" s="34"/>
    </row>
    <row r="16" spans="1:30" x14ac:dyDescent="0.2">
      <c r="A16" s="34"/>
      <c r="B16" s="103">
        <v>5</v>
      </c>
      <c r="C16" s="103" t="s">
        <v>90</v>
      </c>
      <c r="D16" s="15" t="s">
        <v>75</v>
      </c>
      <c r="E16" s="23" t="s">
        <v>73</v>
      </c>
      <c r="F16" s="41">
        <f>_xll.qlInterestRateIndexFixingDate(IborIndex,G16,Trigger)</f>
        <v>42436</v>
      </c>
      <c r="G16" s="110">
        <f>_xll.qlCalendarAdvance(Calendar,_xll.qlCalendarAdvance(Calendar,EvaluationDate,"2D","following",FALSE,Trigger),B16&amp;"M","mf",TRUE)</f>
        <v>42436</v>
      </c>
      <c r="H16" s="41">
        <f>_xll.qlInterestRateIndexMaturity(IborIndex,G16,Trigger)</f>
        <v>42528</v>
      </c>
      <c r="I16" s="40">
        <f>_xll.qlIndexFixing(IborIndex,F16,TRUE,AllTriggers)</f>
        <v>6.1990261261756479E-3</v>
      </c>
      <c r="J16" s="31"/>
      <c r="K16" s="31"/>
      <c r="L16" s="34"/>
      <c r="M16" s="70"/>
      <c r="N16" s="34"/>
      <c r="O16" s="74"/>
      <c r="P16" s="70"/>
      <c r="Q16" s="74"/>
      <c r="R16" s="34"/>
      <c r="S16" s="34"/>
    </row>
    <row r="17" spans="1:19" x14ac:dyDescent="0.2">
      <c r="A17" s="34"/>
      <c r="B17" s="103">
        <v>6</v>
      </c>
      <c r="C17" s="103" t="s">
        <v>90</v>
      </c>
      <c r="D17" s="15" t="s">
        <v>22</v>
      </c>
      <c r="E17" s="23" t="s">
        <v>73</v>
      </c>
      <c r="F17" s="41">
        <f>_xll.qlInterestRateIndexFixingDate(IborIndex,G17,Trigger)</f>
        <v>42466</v>
      </c>
      <c r="G17" s="110">
        <f>_xll.qlCalendarAdvance(Calendar,_xll.qlCalendarAdvance(Calendar,EvaluationDate,"2D","following",FALSE,Trigger),B17&amp;"M","mf",TRUE)</f>
        <v>42466</v>
      </c>
      <c r="H17" s="41">
        <f>_xll.qlInterestRateIndexMaturity(IborIndex,G17,Trigger)</f>
        <v>42557</v>
      </c>
      <c r="I17" s="40">
        <f>_xll.qlIndexFixing(IborIndex,F17,TRUE,AllTriggers)</f>
        <v>6.520301033029645E-3</v>
      </c>
      <c r="J17" s="31" t="str">
        <f>Contribution!M17</f>
        <v>HKD3M6X9F=</v>
      </c>
      <c r="K17" s="31"/>
      <c r="L17" s="34"/>
      <c r="M17" s="70"/>
      <c r="N17" s="70"/>
      <c r="O17" s="74"/>
      <c r="P17" s="70"/>
      <c r="Q17" s="74"/>
      <c r="R17" s="34"/>
      <c r="S17" s="34"/>
    </row>
    <row r="18" spans="1:19" x14ac:dyDescent="0.2">
      <c r="A18" s="34"/>
      <c r="B18" s="103">
        <v>7</v>
      </c>
      <c r="C18" s="103" t="s">
        <v>90</v>
      </c>
      <c r="D18" s="15" t="s">
        <v>76</v>
      </c>
      <c r="E18" s="23" t="s">
        <v>73</v>
      </c>
      <c r="F18" s="41">
        <f>_xll.qlInterestRateIndexFixingDate(IborIndex,G18,Trigger)</f>
        <v>42496</v>
      </c>
      <c r="G18" s="110">
        <f>_xll.qlCalendarAdvance(Calendar,_xll.qlCalendarAdvance(Calendar,EvaluationDate,"2D","following",FALSE,Trigger),B18&amp;"M","mf",TRUE)</f>
        <v>42496</v>
      </c>
      <c r="H18" s="41">
        <f>_xll.qlInterestRateIndexMaturity(IborIndex,G18,Trigger)</f>
        <v>42590</v>
      </c>
      <c r="I18" s="40">
        <f>_xll.qlIndexFixing(IborIndex,F18,TRUE,AllTriggers)</f>
        <v>6.8789879266557032E-3</v>
      </c>
      <c r="J18" s="31"/>
      <c r="K18" s="31"/>
      <c r="L18" s="34"/>
      <c r="M18" s="70"/>
      <c r="N18" s="70"/>
      <c r="O18" s="74"/>
      <c r="P18" s="70"/>
      <c r="Q18" s="74"/>
      <c r="R18" s="34"/>
      <c r="S18" s="34"/>
    </row>
    <row r="19" spans="1:19" x14ac:dyDescent="0.2">
      <c r="A19" s="34"/>
      <c r="B19" s="103">
        <v>8</v>
      </c>
      <c r="C19" s="103" t="s">
        <v>90</v>
      </c>
      <c r="D19" s="15" t="s">
        <v>77</v>
      </c>
      <c r="E19" s="23" t="s">
        <v>73</v>
      </c>
      <c r="F19" s="41">
        <f>_xll.qlInterestRateIndexFixingDate(IborIndex,G19,Trigger)</f>
        <v>42527</v>
      </c>
      <c r="G19" s="110">
        <f>_xll.qlCalendarAdvance(Calendar,_xll.qlCalendarAdvance(Calendar,EvaluationDate,"2D","following",FALSE,Trigger),B19&amp;"M","mf",TRUE)</f>
        <v>42527</v>
      </c>
      <c r="H19" s="41">
        <f>_xll.qlInterestRateIndexMaturity(IborIndex,G19,Trigger)</f>
        <v>42619</v>
      </c>
      <c r="I19" s="40">
        <f>_xll.qlIndexFixing(IborIndex,F19,TRUE,AllTriggers)</f>
        <v>7.2608081501351531E-3</v>
      </c>
      <c r="J19" s="31"/>
      <c r="K19" s="31"/>
      <c r="L19" s="34"/>
      <c r="M19" s="71" t="s">
        <v>38</v>
      </c>
      <c r="N19" s="70"/>
      <c r="O19" s="71" t="s">
        <v>33</v>
      </c>
      <c r="P19" s="71" t="s">
        <v>59</v>
      </c>
      <c r="Q19" s="71" t="s">
        <v>34</v>
      </c>
      <c r="R19" s="34"/>
      <c r="S19" s="34"/>
    </row>
    <row r="20" spans="1:19" x14ac:dyDescent="0.2">
      <c r="A20" s="34"/>
      <c r="B20" s="105"/>
      <c r="C20" s="105"/>
      <c r="D20" s="94" t="s">
        <v>23</v>
      </c>
      <c r="E20" s="91" t="s">
        <v>45</v>
      </c>
      <c r="F20" s="92">
        <f t="shared" si="0"/>
        <v>42279</v>
      </c>
      <c r="G20" s="92">
        <f>_xll.qlInterestRateIndexValueDate(M20,F20,Trigger)</f>
        <v>42282</v>
      </c>
      <c r="H20" s="92">
        <f>_xll.qlInterestRateIndexMaturity(M20,G20,Trigger)</f>
        <v>42648</v>
      </c>
      <c r="I20" s="44">
        <f>_xll.qlIndexFixing(M20,F20,TRUE,AllTriggers)</f>
        <v>5.9000000008910761E-3</v>
      </c>
      <c r="J20" s="45" t="str">
        <f>Contribution!M20</f>
        <v>HKD3M1Y=</v>
      </c>
      <c r="K20" s="45"/>
      <c r="L20" s="106"/>
      <c r="M20" s="107" t="str">
        <f>_xll.qlSwapIndex(,"Hibor",D20,SettlementDays,Currency,Calendar,FixedLegTenor,FixedLegBDC,FixedLegDayCounter,IborIndex,YieldCurve,,Trigger)</f>
        <v>obj_00164#0000</v>
      </c>
      <c r="N20" s="70"/>
      <c r="O20" s="72" t="s">
        <v>19</v>
      </c>
      <c r="P20" s="72" t="s">
        <v>41</v>
      </c>
      <c r="Q20" s="72" t="s">
        <v>35</v>
      </c>
      <c r="R20" s="34"/>
      <c r="S20" s="34"/>
    </row>
    <row r="21" spans="1:19" x14ac:dyDescent="0.2">
      <c r="A21" s="34"/>
      <c r="B21" s="108"/>
      <c r="C21" s="108"/>
      <c r="D21" s="95" t="s">
        <v>48</v>
      </c>
      <c r="E21" s="109" t="s">
        <v>45</v>
      </c>
      <c r="F21" s="110">
        <f t="shared" si="0"/>
        <v>42279</v>
      </c>
      <c r="G21" s="110">
        <f>_xll.qlInterestRateIndexValueDate(M21,F21,Trigger)</f>
        <v>42282</v>
      </c>
      <c r="H21" s="110">
        <f>_xll.qlInterestRateIndexMaturity(M21,G21,Trigger)</f>
        <v>42830</v>
      </c>
      <c r="I21" s="88">
        <f>_xll.qlIndexFixing(M21,F21,TRUE,AllTriggers)</f>
        <v>7.3000000000039197E-3</v>
      </c>
      <c r="J21" s="47" t="str">
        <f>Contribution!M21</f>
        <v>HKD3M18M=</v>
      </c>
      <c r="K21" s="47"/>
      <c r="L21" s="106"/>
      <c r="M21" s="107" t="str">
        <f>_xll.qlSwapIndex(,"Hibor",D21,SettlementDays,Currency,Calendar,FixedLegTenor,FixedLegBDC,FixedLegDayCounter,IborIndex,YieldCurve,,Trigger)</f>
        <v>obj_00191#0000</v>
      </c>
      <c r="N21" s="70"/>
      <c r="O21" s="74"/>
      <c r="P21" s="70"/>
      <c r="Q21" s="74"/>
      <c r="R21" s="34"/>
      <c r="S21" s="34"/>
    </row>
    <row r="22" spans="1:19" x14ac:dyDescent="0.2">
      <c r="A22" s="34"/>
      <c r="B22" s="108"/>
      <c r="C22" s="108"/>
      <c r="D22" s="95" t="s">
        <v>24</v>
      </c>
      <c r="E22" s="109" t="s">
        <v>45</v>
      </c>
      <c r="F22" s="110">
        <f t="shared" si="0"/>
        <v>42279</v>
      </c>
      <c r="G22" s="110">
        <f>_xll.qlInterestRateIndexValueDate(M22,F22,Trigger)</f>
        <v>42282</v>
      </c>
      <c r="H22" s="110">
        <f>_xll.qlInterestRateIndexMaturity(M22,G22,Trigger)</f>
        <v>43013</v>
      </c>
      <c r="I22" s="88">
        <f>_xll.qlIndexFixing(M22,F22,TRUE,AllTriggers)</f>
        <v>8.5999999999735559E-3</v>
      </c>
      <c r="J22" s="47" t="str">
        <f>Contribution!M22</f>
        <v>HKD3M2Y=</v>
      </c>
      <c r="K22" s="47"/>
      <c r="L22" s="106"/>
      <c r="M22" s="107" t="str">
        <f>_xll.qlSwapIndex(,"Hibor",D22,SettlementDays,Currency,Calendar,FixedLegTenor,FixedLegBDC,FixedLegDayCounter,IborIndex,YieldCurve,,Trigger)</f>
        <v>obj_00184#0000</v>
      </c>
      <c r="N22" s="70"/>
      <c r="O22" s="74"/>
      <c r="P22" s="70"/>
      <c r="Q22" s="74"/>
      <c r="R22" s="34"/>
      <c r="S22" s="34"/>
    </row>
    <row r="23" spans="1:19" x14ac:dyDescent="0.2">
      <c r="A23" s="34"/>
      <c r="B23" s="108"/>
      <c r="C23" s="108"/>
      <c r="D23" s="95" t="s">
        <v>25</v>
      </c>
      <c r="E23" s="109" t="s">
        <v>45</v>
      </c>
      <c r="F23" s="110">
        <f t="shared" si="0"/>
        <v>42279</v>
      </c>
      <c r="G23" s="110">
        <f>_xll.qlInterestRateIndexValueDate(M23,F23,Trigger)</f>
        <v>42282</v>
      </c>
      <c r="H23" s="110">
        <f>_xll.qlInterestRateIndexMaturity(M23,G23,Trigger)</f>
        <v>43378</v>
      </c>
      <c r="I23" s="88">
        <f>_xll.qlIndexFixing(M23,F23,TRUE,AllTriggers)</f>
        <v>1.0800000000228275E-2</v>
      </c>
      <c r="J23" s="47" t="str">
        <f>Contribution!M23</f>
        <v>HKD3M3Y=</v>
      </c>
      <c r="K23" s="47"/>
      <c r="L23" s="106"/>
      <c r="M23" s="107" t="str">
        <f>_xll.qlSwapIndex(,"Hibor",D23,SettlementDays,Currency,Calendar,FixedLegTenor,FixedLegBDC,FixedLegDayCounter,IborIndex,YieldCurve,,Trigger)</f>
        <v>obj_0017c#0000</v>
      </c>
      <c r="N23" s="70"/>
      <c r="O23" s="74"/>
      <c r="P23" s="70"/>
      <c r="Q23" s="74"/>
      <c r="R23" s="34"/>
      <c r="S23" s="34"/>
    </row>
    <row r="24" spans="1:19" x14ac:dyDescent="0.2">
      <c r="A24" s="34"/>
      <c r="B24" s="108"/>
      <c r="C24" s="108"/>
      <c r="D24" s="95" t="s">
        <v>26</v>
      </c>
      <c r="E24" s="109" t="s">
        <v>45</v>
      </c>
      <c r="F24" s="110">
        <f t="shared" si="0"/>
        <v>42279</v>
      </c>
      <c r="G24" s="110">
        <f>_xll.qlInterestRateIndexValueDate(M24,F24,Trigger)</f>
        <v>42282</v>
      </c>
      <c r="H24" s="110">
        <f>_xll.qlInterestRateIndexMaturity(M24,G24,Trigger)</f>
        <v>43745</v>
      </c>
      <c r="I24" s="88">
        <f>_xll.qlIndexFixing(M24,F24,TRUE,AllTriggers)</f>
        <v>1.2599999999942067E-2</v>
      </c>
      <c r="J24" s="47" t="str">
        <f>Contribution!M24</f>
        <v>HKD3M4Y=</v>
      </c>
      <c r="K24" s="47"/>
      <c r="L24" s="106"/>
      <c r="M24" s="107" t="str">
        <f>_xll.qlSwapIndex(,"Hibor",D24,SettlementDays,Currency,Calendar,FixedLegTenor,FixedLegBDC,FixedLegDayCounter,IborIndex,YieldCurve,,Trigger)</f>
        <v>obj_0017f#0000</v>
      </c>
      <c r="N24" s="70"/>
      <c r="O24" s="74"/>
      <c r="P24" s="70"/>
      <c r="Q24" s="74"/>
      <c r="R24" s="34"/>
      <c r="S24" s="34"/>
    </row>
    <row r="25" spans="1:19" x14ac:dyDescent="0.2">
      <c r="A25" s="34"/>
      <c r="B25" s="108"/>
      <c r="C25" s="108"/>
      <c r="D25" s="95" t="s">
        <v>27</v>
      </c>
      <c r="E25" s="109" t="s">
        <v>45</v>
      </c>
      <c r="F25" s="110">
        <f t="shared" si="0"/>
        <v>42279</v>
      </c>
      <c r="G25" s="110">
        <f>_xll.qlInterestRateIndexValueDate(M25,F25,Trigger)</f>
        <v>42282</v>
      </c>
      <c r="H25" s="110">
        <f>_xll.qlInterestRateIndexMaturity(M25,G25,Trigger)</f>
        <v>44109</v>
      </c>
      <c r="I25" s="88">
        <f>_xll.qlIndexFixing(M25,F25,TRUE,AllTriggers)</f>
        <v>1.4100000000055801E-2</v>
      </c>
      <c r="J25" s="47" t="str">
        <f>Contribution!M25</f>
        <v>HKD3M5Y=</v>
      </c>
      <c r="K25" s="47"/>
      <c r="L25" s="106"/>
      <c r="M25" s="107" t="str">
        <f>_xll.qlSwapIndex(,"Hibor",D25,SettlementDays,Currency,Calendar,FixedLegTenor,FixedLegBDC,FixedLegDayCounter,IborIndex,YieldCurve,,Trigger)</f>
        <v>obj_00188#0000</v>
      </c>
      <c r="N25" s="70"/>
      <c r="O25" s="74"/>
      <c r="P25" s="70"/>
      <c r="Q25" s="74"/>
      <c r="R25" s="34"/>
      <c r="S25" s="34"/>
    </row>
    <row r="26" spans="1:19" x14ac:dyDescent="0.2">
      <c r="A26" s="34"/>
      <c r="B26" s="108"/>
      <c r="C26" s="108"/>
      <c r="D26" s="95" t="s">
        <v>28</v>
      </c>
      <c r="E26" s="109" t="s">
        <v>45</v>
      </c>
      <c r="F26" s="110">
        <f t="shared" si="0"/>
        <v>42279</v>
      </c>
      <c r="G26" s="110">
        <f>_xll.qlInterestRateIndexValueDate(M26,F26,Trigger)</f>
        <v>42282</v>
      </c>
      <c r="H26" s="110">
        <f>_xll.qlInterestRateIndexMaturity(M26,G26,Trigger)</f>
        <v>44839</v>
      </c>
      <c r="I26" s="88">
        <f>_xll.qlIndexFixing(M26,F26,TRUE,AllTriggers)</f>
        <v>1.6499999999952251E-2</v>
      </c>
      <c r="J26" s="47" t="str">
        <f>Contribution!M26</f>
        <v>HKD3M7Y=</v>
      </c>
      <c r="K26" s="47"/>
      <c r="L26" s="106"/>
      <c r="M26" s="107" t="str">
        <f>_xll.qlSwapIndex(,"Hibor",D26,SettlementDays,Currency,Calendar,FixedLegTenor,FixedLegBDC,FixedLegDayCounter,IborIndex,YieldCurve,,Trigger)</f>
        <v>obj_00161#0000</v>
      </c>
      <c r="N26" s="70"/>
      <c r="O26" s="74"/>
      <c r="P26" s="70"/>
      <c r="Q26" s="74"/>
      <c r="R26" s="34"/>
      <c r="S26" s="34"/>
    </row>
    <row r="27" spans="1:19" x14ac:dyDescent="0.2">
      <c r="A27" s="34"/>
      <c r="B27" s="108"/>
      <c r="C27" s="108"/>
      <c r="D27" s="95" t="s">
        <v>29</v>
      </c>
      <c r="E27" s="109" t="s">
        <v>45</v>
      </c>
      <c r="F27" s="110">
        <f t="shared" si="0"/>
        <v>42279</v>
      </c>
      <c r="G27" s="110">
        <f>_xll.qlInterestRateIndexValueDate(M27,F27,Trigger)</f>
        <v>42282</v>
      </c>
      <c r="H27" s="110">
        <f>_xll.qlInterestRateIndexMaturity(M27,G27,Trigger)</f>
        <v>45936</v>
      </c>
      <c r="I27" s="88">
        <f>_xll.qlIndexFixing(M27,F27,TRUE,AllTriggers)</f>
        <v>1.900000000000571E-2</v>
      </c>
      <c r="J27" s="47" t="str">
        <f>Contribution!M27</f>
        <v>HKD3M10Y=</v>
      </c>
      <c r="K27" s="47"/>
      <c r="L27" s="106"/>
      <c r="M27" s="107" t="str">
        <f>_xll.qlSwapIndex(,"Hibor",D27,SettlementDays,Currency,Calendar,FixedLegTenor,FixedLegBDC,FixedLegDayCounter,IborIndex,YieldCurve,,Trigger)</f>
        <v>obj_0016d#0000</v>
      </c>
      <c r="N27" s="70"/>
      <c r="O27" s="74"/>
      <c r="P27" s="70"/>
      <c r="Q27" s="74"/>
      <c r="R27" s="34"/>
      <c r="S27" s="34"/>
    </row>
    <row r="28" spans="1:19" x14ac:dyDescent="0.2">
      <c r="A28" s="34"/>
      <c r="B28" s="108"/>
      <c r="C28" s="108"/>
      <c r="D28" s="95" t="s">
        <v>30</v>
      </c>
      <c r="E28" s="109" t="s">
        <v>45</v>
      </c>
      <c r="F28" s="110">
        <f t="shared" si="0"/>
        <v>42279</v>
      </c>
      <c r="G28" s="110">
        <f>_xll.qlInterestRateIndexValueDate(M28,F28,Trigger)</f>
        <v>42282</v>
      </c>
      <c r="H28" s="110">
        <f>_xll.qlInterestRateIndexMaturity(M28,G28,Trigger)</f>
        <v>46665</v>
      </c>
      <c r="I28" s="88">
        <f>_xll.qlIndexFixing(M28,F28,TRUE,AllTriggers)</f>
        <v>1.9700000000041518E-2</v>
      </c>
      <c r="J28" s="47" t="str">
        <f>Contribution!M28</f>
        <v>HKD3M12Y=</v>
      </c>
      <c r="K28" s="47"/>
      <c r="L28" s="106"/>
      <c r="M28" s="107" t="str">
        <f>_xll.qlSwapIndex(,"Hibor",D28,SettlementDays,Currency,Calendar,FixedLegTenor,FixedLegBDC,FixedLegDayCounter,IborIndex,YieldCurve,,Trigger)</f>
        <v>obj_00179#0000</v>
      </c>
      <c r="N28" s="70"/>
      <c r="O28" s="74"/>
      <c r="P28" s="70"/>
      <c r="Q28" s="74"/>
      <c r="R28" s="34"/>
      <c r="S28" s="34"/>
    </row>
    <row r="29" spans="1:19" x14ac:dyDescent="0.2">
      <c r="A29" s="34"/>
      <c r="B29" s="111"/>
      <c r="C29" s="111"/>
      <c r="D29" s="96" t="s">
        <v>31</v>
      </c>
      <c r="E29" s="112" t="s">
        <v>45</v>
      </c>
      <c r="F29" s="113">
        <f t="shared" si="0"/>
        <v>42279</v>
      </c>
      <c r="G29" s="113">
        <f>_xll.qlInterestRateIndexValueDate(M29,F29,Trigger)</f>
        <v>42282</v>
      </c>
      <c r="H29" s="113">
        <f>_xll.qlInterestRateIndexMaturity(M29,G29,Trigger)</f>
        <v>47763</v>
      </c>
      <c r="I29" s="114">
        <f>_xll.qlIndexFixing(M29,F29,TRUE,AllTriggers)</f>
        <v>2.0399999999921432E-2</v>
      </c>
      <c r="J29" s="115" t="str">
        <f>Contribution!M29</f>
        <v>HKD3M15Y=</v>
      </c>
      <c r="K29" s="115"/>
      <c r="L29" s="106"/>
      <c r="M29" s="116" t="str">
        <f>_xll.qlSwapIndex(,"Hibor",D29,SettlementDays,Currency,Calendar,FixedLegTenor,FixedLegBDC,FixedLegDayCounter,IborIndex,YieldCurve,,Trigger)</f>
        <v>obj_00187#0000</v>
      </c>
      <c r="N29" s="70"/>
      <c r="O29" s="74"/>
      <c r="P29" s="70"/>
      <c r="Q29" s="74"/>
      <c r="R29" s="34"/>
      <c r="S29" s="34"/>
    </row>
    <row r="30" spans="1:19" x14ac:dyDescent="0.2">
      <c r="A30" s="34"/>
      <c r="L30" s="34"/>
      <c r="M30" s="48"/>
      <c r="N30" s="70"/>
      <c r="O30" s="74"/>
      <c r="P30" s="70"/>
      <c r="Q30" s="74"/>
      <c r="R30" s="34"/>
      <c r="S30" s="34"/>
    </row>
    <row r="31" spans="1:19" x14ac:dyDescent="0.2">
      <c r="A31" s="34"/>
      <c r="L31" s="34"/>
      <c r="M31" s="74"/>
      <c r="N31" s="70"/>
      <c r="O31" s="74"/>
      <c r="P31" s="70"/>
      <c r="Q31" s="74"/>
      <c r="R31" s="34"/>
      <c r="S31" s="34"/>
    </row>
    <row r="32" spans="1:19" x14ac:dyDescent="0.2">
      <c r="A32" s="34"/>
      <c r="L32" s="34"/>
      <c r="M32" s="74"/>
      <c r="N32" s="70"/>
      <c r="O32" s="74"/>
      <c r="P32" s="70"/>
      <c r="Q32" s="74"/>
      <c r="R32" s="34"/>
      <c r="S32" s="34"/>
    </row>
    <row r="33" spans="1:20" x14ac:dyDescent="0.2">
      <c r="A33" s="34"/>
      <c r="L33" s="34"/>
      <c r="M33" s="74"/>
      <c r="N33" s="70"/>
      <c r="O33" s="74"/>
      <c r="P33" s="74"/>
      <c r="Q33" s="70"/>
      <c r="R33" s="74"/>
      <c r="S33" s="74"/>
    </row>
    <row r="34" spans="1:20" x14ac:dyDescent="0.2">
      <c r="A34" s="34"/>
      <c r="L34" s="34"/>
      <c r="M34" s="74"/>
      <c r="N34" s="70"/>
      <c r="O34" s="74"/>
      <c r="P34" s="70"/>
      <c r="Q34" s="74"/>
      <c r="R34" s="34"/>
      <c r="S34" s="34"/>
    </row>
    <row r="35" spans="1:20" x14ac:dyDescent="0.2">
      <c r="A35" s="34"/>
      <c r="L35" s="34"/>
      <c r="M35" s="74"/>
      <c r="N35" s="70"/>
      <c r="O35" s="74"/>
      <c r="P35" s="70"/>
      <c r="Q35" s="74"/>
      <c r="R35" s="34"/>
      <c r="S35" s="34"/>
    </row>
    <row r="36" spans="1:20" x14ac:dyDescent="0.2">
      <c r="A36" s="34"/>
      <c r="L36" s="34"/>
      <c r="M36" s="74"/>
      <c r="N36" s="70"/>
      <c r="O36" s="74"/>
      <c r="P36" s="70"/>
      <c r="Q36" s="74"/>
      <c r="R36" s="34"/>
      <c r="S36" s="34"/>
    </row>
    <row r="37" spans="1:20" x14ac:dyDescent="0.2">
      <c r="A37" s="34"/>
      <c r="L37" s="34"/>
      <c r="M37" s="74"/>
      <c r="N37" s="74"/>
      <c r="O37" s="74"/>
      <c r="P37" s="34"/>
      <c r="Q37" s="34"/>
      <c r="R37" s="74"/>
      <c r="S37" s="34"/>
    </row>
    <row r="38" spans="1:20" x14ac:dyDescent="0.2">
      <c r="A38" s="34"/>
      <c r="L38" s="34"/>
      <c r="M38" s="74"/>
      <c r="N38" s="74"/>
      <c r="O38" s="74"/>
      <c r="P38" s="34"/>
      <c r="Q38" s="34"/>
      <c r="R38" s="34"/>
      <c r="S38" s="34"/>
    </row>
    <row r="39" spans="1:20" x14ac:dyDescent="0.2">
      <c r="A39" s="74"/>
      <c r="L39" s="74"/>
      <c r="M39" s="74"/>
      <c r="N39" s="74"/>
      <c r="O39" s="74"/>
      <c r="P39" s="34"/>
      <c r="Q39" s="34"/>
    </row>
    <row r="40" spans="1:20" x14ac:dyDescent="0.2">
      <c r="A40" s="74"/>
      <c r="L40" s="74"/>
      <c r="M40" s="74"/>
      <c r="N40" s="74"/>
      <c r="O40" s="74"/>
      <c r="P40" s="34"/>
      <c r="Q40" s="34"/>
    </row>
    <row r="44" spans="1:20" x14ac:dyDescent="0.2">
      <c r="T44" s="74"/>
    </row>
  </sheetData>
  <dataValidations disablePrompts="1" count="2">
    <dataValidation type="list" allowBlank="1" showInputMessage="1" showErrorMessage="1" sqref="P20 P6">
      <formula1>"Following,Modified Following,Preceding,Modified Preceding,Unadjusted,Half-Month Modified Following"</formula1>
    </dataValidation>
    <dataValidation type="list" allowBlank="1" showInputMessage="1" showErrorMessage="1" sqref="Q20 Q6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4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2.7109375" style="4" customWidth="1"/>
    <col min="2" max="3" width="2.7109375" style="5" customWidth="1"/>
    <col min="4" max="4" width="4" style="3" bestFit="1" customWidth="1"/>
    <col min="5" max="5" width="15.140625" style="4" bestFit="1" customWidth="1"/>
    <col min="6" max="8" width="17.28515625" style="4" customWidth="1"/>
    <col min="9" max="9" width="8" style="4" bestFit="1" customWidth="1"/>
    <col min="10" max="11" width="15.7109375" style="4" customWidth="1"/>
    <col min="12" max="12" width="2.7109375" style="4" hidden="1" customWidth="1" outlineLevel="1"/>
    <col min="13" max="13" width="15.140625" style="4" hidden="1" customWidth="1" outlineLevel="1"/>
    <col min="14" max="14" width="2.7109375" style="4" hidden="1" customWidth="1" outlineLevel="1"/>
    <col min="15" max="15" width="15.140625" style="4" hidden="1" customWidth="1" outlineLevel="1"/>
    <col min="16" max="17" width="19.28515625" style="2" hidden="1" customWidth="1" outlineLevel="1"/>
    <col min="18" max="18" width="2.7109375" style="2" customWidth="1" collapsed="1"/>
    <col min="19" max="83" width="27.28515625" style="2" customWidth="1"/>
    <col min="84" max="16384" width="2.85546875" style="2"/>
  </cols>
  <sheetData>
    <row r="2" spans="1:19" x14ac:dyDescent="0.2">
      <c r="A2" s="74"/>
      <c r="B2" s="49"/>
      <c r="C2" s="49"/>
      <c r="D2" s="70"/>
      <c r="E2" s="71" t="s">
        <v>57</v>
      </c>
      <c r="F2" s="72" t="s">
        <v>14</v>
      </c>
      <c r="G2" s="74"/>
      <c r="H2" s="74"/>
      <c r="I2" s="74"/>
      <c r="J2" s="74"/>
      <c r="K2" s="74"/>
      <c r="L2" s="74"/>
      <c r="M2" s="71" t="s">
        <v>32</v>
      </c>
      <c r="N2" s="74"/>
      <c r="O2" s="74"/>
      <c r="P2" s="74"/>
      <c r="Q2" s="74"/>
      <c r="R2" s="74"/>
      <c r="S2" s="34"/>
    </row>
    <row r="3" spans="1:19" x14ac:dyDescent="0.2">
      <c r="E3" s="71" t="s">
        <v>58</v>
      </c>
      <c r="F3" s="72" t="str">
        <f>Currency&amp;CurveTenor</f>
        <v>HKD6M</v>
      </c>
      <c r="G3" s="74"/>
      <c r="H3" s="74"/>
      <c r="I3" s="74"/>
      <c r="J3" s="74"/>
      <c r="K3" s="74"/>
      <c r="M3" s="26" t="str">
        <f>IborIndexFamily&amp;CurveTenor</f>
        <v>HkdHibor6M</v>
      </c>
      <c r="O3" s="74"/>
      <c r="P3" s="74"/>
      <c r="Q3" s="74"/>
      <c r="R3" s="74"/>
      <c r="S3" s="34"/>
    </row>
    <row r="4" spans="1:19" x14ac:dyDescent="0.2">
      <c r="A4" s="74"/>
      <c r="B4" s="49"/>
      <c r="C4" s="49"/>
      <c r="D4" s="70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34"/>
    </row>
    <row r="5" spans="1:19" x14ac:dyDescent="0.2">
      <c r="A5" s="34"/>
      <c r="B5" s="101"/>
      <c r="C5" s="101"/>
      <c r="D5" s="20"/>
      <c r="E5" s="20" t="s">
        <v>39</v>
      </c>
      <c r="F5" s="20" t="s">
        <v>44</v>
      </c>
      <c r="G5" s="20" t="s">
        <v>54</v>
      </c>
      <c r="H5" s="20" t="s">
        <v>37</v>
      </c>
      <c r="I5" s="21" t="s">
        <v>36</v>
      </c>
      <c r="J5" s="21" t="s">
        <v>55</v>
      </c>
      <c r="K5" s="21" t="s">
        <v>56</v>
      </c>
      <c r="L5" s="34"/>
      <c r="M5" s="71" t="s">
        <v>69</v>
      </c>
      <c r="N5" s="70"/>
      <c r="O5" s="71" t="s">
        <v>68</v>
      </c>
      <c r="P5" s="71" t="s">
        <v>65</v>
      </c>
      <c r="Q5" s="71" t="s">
        <v>66</v>
      </c>
      <c r="R5" s="34"/>
      <c r="S5" s="34"/>
    </row>
    <row r="6" spans="1:19" x14ac:dyDescent="0.2">
      <c r="A6" s="34"/>
      <c r="B6" s="102"/>
      <c r="C6" s="102"/>
      <c r="D6" s="14" t="s">
        <v>15</v>
      </c>
      <c r="E6" s="22" t="s">
        <v>46</v>
      </c>
      <c r="F6" s="38">
        <f t="shared" ref="F6:F29" si="0">EvaluationDate</f>
        <v>42279</v>
      </c>
      <c r="G6" s="38">
        <f>_xll.qlInterestRateIndexValueDate(M6,F6,Trigger)</f>
        <v>42279</v>
      </c>
      <c r="H6" s="38">
        <f>_xll.qlInterestRateIndexMaturity(M6,G6,Trigger)</f>
        <v>42282</v>
      </c>
      <c r="I6" s="44">
        <f>_xll.qlIndexFixing(M6,F6,TRUE,AllTriggers)</f>
        <v>5.4796902249213781E-3</v>
      </c>
      <c r="J6" s="45" t="str">
        <f>Contribution!Q6</f>
        <v>HKD6MOND=</v>
      </c>
      <c r="K6" s="46"/>
      <c r="L6" s="34"/>
      <c r="M6" s="73" t="str">
        <f>_xll.qlIborIndex(,"Hibor",IF(OR(D6="ON",D6="TN",D6="SN"),"1D",IF(D6="SW","1W",D6)),0,Currency,Calendar,BDayConvention,EndOfMonth,DayCounter,YieldCurve,,Trigger)</f>
        <v>obj_0017b#0000</v>
      </c>
      <c r="N6" s="70"/>
      <c r="O6" s="72" t="b">
        <v>1</v>
      </c>
      <c r="P6" s="72" t="s">
        <v>41</v>
      </c>
      <c r="Q6" s="72" t="s">
        <v>35</v>
      </c>
      <c r="R6" s="34"/>
      <c r="S6" s="34"/>
    </row>
    <row r="7" spans="1:19" x14ac:dyDescent="0.2">
      <c r="A7" s="34"/>
      <c r="B7" s="103"/>
      <c r="C7" s="103"/>
      <c r="D7" s="15" t="s">
        <v>78</v>
      </c>
      <c r="E7" s="23" t="s">
        <v>46</v>
      </c>
      <c r="F7" s="41">
        <f t="shared" si="0"/>
        <v>42279</v>
      </c>
      <c r="G7" s="41">
        <f>_xll.qlInterestRateIndexValueDate(M7,F7,Trigger)</f>
        <v>42282</v>
      </c>
      <c r="H7" s="41">
        <f>_xll.qlInterestRateIndexMaturity(M7,G7,Trigger)</f>
        <v>42289</v>
      </c>
      <c r="I7" s="40">
        <f>_xll.qlIndexFixing(M7,F7,TRUE,AllTriggers)</f>
        <v>5.480303076434513E-3</v>
      </c>
      <c r="J7" s="31" t="str">
        <f>Contribution!Q7</f>
        <v>HKD6M1WD=</v>
      </c>
      <c r="K7" s="31"/>
      <c r="L7" s="34"/>
      <c r="M7" s="24" t="str">
        <f>_xll.qlIborIndex(,"Hibor",IF(OR(D7="ON",D7="TN",D7="SN"),"1D",IF(D7="SW","1W",D7)),SettlementDays,Currency,Calendar,BDayConvention,EndOfMonth,DayCounter,YieldCurve,,Trigger)</f>
        <v>obj_00190#0000</v>
      </c>
      <c r="N7" s="70"/>
      <c r="O7" s="74"/>
      <c r="P7" s="74"/>
      <c r="Q7" s="74"/>
      <c r="R7" s="34"/>
      <c r="S7" s="34"/>
    </row>
    <row r="8" spans="1:19" x14ac:dyDescent="0.2">
      <c r="A8" s="34"/>
      <c r="B8" s="103"/>
      <c r="C8" s="103"/>
      <c r="D8" s="15" t="s">
        <v>16</v>
      </c>
      <c r="E8" s="23" t="s">
        <v>46</v>
      </c>
      <c r="F8" s="41">
        <f t="shared" si="0"/>
        <v>42279</v>
      </c>
      <c r="G8" s="41">
        <f>_xll.qlInterestRateIndexValueDate(M8,F8,Trigger)</f>
        <v>42282</v>
      </c>
      <c r="H8" s="41">
        <f>_xll.qlInterestRateIndexMaturity(M8,G8,Trigger)</f>
        <v>42296</v>
      </c>
      <c r="I8" s="40">
        <f>_xll.qlIndexFixing(M8,F8,TRUE,AllTriggers)</f>
        <v>5.4813153550408479E-3</v>
      </c>
      <c r="J8" s="31" t="str">
        <f>Contribution!Q8</f>
        <v>HKD6M2WD=</v>
      </c>
      <c r="K8" s="31"/>
      <c r="L8" s="34"/>
      <c r="M8" s="24" t="str">
        <f>_xll.qlIborIndex(,"Hibor",IF(OR(D8="ON",D8="TN",D8="SN"),"1D",IF(D8="SW","1W",D8)),SettlementDays,Currency,Calendar,BDayConvention,EndOfMonth,DayCounter,YieldCurve,,Trigger)</f>
        <v>obj_0015e#0000</v>
      </c>
      <c r="N8" s="70"/>
      <c r="O8" s="74"/>
      <c r="P8" s="74"/>
      <c r="Q8" s="74"/>
      <c r="R8" s="34"/>
      <c r="S8" s="34"/>
    </row>
    <row r="9" spans="1:19" x14ac:dyDescent="0.2">
      <c r="A9" s="34"/>
      <c r="B9" s="103"/>
      <c r="C9" s="103"/>
      <c r="D9" s="15" t="s">
        <v>17</v>
      </c>
      <c r="E9" s="23" t="s">
        <v>46</v>
      </c>
      <c r="F9" s="41">
        <f t="shared" si="0"/>
        <v>42279</v>
      </c>
      <c r="G9" s="41">
        <f>_xll.qlInterestRateIndexValueDate(M9,F9,Trigger)</f>
        <v>42282</v>
      </c>
      <c r="H9" s="41">
        <f>_xll.qlInterestRateIndexMaturity(M9,G9,Trigger)</f>
        <v>42313</v>
      </c>
      <c r="I9" s="40">
        <f>_xll.qlIndexFixing(M9,F9,TRUE,AllTriggers)</f>
        <v>5.4851820040111646E-3</v>
      </c>
      <c r="J9" s="31" t="str">
        <f>Contribution!Q9</f>
        <v>HKD6M1MD=</v>
      </c>
      <c r="K9" s="31"/>
      <c r="L9" s="34"/>
      <c r="M9" s="24" t="str">
        <f>_xll.qlIborIndex(,"Hibor",IF(OR(D9="ON",D9="TN",D9="SN"),"1D",IF(D9="SW","1W",D9)),SettlementDays,Currency,Calendar,BDayConvention,EndOfMonth,DayCounter,YieldCurve,,Trigger)</f>
        <v>obj_00163#0000</v>
      </c>
      <c r="N9" s="70"/>
      <c r="O9" s="74"/>
      <c r="P9" s="74"/>
      <c r="Q9" s="74"/>
      <c r="R9" s="34"/>
      <c r="S9" s="34"/>
    </row>
    <row r="10" spans="1:19" x14ac:dyDescent="0.2">
      <c r="A10" s="34"/>
      <c r="B10" s="103"/>
      <c r="C10" s="103"/>
      <c r="D10" s="15" t="s">
        <v>18</v>
      </c>
      <c r="E10" s="23" t="s">
        <v>46</v>
      </c>
      <c r="F10" s="41">
        <f t="shared" si="0"/>
        <v>42279</v>
      </c>
      <c r="G10" s="41">
        <f>_xll.qlInterestRateIndexValueDate(M10,F10,Trigger)</f>
        <v>42282</v>
      </c>
      <c r="H10" s="41">
        <f>_xll.qlInterestRateIndexMaturity(M10,G10,Trigger)</f>
        <v>42345</v>
      </c>
      <c r="I10" s="40">
        <f>_xll.qlIndexFixing(M10,F10,TRUE,AllTriggers)</f>
        <v>5.49787709727573E-3</v>
      </c>
      <c r="J10" s="31" t="str">
        <f>Contribution!Q10</f>
        <v>HKD6M2MD=</v>
      </c>
      <c r="K10" s="31"/>
      <c r="L10" s="34"/>
      <c r="M10" s="24" t="str">
        <f>_xll.qlIborIndex(,"Hibor",IF(OR(D10="ON",D10="TN",D10="SN"),"1D",IF(D10="SW","1W",D10)),SettlementDays,Currency,Calendar,BDayConvention,EndOfMonth,DayCounter,YieldCurve,,Trigger)</f>
        <v>obj_0015f#0000</v>
      </c>
      <c r="N10" s="70"/>
      <c r="O10" s="74"/>
      <c r="P10" s="74"/>
      <c r="Q10" s="74"/>
      <c r="R10" s="34"/>
      <c r="S10" s="34"/>
    </row>
    <row r="11" spans="1:19" x14ac:dyDescent="0.2">
      <c r="A11" s="34"/>
      <c r="B11" s="103"/>
      <c r="C11" s="103"/>
      <c r="D11" s="15" t="s">
        <v>19</v>
      </c>
      <c r="E11" s="23" t="s">
        <v>46</v>
      </c>
      <c r="F11" s="41">
        <f t="shared" si="0"/>
        <v>42279</v>
      </c>
      <c r="G11" s="41">
        <f>_xll.qlInterestRateIndexValueDate(M11,F11,Trigger)</f>
        <v>42282</v>
      </c>
      <c r="H11" s="41">
        <f>_xll.qlInterestRateIndexMaturity(M11,G11,Trigger)</f>
        <v>42374</v>
      </c>
      <c r="I11" s="40">
        <f>_xll.qlIndexFixing(M11,F11,TRUE,AllTriggers)</f>
        <v>5.5155003031810874E-3</v>
      </c>
      <c r="J11" s="31" t="str">
        <f>Contribution!Q11</f>
        <v>HKD6M3MD=</v>
      </c>
      <c r="K11" s="31"/>
      <c r="L11" s="34"/>
      <c r="M11" s="24" t="str">
        <f>_xll.qlIborIndex(,"Hibor",IF(OR(D11="ON",D11="TN",D11="SN"),"1D",IF(D11="SW","1W",D11)),SettlementDays,Currency,Calendar,BDayConvention,EndOfMonth,DayCounter,YieldCurve,,Trigger)</f>
        <v>obj_00171#0000</v>
      </c>
      <c r="N11" s="34"/>
      <c r="O11" s="74"/>
      <c r="P11" s="74"/>
      <c r="Q11" s="74"/>
      <c r="R11" s="34"/>
      <c r="S11" s="34"/>
    </row>
    <row r="12" spans="1:19" x14ac:dyDescent="0.2">
      <c r="A12" s="34"/>
      <c r="B12" s="103"/>
      <c r="C12" s="103"/>
      <c r="D12" s="15" t="s">
        <v>20</v>
      </c>
      <c r="E12" s="23" t="s">
        <v>46</v>
      </c>
      <c r="F12" s="41">
        <f t="shared" si="0"/>
        <v>42279</v>
      </c>
      <c r="G12" s="110">
        <f>_xll.qlInterestRateIndexValueDate(M12,F12,Trigger)</f>
        <v>42282</v>
      </c>
      <c r="H12" s="41">
        <f>_xll.qlInterestRateIndexMaturity(M12,G12,Trigger)</f>
        <v>42405</v>
      </c>
      <c r="I12" s="40">
        <f>_xll.qlIndexFixing(M12,F12,TRUE,AllTriggers)</f>
        <v>5.5407809823303086E-3</v>
      </c>
      <c r="J12" s="31" t="str">
        <f>Contribution!Q12</f>
        <v>HKD6M4MD=</v>
      </c>
      <c r="K12" s="31"/>
      <c r="L12" s="34"/>
      <c r="M12" s="24" t="str">
        <f>_xll.qlIborIndex(,"Hibor",IF(OR(D12="ON",D12="TN",D12="SN"),"1D",IF(D12="SW","1W",D12)),SettlementDays,Currency,Calendar,BDayConvention,EndOfMonth,DayCounter,YieldCurve,,Trigger)</f>
        <v>obj_00169#0000</v>
      </c>
      <c r="N12" s="34"/>
      <c r="O12" s="74"/>
      <c r="P12" s="74"/>
      <c r="Q12" s="74"/>
      <c r="R12" s="34"/>
      <c r="S12" s="34"/>
    </row>
    <row r="13" spans="1:19" x14ac:dyDescent="0.2">
      <c r="A13" s="34"/>
      <c r="B13" s="103"/>
      <c r="C13" s="103"/>
      <c r="D13" s="15" t="s">
        <v>21</v>
      </c>
      <c r="E13" s="23" t="s">
        <v>46</v>
      </c>
      <c r="F13" s="41">
        <f t="shared" si="0"/>
        <v>42279</v>
      </c>
      <c r="G13" s="110">
        <f>_xll.qlInterestRateIndexValueDate(M13,F13,Trigger)</f>
        <v>42282</v>
      </c>
      <c r="H13" s="41">
        <f>_xll.qlInterestRateIndexMaturity(M13,G13,Trigger)</f>
        <v>42436</v>
      </c>
      <c r="I13" s="40">
        <f>_xll.qlIndexFixing(M13,F13,TRUE,AllTriggers)</f>
        <v>5.572727924082599E-3</v>
      </c>
      <c r="J13" s="31" t="str">
        <f>Contribution!Q13</f>
        <v>HKD6M5MD=</v>
      </c>
      <c r="K13" s="31"/>
      <c r="L13" s="34"/>
      <c r="M13" s="24" t="str">
        <f>_xll.qlIborIndex(,"Hibor",IF(OR(D13="ON",D13="TN",D13="SN"),"1D",IF(D13="SW","1W",D13)),SettlementDays,Currency,Calendar,BDayConvention,EndOfMonth,DayCounter,YieldCurve,,Trigger)</f>
        <v>obj_00182#0000</v>
      </c>
      <c r="N13" s="34"/>
      <c r="O13" s="74"/>
      <c r="P13" s="74"/>
      <c r="Q13" s="74"/>
      <c r="R13" s="34"/>
      <c r="S13" s="34"/>
    </row>
    <row r="14" spans="1:19" x14ac:dyDescent="0.2">
      <c r="A14" s="34"/>
      <c r="B14" s="104"/>
      <c r="C14" s="104"/>
      <c r="D14" s="16" t="s">
        <v>14</v>
      </c>
      <c r="E14" s="25" t="s">
        <v>46</v>
      </c>
      <c r="F14" s="42">
        <f t="shared" si="0"/>
        <v>42279</v>
      </c>
      <c r="G14" s="113">
        <f>_xll.qlInterestRateIndexValueDate(M14,F14,Trigger)</f>
        <v>42282</v>
      </c>
      <c r="H14" s="42">
        <f>_xll.qlInterestRateIndexMaturity(M14,G14,Trigger)</f>
        <v>42465</v>
      </c>
      <c r="I14" s="43">
        <f>_xll.qlIndexFixing(M14,F14,TRUE,AllTriggers)</f>
        <v>5.6086587043454343E-3</v>
      </c>
      <c r="J14" s="33" t="str">
        <f>Contribution!Q14</f>
        <v>HKD6M6MD=</v>
      </c>
      <c r="K14" s="33"/>
      <c r="L14" s="34"/>
      <c r="M14" s="26" t="str">
        <f>_xll.qlIborIndex(,"Hibor",IF(OR(D14="ON",D14="TN",D14="SN"),"1D",IF(D14="SW","1W",D14)),SettlementDays,Currency,Calendar,BDayConvention,EndOfMonth,DayCounter,YieldCurve,,Trigger)</f>
        <v>obj_00160#0000</v>
      </c>
      <c r="N14" s="34"/>
      <c r="O14" s="74"/>
      <c r="P14" s="70"/>
      <c r="Q14" s="74"/>
      <c r="R14" s="34"/>
      <c r="S14" s="34"/>
    </row>
    <row r="15" spans="1:19" x14ac:dyDescent="0.2">
      <c r="A15" s="34"/>
      <c r="B15" s="102">
        <v>1</v>
      </c>
      <c r="C15" s="102" t="s">
        <v>90</v>
      </c>
      <c r="D15" s="14" t="s">
        <v>74</v>
      </c>
      <c r="E15" s="22" t="s">
        <v>73</v>
      </c>
      <c r="F15" s="38">
        <f>_xll.qlInterestRateIndexFixingDate(IborIndex,G15,Trigger)</f>
        <v>42314</v>
      </c>
      <c r="G15" s="92">
        <f>_xll.qlCalendarAdvance(Calendar,_xll.qlCalendarAdvance(Calendar,EvaluationDate,"2D","following",FALSE,Trigger),B15&amp;"M","mf",TRUE)</f>
        <v>42314</v>
      </c>
      <c r="H15" s="38">
        <f>_xll.qlInterestRateIndexMaturity(IborIndex,G15,Trigger)</f>
        <v>42496</v>
      </c>
      <c r="I15" s="39">
        <f>_xll.qlIndexFixing(IborIndex,F15,TRUE,AllTriggers)</f>
        <v>5.7186023228693057E-3</v>
      </c>
      <c r="J15" s="32" t="str">
        <f>Contribution!Q15</f>
        <v>HKD6M1X7F=</v>
      </c>
      <c r="K15" s="32"/>
      <c r="L15" s="34"/>
      <c r="M15" s="70"/>
      <c r="N15" s="34"/>
      <c r="O15" s="74"/>
      <c r="P15" s="70"/>
      <c r="Q15" s="74"/>
      <c r="R15" s="34"/>
      <c r="S15" s="34"/>
    </row>
    <row r="16" spans="1:19" x14ac:dyDescent="0.2">
      <c r="A16" s="34"/>
      <c r="B16" s="103">
        <v>2</v>
      </c>
      <c r="C16" s="103" t="s">
        <v>90</v>
      </c>
      <c r="D16" s="15" t="s">
        <v>75</v>
      </c>
      <c r="E16" s="23" t="s">
        <v>73</v>
      </c>
      <c r="F16" s="41">
        <f>_xll.qlInterestRateIndexFixingDate(IborIndex,G16,Trigger)</f>
        <v>42345</v>
      </c>
      <c r="G16" s="110">
        <f>_xll.qlCalendarAdvance(Calendar,_xll.qlCalendarAdvance(Calendar,EvaluationDate,"2D","following",FALSE,Trigger),B16&amp;"M","mf",TRUE)</f>
        <v>42345</v>
      </c>
      <c r="H16" s="41">
        <f>_xll.qlInterestRateIndexMaturity(IborIndex,G16,Trigger)</f>
        <v>42528</v>
      </c>
      <c r="I16" s="40">
        <f>_xll.qlIndexFixing(IborIndex,F16,TRUE,AllTriggers)</f>
        <v>6.0837988335763786E-3</v>
      </c>
      <c r="J16" s="31" t="str">
        <f>Contribution!Q16</f>
        <v>HKD6M2X8F=</v>
      </c>
      <c r="K16" s="31"/>
      <c r="L16" s="34"/>
      <c r="M16" s="70"/>
      <c r="N16" s="34"/>
      <c r="O16" s="74"/>
      <c r="P16" s="70"/>
      <c r="Q16" s="74"/>
      <c r="R16" s="34"/>
      <c r="S16" s="34"/>
    </row>
    <row r="17" spans="1:19" x14ac:dyDescent="0.2">
      <c r="A17" s="34"/>
      <c r="B17" s="103">
        <v>3</v>
      </c>
      <c r="C17" s="103" t="s">
        <v>90</v>
      </c>
      <c r="D17" s="15" t="s">
        <v>22</v>
      </c>
      <c r="E17" s="23" t="s">
        <v>73</v>
      </c>
      <c r="F17" s="41">
        <f>_xll.qlInterestRateIndexFixingDate(IborIndex,G17,Trigger)</f>
        <v>42375</v>
      </c>
      <c r="G17" s="110">
        <f>_xll.qlCalendarAdvance(Calendar,_xll.qlCalendarAdvance(Calendar,EvaluationDate,"2D","following",FALSE,Trigger),B17&amp;"M","mf",TRUE)</f>
        <v>42375</v>
      </c>
      <c r="H17" s="41">
        <f>_xll.qlInterestRateIndexMaturity(IborIndex,G17,Trigger)</f>
        <v>42557</v>
      </c>
      <c r="I17" s="40">
        <f>_xll.qlIndexFixing(IborIndex,F17,TRUE,AllTriggers)</f>
        <v>6.6332620453451582E-3</v>
      </c>
      <c r="J17" s="31" t="str">
        <f>Contribution!Q17</f>
        <v>HKD6M3X9F=</v>
      </c>
      <c r="K17" s="31"/>
      <c r="L17" s="34"/>
      <c r="M17" s="70"/>
      <c r="N17" s="70"/>
      <c r="O17" s="74"/>
      <c r="P17" s="70"/>
      <c r="Q17" s="74"/>
      <c r="R17" s="34"/>
      <c r="S17" s="34"/>
    </row>
    <row r="18" spans="1:19" x14ac:dyDescent="0.2">
      <c r="A18" s="34"/>
      <c r="B18" s="103">
        <v>4</v>
      </c>
      <c r="C18" s="103" t="s">
        <v>90</v>
      </c>
      <c r="D18" s="15" t="s">
        <v>76</v>
      </c>
      <c r="E18" s="23" t="s">
        <v>73</v>
      </c>
      <c r="F18" s="41">
        <f>_xll.qlInterestRateIndexFixingDate(IborIndex,G18,Trigger)</f>
        <v>42408</v>
      </c>
      <c r="G18" s="110">
        <f>_xll.qlCalendarAdvance(Calendar,_xll.qlCalendarAdvance(Calendar,EvaluationDate,"2D","following",FALSE,Trigger),B18&amp;"M","mf",TRUE)</f>
        <v>42408</v>
      </c>
      <c r="H18" s="41">
        <f>_xll.qlInterestRateIndexMaturity(IborIndex,G18,Trigger)</f>
        <v>42590</v>
      </c>
      <c r="I18" s="40">
        <f>_xll.qlIndexFixing(IborIndex,F18,TRUE,AllTriggers)</f>
        <v>7.0796198639139643E-3</v>
      </c>
      <c r="J18" s="31" t="str">
        <f>Contribution!Q18</f>
        <v>HKD6M4X10F=</v>
      </c>
      <c r="K18" s="31"/>
      <c r="L18" s="34"/>
      <c r="M18" s="70"/>
      <c r="N18" s="70"/>
      <c r="O18" s="74"/>
      <c r="P18" s="70"/>
      <c r="Q18" s="74"/>
      <c r="R18" s="34"/>
      <c r="S18" s="34"/>
    </row>
    <row r="19" spans="1:19" x14ac:dyDescent="0.2">
      <c r="A19" s="34"/>
      <c r="B19" s="103">
        <v>5</v>
      </c>
      <c r="C19" s="103" t="s">
        <v>90</v>
      </c>
      <c r="D19" s="15" t="s">
        <v>77</v>
      </c>
      <c r="E19" s="23" t="s">
        <v>73</v>
      </c>
      <c r="F19" s="41">
        <f>_xll.qlInterestRateIndexFixingDate(IborIndex,G19,Trigger)</f>
        <v>42436</v>
      </c>
      <c r="G19" s="110">
        <f>_xll.qlCalendarAdvance(Calendar,_xll.qlCalendarAdvance(Calendar,EvaluationDate,"2D","following",FALSE,Trigger),B19&amp;"M","mf",TRUE)</f>
        <v>42436</v>
      </c>
      <c r="H19" s="41">
        <f>_xll.qlInterestRateIndexMaturity(IborIndex,G19,Trigger)</f>
        <v>42620</v>
      </c>
      <c r="I19" s="40">
        <f>_xll.qlIndexFixing(IborIndex,F19,TRUE,AllTriggers)</f>
        <v>7.4621169541505966E-3</v>
      </c>
      <c r="J19" s="31" t="str">
        <f>Contribution!Q19</f>
        <v>HKD6M5X11F=</v>
      </c>
      <c r="K19" s="31"/>
      <c r="L19" s="34"/>
      <c r="M19" s="70"/>
      <c r="N19" s="70"/>
      <c r="O19" s="74"/>
      <c r="P19" s="70"/>
      <c r="Q19" s="74"/>
      <c r="R19" s="34"/>
      <c r="S19" s="34"/>
    </row>
    <row r="20" spans="1:19" x14ac:dyDescent="0.2">
      <c r="A20" s="34"/>
      <c r="B20" s="108">
        <v>6</v>
      </c>
      <c r="C20" s="103" t="s">
        <v>90</v>
      </c>
      <c r="D20" s="95" t="s">
        <v>91</v>
      </c>
      <c r="E20" s="23" t="s">
        <v>73</v>
      </c>
      <c r="F20" s="110">
        <f>_xll.qlInterestRateIndexFixingDate(IborIndex,G20,Trigger)</f>
        <v>42466</v>
      </c>
      <c r="G20" s="110">
        <f>_xll.qlCalendarAdvance(Calendar,_xll.qlCalendarAdvance(Calendar,EvaluationDate,"2D","following",FALSE,Trigger),B20&amp;"M","mf",TRUE)</f>
        <v>42466</v>
      </c>
      <c r="H20" s="110">
        <f>_xll.qlInterestRateIndexMaturity(IborIndex,G20,Trigger)</f>
        <v>42649</v>
      </c>
      <c r="I20" s="88">
        <f>_xll.qlIndexFixing(IborIndex,F20,TRUE,AllTriggers)</f>
        <v>7.8265007100070012E-3</v>
      </c>
      <c r="J20" s="47" t="str">
        <f>Contribution!Q20</f>
        <v>HKD6M6X12F=</v>
      </c>
      <c r="K20" s="47"/>
      <c r="L20" s="106"/>
      <c r="M20" s="70"/>
      <c r="N20" s="70"/>
      <c r="O20" s="74"/>
      <c r="P20" s="70"/>
      <c r="Q20" s="74"/>
      <c r="R20" s="34"/>
      <c r="S20" s="34"/>
    </row>
    <row r="21" spans="1:19" x14ac:dyDescent="0.2">
      <c r="A21" s="34"/>
      <c r="B21" s="108">
        <v>12</v>
      </c>
      <c r="C21" s="103" t="s">
        <v>90</v>
      </c>
      <c r="D21" s="95" t="s">
        <v>48</v>
      </c>
      <c r="E21" s="23" t="s">
        <v>73</v>
      </c>
      <c r="F21" s="110">
        <f>_xll.qlInterestRateIndexFixingDate(IborIndex,G21,Trigger)</f>
        <v>42649</v>
      </c>
      <c r="G21" s="110">
        <f>_xll.qlCalendarAdvance(Calendar,_xll.qlCalendarAdvance(Calendar,EvaluationDate,"2D","following",FALSE,Trigger),B21&amp;"M","mf",TRUE)</f>
        <v>42649</v>
      </c>
      <c r="H21" s="110">
        <f>_xll.qlInterestRateIndexMaturity(IborIndex,G21,Trigger)</f>
        <v>42831</v>
      </c>
      <c r="I21" s="88">
        <f>_xll.qlIndexFixing(IborIndex,F21,TRUE,AllTriggers)</f>
        <v>1.0544016682418925E-2</v>
      </c>
      <c r="J21" s="47" t="str">
        <f>Contribution!Q21</f>
        <v>HKD6M12X18F=</v>
      </c>
      <c r="K21" s="47"/>
      <c r="L21" s="106"/>
      <c r="M21" s="70"/>
      <c r="N21" s="70"/>
      <c r="O21" s="74"/>
      <c r="P21" s="70"/>
      <c r="Q21" s="74"/>
      <c r="R21" s="34"/>
      <c r="S21" s="34"/>
    </row>
    <row r="22" spans="1:19" x14ac:dyDescent="0.2">
      <c r="A22" s="34"/>
      <c r="B22" s="111">
        <v>18</v>
      </c>
      <c r="C22" s="104" t="s">
        <v>90</v>
      </c>
      <c r="D22" s="96" t="s">
        <v>92</v>
      </c>
      <c r="E22" s="25" t="s">
        <v>73</v>
      </c>
      <c r="F22" s="113">
        <f>_xll.qlInterestRateIndexFixingDate(IborIndex,G22,Trigger)</f>
        <v>42831</v>
      </c>
      <c r="G22" s="113">
        <f>_xll.qlCalendarAdvance(Calendar,_xll.qlCalendarAdvance(Calendar,EvaluationDate,"2D","following",FALSE,Trigger),B22&amp;"M","mf",TRUE)</f>
        <v>42831</v>
      </c>
      <c r="H22" s="113">
        <f>_xll.qlInterestRateIndexMaturity(IborIndex,G22,Trigger)</f>
        <v>43014</v>
      </c>
      <c r="I22" s="114">
        <f>_xll.qlIndexFixing(IborIndex,F22,TRUE,AllTriggers)</f>
        <v>1.3120611247400937E-2</v>
      </c>
      <c r="J22" s="115" t="str">
        <f>Contribution!Q22</f>
        <v>HKD6M18X24F=</v>
      </c>
      <c r="K22" s="115"/>
      <c r="L22" s="106"/>
      <c r="M22" s="71" t="s">
        <v>38</v>
      </c>
      <c r="N22" s="70"/>
      <c r="O22" s="71" t="s">
        <v>33</v>
      </c>
      <c r="P22" s="71" t="s">
        <v>59</v>
      </c>
      <c r="Q22" s="71" t="s">
        <v>34</v>
      </c>
      <c r="R22" s="34"/>
      <c r="S22" s="34"/>
    </row>
    <row r="23" spans="1:19" x14ac:dyDescent="0.2">
      <c r="A23" s="34"/>
      <c r="B23" s="108"/>
      <c r="C23" s="108"/>
      <c r="D23" s="95" t="s">
        <v>25</v>
      </c>
      <c r="E23" s="109" t="s">
        <v>45</v>
      </c>
      <c r="F23" s="110">
        <f t="shared" si="0"/>
        <v>42279</v>
      </c>
      <c r="G23" s="110">
        <f>_xll.qlInterestRateIndexValueDate(M23,F23,Trigger)</f>
        <v>42282</v>
      </c>
      <c r="H23" s="110">
        <f>_xll.qlInterestRateIndexMaturity(M23,G23,Trigger)</f>
        <v>43378</v>
      </c>
      <c r="I23" s="88">
        <f>_xll.qlIndexFixing(M23,F23,TRUE,AllTriggers)</f>
        <v>1.0653784599269873E-2</v>
      </c>
      <c r="J23" s="47" t="str">
        <f>Contribution!Q23</f>
        <v>HKD6M3Y=</v>
      </c>
      <c r="K23" s="47"/>
      <c r="L23" s="106"/>
      <c r="M23" s="107" t="str">
        <f>_xll.qlSwapIndex(,"Hibor",D23,SettlementDays,Currency,Calendar,FixedLegTenor,FixedLegBDC,FixedLegDayCounter,IborIndex,YieldCurve,,Trigger)</f>
        <v>obj_00167#0000</v>
      </c>
      <c r="N23" s="70"/>
      <c r="O23" s="72" t="s">
        <v>14</v>
      </c>
      <c r="P23" s="72" t="s">
        <v>41</v>
      </c>
      <c r="Q23" s="72" t="s">
        <v>35</v>
      </c>
      <c r="R23" s="34"/>
      <c r="S23" s="34"/>
    </row>
    <row r="24" spans="1:19" x14ac:dyDescent="0.2">
      <c r="A24" s="34"/>
      <c r="B24" s="108"/>
      <c r="C24" s="108"/>
      <c r="D24" s="95" t="s">
        <v>26</v>
      </c>
      <c r="E24" s="109" t="s">
        <v>45</v>
      </c>
      <c r="F24" s="110">
        <f t="shared" si="0"/>
        <v>42279</v>
      </c>
      <c r="G24" s="110">
        <f>_xll.qlInterestRateIndexValueDate(M24,F24,Trigger)</f>
        <v>42282</v>
      </c>
      <c r="H24" s="110">
        <f>_xll.qlInterestRateIndexMaturity(M24,G24,Trigger)</f>
        <v>43745</v>
      </c>
      <c r="I24" s="88">
        <f>_xll.qlIndexFixing(M24,F24,TRUE,AllTriggers)</f>
        <v>1.1360400410021657E-2</v>
      </c>
      <c r="J24" s="47" t="str">
        <f>Contribution!Q24</f>
        <v>HKD6M4Y=</v>
      </c>
      <c r="K24" s="47"/>
      <c r="L24" s="106"/>
      <c r="M24" s="107" t="str">
        <f>_xll.qlSwapIndex(,"Hibor",D24,SettlementDays,Currency,Calendar,FixedLegTenor,FixedLegBDC,FixedLegDayCounter,IborIndex,YieldCurve,,Trigger)</f>
        <v>obj_0016c#0000</v>
      </c>
      <c r="N24" s="70"/>
      <c r="O24" s="74"/>
      <c r="P24" s="70"/>
      <c r="Q24" s="74"/>
      <c r="R24" s="34"/>
      <c r="S24" s="34"/>
    </row>
    <row r="25" spans="1:19" x14ac:dyDescent="0.2">
      <c r="A25" s="34"/>
      <c r="B25" s="108"/>
      <c r="C25" s="108"/>
      <c r="D25" s="95" t="s">
        <v>27</v>
      </c>
      <c r="E25" s="109" t="s">
        <v>45</v>
      </c>
      <c r="F25" s="110">
        <f t="shared" si="0"/>
        <v>42279</v>
      </c>
      <c r="G25" s="110">
        <f>_xll.qlInterestRateIndexValueDate(M25,F25,Trigger)</f>
        <v>42282</v>
      </c>
      <c r="H25" s="110">
        <f>_xll.qlInterestRateIndexMaturity(M25,G25,Trigger)</f>
        <v>44109</v>
      </c>
      <c r="I25" s="88">
        <f>_xll.qlIndexFixing(M25,F25,TRUE,AllTriggers)</f>
        <v>1.1780535604938695E-2</v>
      </c>
      <c r="J25" s="47" t="str">
        <f>Contribution!Q25</f>
        <v>HKD6M5Y=</v>
      </c>
      <c r="K25" s="47"/>
      <c r="L25" s="106"/>
      <c r="M25" s="107" t="str">
        <f>_xll.qlSwapIndex(,"Hibor",D25,SettlementDays,Currency,Calendar,FixedLegTenor,FixedLegBDC,FixedLegDayCounter,IborIndex,YieldCurve,,Trigger)</f>
        <v>obj_0017d#0000</v>
      </c>
      <c r="N25" s="70"/>
      <c r="O25" s="74"/>
      <c r="P25" s="70"/>
      <c r="Q25" s="74"/>
      <c r="R25" s="34"/>
      <c r="S25" s="34"/>
    </row>
    <row r="26" spans="1:19" x14ac:dyDescent="0.2">
      <c r="A26" s="34"/>
      <c r="B26" s="108"/>
      <c r="C26" s="108"/>
      <c r="D26" s="95" t="s">
        <v>28</v>
      </c>
      <c r="E26" s="109" t="s">
        <v>45</v>
      </c>
      <c r="F26" s="110">
        <f t="shared" si="0"/>
        <v>42279</v>
      </c>
      <c r="G26" s="110">
        <f>_xll.qlInterestRateIndexValueDate(M26,F26,Trigger)</f>
        <v>42282</v>
      </c>
      <c r="H26" s="110">
        <f>_xll.qlInterestRateIndexMaturity(M26,G26,Trigger)</f>
        <v>44839</v>
      </c>
      <c r="I26" s="88">
        <f>_xll.qlIndexFixing(M26,F26,TRUE,AllTriggers)</f>
        <v>1.2262374872902439E-2</v>
      </c>
      <c r="J26" s="47" t="str">
        <f>Contribution!Q26</f>
        <v>HKD6M7Y=</v>
      </c>
      <c r="K26" s="47"/>
      <c r="L26" s="106"/>
      <c r="M26" s="107" t="str">
        <f>_xll.qlSwapIndex(,"Hibor",D26,SettlementDays,Currency,Calendar,FixedLegTenor,FixedLegBDC,FixedLegDayCounter,IborIndex,YieldCurve,,Trigger)</f>
        <v>obj_00166#0000</v>
      </c>
      <c r="N26" s="70"/>
      <c r="O26" s="74"/>
      <c r="P26" s="70"/>
      <c r="Q26" s="74"/>
      <c r="R26" s="34"/>
      <c r="S26" s="34"/>
    </row>
    <row r="27" spans="1:19" x14ac:dyDescent="0.2">
      <c r="A27" s="34"/>
      <c r="B27" s="108"/>
      <c r="C27" s="108"/>
      <c r="D27" s="95" t="s">
        <v>29</v>
      </c>
      <c r="E27" s="109" t="s">
        <v>45</v>
      </c>
      <c r="F27" s="110">
        <f t="shared" si="0"/>
        <v>42279</v>
      </c>
      <c r="G27" s="110">
        <f>_xll.qlInterestRateIndexValueDate(M27,F27,Trigger)</f>
        <v>42282</v>
      </c>
      <c r="H27" s="110">
        <f>_xll.qlInterestRateIndexMaturity(M27,G27,Trigger)</f>
        <v>45936</v>
      </c>
      <c r="I27" s="88">
        <f>_xll.qlIndexFixing(M27,F27,TRUE,AllTriggers)</f>
        <v>1.2624128360856059E-2</v>
      </c>
      <c r="J27" s="47" t="str">
        <f>Contribution!Q27</f>
        <v>HKD6M10Y=</v>
      </c>
      <c r="K27" s="47"/>
      <c r="L27" s="106"/>
      <c r="M27" s="107" t="str">
        <f>_xll.qlSwapIndex(,"Hibor",D27,SettlementDays,Currency,Calendar,FixedLegTenor,FixedLegBDC,FixedLegDayCounter,IborIndex,YieldCurve,,Trigger)</f>
        <v>obj_0018f#0000</v>
      </c>
      <c r="N27" s="70"/>
      <c r="O27" s="74"/>
      <c r="P27" s="70"/>
      <c r="Q27" s="74"/>
      <c r="R27" s="34"/>
      <c r="S27" s="34"/>
    </row>
    <row r="28" spans="1:19" x14ac:dyDescent="0.2">
      <c r="A28" s="34"/>
      <c r="B28" s="108"/>
      <c r="C28" s="108"/>
      <c r="D28" s="95" t="s">
        <v>30</v>
      </c>
      <c r="E28" s="109" t="s">
        <v>45</v>
      </c>
      <c r="F28" s="110">
        <f t="shared" si="0"/>
        <v>42279</v>
      </c>
      <c r="G28" s="110">
        <f>_xll.qlInterestRateIndexValueDate(M28,F28,Trigger)</f>
        <v>42282</v>
      </c>
      <c r="H28" s="110">
        <f>_xll.qlInterestRateIndexMaturity(M28,G28,Trigger)</f>
        <v>46665</v>
      </c>
      <c r="I28" s="88">
        <f>_xll.qlIndexFixing(M28,F28,TRUE,AllTriggers)</f>
        <v>1.2764220823632126E-2</v>
      </c>
      <c r="J28" s="47" t="str">
        <f>Contribution!Q28</f>
        <v>HKD6M12Y=</v>
      </c>
      <c r="K28" s="47"/>
      <c r="L28" s="106"/>
      <c r="M28" s="107" t="str">
        <f>_xll.qlSwapIndex(,"Hibor",D28,SettlementDays,Currency,Calendar,FixedLegTenor,FixedLegBDC,FixedLegDayCounter,IborIndex,YieldCurve,,Trigger)</f>
        <v>obj_0018d#0000</v>
      </c>
      <c r="N28" s="70"/>
      <c r="O28" s="74"/>
      <c r="P28" s="70"/>
      <c r="Q28" s="74"/>
      <c r="R28" s="34"/>
      <c r="S28" s="34"/>
    </row>
    <row r="29" spans="1:19" x14ac:dyDescent="0.2">
      <c r="A29" s="34"/>
      <c r="B29" s="111"/>
      <c r="C29" s="111"/>
      <c r="D29" s="96" t="s">
        <v>31</v>
      </c>
      <c r="E29" s="112" t="s">
        <v>45</v>
      </c>
      <c r="F29" s="113">
        <f t="shared" si="0"/>
        <v>42279</v>
      </c>
      <c r="G29" s="113">
        <f>_xll.qlInterestRateIndexValueDate(M29,F29,Trigger)</f>
        <v>42282</v>
      </c>
      <c r="H29" s="113">
        <f>_xll.qlInterestRateIndexMaturity(M29,G29,Trigger)</f>
        <v>47763</v>
      </c>
      <c r="I29" s="114">
        <f>_xll.qlIndexFixing(M29,F29,TRUE,AllTriggers)</f>
        <v>1.2904779468119115E-2</v>
      </c>
      <c r="J29" s="115" t="str">
        <f>Contribution!Q29</f>
        <v>HKD6M15Y=</v>
      </c>
      <c r="K29" s="115"/>
      <c r="L29" s="106"/>
      <c r="M29" s="116" t="str">
        <f>_xll.qlSwapIndex(,"Hibor",D29,SettlementDays,Currency,Calendar,FixedLegTenor,FixedLegBDC,FixedLegDayCounter,IborIndex,YieldCurve,,Trigger)</f>
        <v>obj_00177#0000</v>
      </c>
      <c r="N29" s="70"/>
      <c r="O29" s="74"/>
      <c r="P29" s="70"/>
      <c r="Q29" s="74"/>
      <c r="R29" s="34"/>
      <c r="S29" s="34"/>
    </row>
    <row r="30" spans="1:19" x14ac:dyDescent="0.2">
      <c r="A30" s="34"/>
      <c r="L30" s="34"/>
      <c r="M30" s="48"/>
      <c r="N30" s="70"/>
      <c r="O30" s="74"/>
      <c r="P30" s="70"/>
      <c r="Q30" s="74"/>
      <c r="R30" s="34"/>
      <c r="S30" s="34"/>
    </row>
    <row r="31" spans="1:19" x14ac:dyDescent="0.2">
      <c r="A31" s="34"/>
      <c r="L31" s="34"/>
      <c r="M31" s="74"/>
      <c r="N31" s="70"/>
      <c r="O31" s="74"/>
      <c r="P31" s="70"/>
      <c r="Q31" s="74"/>
      <c r="R31" s="34"/>
      <c r="S31" s="34"/>
    </row>
    <row r="32" spans="1:19" x14ac:dyDescent="0.2">
      <c r="A32" s="34"/>
      <c r="L32" s="34"/>
      <c r="M32" s="74"/>
      <c r="N32" s="70"/>
      <c r="O32" s="74"/>
      <c r="P32" s="70"/>
      <c r="Q32" s="74"/>
      <c r="R32" s="34"/>
      <c r="S32" s="34"/>
    </row>
    <row r="33" spans="1:20" x14ac:dyDescent="0.2">
      <c r="A33" s="34"/>
      <c r="L33" s="34"/>
      <c r="M33" s="74"/>
      <c r="N33" s="70"/>
      <c r="O33" s="74"/>
      <c r="P33" s="74"/>
      <c r="Q33" s="70"/>
      <c r="R33" s="74"/>
      <c r="S33" s="74"/>
    </row>
    <row r="34" spans="1:20" x14ac:dyDescent="0.2">
      <c r="A34" s="34"/>
      <c r="L34" s="34"/>
      <c r="M34" s="74"/>
      <c r="N34" s="70"/>
      <c r="O34" s="74"/>
      <c r="P34" s="70"/>
      <c r="Q34" s="74"/>
      <c r="R34" s="34"/>
      <c r="S34" s="34"/>
    </row>
    <row r="35" spans="1:20" x14ac:dyDescent="0.2">
      <c r="A35" s="34"/>
      <c r="L35" s="34"/>
      <c r="M35" s="74"/>
      <c r="N35" s="70"/>
      <c r="O35" s="74"/>
      <c r="P35" s="70"/>
      <c r="Q35" s="74"/>
      <c r="R35" s="34"/>
      <c r="S35" s="34"/>
    </row>
    <row r="36" spans="1:20" x14ac:dyDescent="0.2">
      <c r="A36" s="34"/>
      <c r="L36" s="34"/>
      <c r="M36" s="74"/>
      <c r="N36" s="70"/>
      <c r="O36" s="74"/>
      <c r="P36" s="70"/>
      <c r="Q36" s="74"/>
      <c r="R36" s="34"/>
      <c r="S36" s="34"/>
    </row>
    <row r="37" spans="1:20" x14ac:dyDescent="0.2">
      <c r="A37" s="34"/>
      <c r="L37" s="34"/>
      <c r="M37" s="74"/>
      <c r="N37" s="74"/>
      <c r="O37" s="74"/>
      <c r="P37" s="34"/>
      <c r="Q37" s="34"/>
      <c r="R37" s="74"/>
      <c r="S37" s="34"/>
    </row>
    <row r="38" spans="1:20" x14ac:dyDescent="0.2">
      <c r="A38" s="34"/>
      <c r="L38" s="34"/>
      <c r="M38" s="74"/>
      <c r="N38" s="74"/>
      <c r="O38" s="74"/>
      <c r="P38" s="34"/>
      <c r="Q38" s="34"/>
      <c r="R38" s="34"/>
      <c r="S38" s="34"/>
    </row>
    <row r="39" spans="1:20" x14ac:dyDescent="0.2">
      <c r="A39" s="74"/>
      <c r="L39" s="74"/>
      <c r="M39" s="74"/>
      <c r="N39" s="74"/>
      <c r="O39" s="74"/>
      <c r="P39" s="34"/>
      <c r="Q39" s="34"/>
    </row>
    <row r="40" spans="1:20" x14ac:dyDescent="0.2">
      <c r="A40" s="74"/>
      <c r="L40" s="74"/>
      <c r="M40" s="74"/>
      <c r="N40" s="74"/>
      <c r="O40" s="74"/>
      <c r="P40" s="34"/>
      <c r="Q40" s="34"/>
    </row>
    <row r="44" spans="1:20" x14ac:dyDescent="0.2">
      <c r="T44" s="74"/>
    </row>
  </sheetData>
  <dataValidations disablePrompts="1" count="2">
    <dataValidation type="list" allowBlank="1" showInputMessage="1" showErrorMessage="1" sqref="Q23 Q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23 P6">
      <formula1>"Following,Modified Following,Preceding,Modified Preceding,Unadjusted,Half-Month Modified Following"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8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3" width="2.7109375" style="4" customWidth="1"/>
    <col min="4" max="4" width="4" style="3" bestFit="1" customWidth="1"/>
    <col min="5" max="5" width="15.140625" style="4" bestFit="1" customWidth="1"/>
    <col min="6" max="8" width="17.28515625" style="4" customWidth="1"/>
    <col min="9" max="9" width="8" style="4" bestFit="1" customWidth="1"/>
    <col min="10" max="11" width="15.7109375" style="4" customWidth="1"/>
    <col min="12" max="12" width="2.7109375" style="4" hidden="1" customWidth="1" outlineLevel="1"/>
    <col min="13" max="13" width="15.140625" style="4" hidden="1" customWidth="1" outlineLevel="1"/>
    <col min="14" max="14" width="2.7109375" style="4" hidden="1" customWidth="1" outlineLevel="1"/>
    <col min="15" max="16" width="14.140625" style="4" hidden="1" customWidth="1" outlineLevel="1"/>
    <col min="17" max="18" width="19.28515625" style="2" hidden="1" customWidth="1" outlineLevel="1"/>
    <col min="19" max="19" width="2.7109375" style="2" customWidth="1" collapsed="1"/>
    <col min="20" max="84" width="27.28515625" style="2" customWidth="1"/>
    <col min="85" max="16384" width="2.85546875" style="2"/>
  </cols>
  <sheetData>
    <row r="2" spans="1:20" x14ac:dyDescent="0.2">
      <c r="A2" s="74"/>
      <c r="B2" s="74"/>
      <c r="C2" s="74"/>
      <c r="D2" s="70"/>
      <c r="E2" s="71" t="s">
        <v>57</v>
      </c>
      <c r="F2" s="72" t="s">
        <v>15</v>
      </c>
      <c r="G2" s="74"/>
      <c r="H2" s="74"/>
      <c r="I2" s="74"/>
      <c r="J2" s="74"/>
      <c r="K2" s="74"/>
      <c r="L2" s="74"/>
      <c r="M2" s="71" t="s">
        <v>50</v>
      </c>
      <c r="N2" s="74"/>
      <c r="O2" s="74"/>
      <c r="P2" s="74"/>
      <c r="Q2" s="74"/>
      <c r="R2" s="74"/>
      <c r="S2" s="74"/>
      <c r="T2" s="34"/>
    </row>
    <row r="3" spans="1:20" x14ac:dyDescent="0.2">
      <c r="E3" s="71" t="s">
        <v>58</v>
      </c>
      <c r="F3" s="72" t="str">
        <f>Currency&amp;CurveTenor</f>
        <v>HKDON</v>
      </c>
      <c r="G3" s="74"/>
      <c r="H3" s="74"/>
      <c r="I3" s="74"/>
      <c r="J3" s="74"/>
      <c r="K3" s="74"/>
      <c r="M3" s="26" t="str">
        <f>_xll.qlOvernightIndex(,"Honix",0,Currency,Calendar,"act/365 (fixed)",YieldCurve,,Trigger)</f>
        <v>obj_00162#0000</v>
      </c>
      <c r="O3" s="74"/>
      <c r="P3" s="74"/>
      <c r="Q3" s="74"/>
      <c r="R3" s="74"/>
      <c r="S3" s="74"/>
      <c r="T3" s="34"/>
    </row>
    <row r="4" spans="1:20" x14ac:dyDescent="0.2">
      <c r="A4" s="74"/>
      <c r="B4" s="74"/>
      <c r="C4" s="74"/>
      <c r="D4" s="70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34"/>
    </row>
    <row r="5" spans="1:20" x14ac:dyDescent="0.2">
      <c r="A5" s="34"/>
      <c r="B5" s="34"/>
      <c r="C5" s="34"/>
      <c r="D5" s="20"/>
      <c r="E5" s="20" t="s">
        <v>39</v>
      </c>
      <c r="F5" s="20" t="s">
        <v>44</v>
      </c>
      <c r="G5" s="20" t="s">
        <v>54</v>
      </c>
      <c r="H5" s="20" t="s">
        <v>37</v>
      </c>
      <c r="I5" s="21" t="s">
        <v>36</v>
      </c>
      <c r="J5" s="21" t="s">
        <v>55</v>
      </c>
      <c r="K5" s="21" t="s">
        <v>56</v>
      </c>
      <c r="L5" s="34"/>
      <c r="M5" s="71" t="s">
        <v>93</v>
      </c>
      <c r="N5" s="70"/>
      <c r="O5" s="71" t="s">
        <v>94</v>
      </c>
      <c r="P5" s="71" t="s">
        <v>33</v>
      </c>
      <c r="Q5" s="71" t="s">
        <v>59</v>
      </c>
      <c r="R5" s="71" t="s">
        <v>34</v>
      </c>
      <c r="S5" s="34"/>
      <c r="T5" s="34"/>
    </row>
    <row r="6" spans="1:20" x14ac:dyDescent="0.2">
      <c r="A6" s="34"/>
      <c r="B6" s="34"/>
      <c r="C6" s="34"/>
      <c r="D6" s="14" t="s">
        <v>15</v>
      </c>
      <c r="E6" s="91" t="s">
        <v>40</v>
      </c>
      <c r="F6" s="38"/>
      <c r="G6" s="41">
        <f>_xll.qlSwapStartDate(M6,Trigger)</f>
        <v>42282</v>
      </c>
      <c r="H6" s="41">
        <f>_xll.qlSwapMaturityDate(M6,Trigger)</f>
        <v>42283</v>
      </c>
      <c r="I6" s="40">
        <f>_xll.qlOvernightIndexedSwapFairRate(M6,Trigger)</f>
        <v>6.026918827073402E-4</v>
      </c>
      <c r="J6" s="45"/>
      <c r="K6" s="46"/>
      <c r="L6" s="34"/>
      <c r="M6" s="107" t="str">
        <f>_xll.qlMakeOIS(,SettlementDays,IF(D6="ON","1D",D6),OvernightIndex,,ForwardStart,FixedLegDayCounter,,,Trigger)</f>
        <v>obj_00194#0000</v>
      </c>
      <c r="N6" s="70"/>
      <c r="O6" s="72" t="s">
        <v>95</v>
      </c>
      <c r="P6" s="72" t="s">
        <v>23</v>
      </c>
      <c r="Q6" s="72" t="s">
        <v>41</v>
      </c>
      <c r="R6" s="72" t="s">
        <v>35</v>
      </c>
      <c r="S6" s="34"/>
      <c r="T6" s="34"/>
    </row>
    <row r="7" spans="1:20" x14ac:dyDescent="0.2">
      <c r="A7" s="34"/>
      <c r="B7" s="34"/>
      <c r="C7" s="34"/>
      <c r="D7" s="15" t="s">
        <v>78</v>
      </c>
      <c r="E7" s="109" t="s">
        <v>40</v>
      </c>
      <c r="F7" s="41"/>
      <c r="G7" s="41">
        <f>_xll.qlSwapStartDate(M7,Trigger)</f>
        <v>42282</v>
      </c>
      <c r="H7" s="41">
        <f>_xll.qlSwapMaturityDate(M7,Trigger)</f>
        <v>42289</v>
      </c>
      <c r="I7" s="40">
        <f>_xll.qlOvernightIndexedSwapFairRate(M7,Trigger)</f>
        <v>6.024704102682222E-4</v>
      </c>
      <c r="J7" s="31"/>
      <c r="K7" s="31"/>
      <c r="L7" s="34"/>
      <c r="M7" s="107" t="str">
        <f>_xll.qlMakeOIS(,SettlementDays,IF(D7="ON","1D",D7),OvernightIndex,,ForwardStart,FixedLegDayCounter,,,Trigger)</f>
        <v>obj_00193#0000</v>
      </c>
      <c r="N7" s="70"/>
      <c r="O7" s="74"/>
      <c r="P7" s="74"/>
      <c r="Q7" s="70"/>
      <c r="R7" s="74"/>
      <c r="S7" s="34"/>
      <c r="T7" s="34"/>
    </row>
    <row r="8" spans="1:20" x14ac:dyDescent="0.2">
      <c r="A8" s="34"/>
      <c r="B8" s="34"/>
      <c r="C8" s="34"/>
      <c r="D8" s="15" t="s">
        <v>16</v>
      </c>
      <c r="E8" s="109" t="s">
        <v>40</v>
      </c>
      <c r="F8" s="41"/>
      <c r="G8" s="41">
        <f>_xll.qlSwapStartDate(M8,Trigger)</f>
        <v>42282</v>
      </c>
      <c r="H8" s="41">
        <f>_xll.qlSwapMaturityDate(M8,Trigger)</f>
        <v>42296</v>
      </c>
      <c r="I8" s="40">
        <f>_xll.qlOvernightIndexedSwapFairRate(M8,Trigger)</f>
        <v>6.020117661349149E-4</v>
      </c>
      <c r="J8" s="31"/>
      <c r="K8" s="31"/>
      <c r="L8" s="34"/>
      <c r="M8" s="107" t="str">
        <f>_xll.qlMakeOIS(,SettlementDays,IF(D8="ON","1D",D8),OvernightIndex,,ForwardStart,FixedLegDayCounter,,,Trigger)</f>
        <v>obj_00185#0000</v>
      </c>
      <c r="N8" s="70"/>
      <c r="O8" s="74"/>
      <c r="P8" s="74"/>
      <c r="Q8" s="70"/>
      <c r="R8" s="74"/>
      <c r="S8" s="34"/>
      <c r="T8" s="34"/>
    </row>
    <row r="9" spans="1:20" x14ac:dyDescent="0.2">
      <c r="A9" s="34"/>
      <c r="B9" s="34"/>
      <c r="C9" s="34"/>
      <c r="D9" s="15" t="s">
        <v>17</v>
      </c>
      <c r="E9" s="109" t="s">
        <v>40</v>
      </c>
      <c r="F9" s="41"/>
      <c r="G9" s="41">
        <f>_xll.qlSwapStartDate(M9,Trigger)</f>
        <v>42282</v>
      </c>
      <c r="H9" s="41">
        <f>_xll.qlSwapMaturityDate(M9,Trigger)</f>
        <v>42313</v>
      </c>
      <c r="I9" s="40">
        <f>_xll.qlOvernightIndexedSwapFairRate(M9,Trigger)</f>
        <v>6.0000000455910402E-4</v>
      </c>
      <c r="J9" s="31" t="str">
        <f>Contribution!U9</f>
        <v>HKDOIS1MD=</v>
      </c>
      <c r="K9" s="31"/>
      <c r="L9" s="34"/>
      <c r="M9" s="107" t="str">
        <f>_xll.qlMakeOIS(,SettlementDays,IF(D9="ON","1D",D9),OvernightIndex,,ForwardStart,FixedLegDayCounter,,,Trigger)</f>
        <v>obj_0016a#0000</v>
      </c>
      <c r="N9" s="70"/>
      <c r="O9" s="74"/>
      <c r="P9" s="74"/>
      <c r="Q9" s="70"/>
      <c r="R9" s="74"/>
      <c r="S9" s="34"/>
      <c r="T9" s="34"/>
    </row>
    <row r="10" spans="1:20" x14ac:dyDescent="0.2">
      <c r="A10" s="34"/>
      <c r="B10" s="34"/>
      <c r="C10" s="34"/>
      <c r="D10" s="15" t="s">
        <v>18</v>
      </c>
      <c r="E10" s="109" t="s">
        <v>40</v>
      </c>
      <c r="F10" s="41"/>
      <c r="G10" s="41">
        <f>_xll.qlSwapStartDate(M10,Trigger)</f>
        <v>42282</v>
      </c>
      <c r="H10" s="41">
        <f>_xll.qlSwapMaturityDate(M10,Trigger)</f>
        <v>42345</v>
      </c>
      <c r="I10" s="40">
        <f>_xll.qlOvernightIndexedSwapFairRate(M10,Trigger)</f>
        <v>5.9999999896832184E-4</v>
      </c>
      <c r="J10" s="31" t="str">
        <f>Contribution!U10</f>
        <v>HKDOIS2MD=</v>
      </c>
      <c r="K10" s="31"/>
      <c r="L10" s="34"/>
      <c r="M10" s="107" t="str">
        <f>_xll.qlMakeOIS(,SettlementDays,IF(D10="ON","1D",D10),OvernightIndex,,ForwardStart,FixedLegDayCounter,,,Trigger)</f>
        <v>obj_00189#0000</v>
      </c>
      <c r="N10" s="70"/>
      <c r="O10" s="74"/>
      <c r="P10" s="74"/>
      <c r="Q10" s="70"/>
      <c r="R10" s="74"/>
      <c r="S10" s="34"/>
      <c r="T10" s="34"/>
    </row>
    <row r="11" spans="1:20" x14ac:dyDescent="0.2">
      <c r="A11" s="34"/>
      <c r="B11" s="34"/>
      <c r="C11" s="34"/>
      <c r="D11" s="15" t="s">
        <v>19</v>
      </c>
      <c r="E11" s="109" t="s">
        <v>40</v>
      </c>
      <c r="F11" s="41"/>
      <c r="G11" s="41">
        <f>_xll.qlSwapStartDate(M11,Trigger)</f>
        <v>42282</v>
      </c>
      <c r="H11" s="41">
        <f>_xll.qlSwapMaturityDate(M11,Trigger)</f>
        <v>42374</v>
      </c>
      <c r="I11" s="40">
        <f>_xll.qlOvernightIndexedSwapFairRate(M11,Trigger)</f>
        <v>7.0000000015611903E-4</v>
      </c>
      <c r="J11" s="31" t="str">
        <f>Contribution!U11</f>
        <v>HKDOIS3MD=</v>
      </c>
      <c r="K11" s="31"/>
      <c r="L11" s="34"/>
      <c r="M11" s="107" t="str">
        <f>_xll.qlMakeOIS(,SettlementDays,IF(D11="ON","1D",D11),OvernightIndex,,ForwardStart,FixedLegDayCounter,,,Trigger)</f>
        <v>obj_00168#0000</v>
      </c>
      <c r="N11" s="70"/>
      <c r="O11" s="74"/>
      <c r="P11" s="74"/>
      <c r="Q11" s="70"/>
      <c r="R11" s="74"/>
      <c r="S11" s="34"/>
      <c r="T11" s="34"/>
    </row>
    <row r="12" spans="1:20" x14ac:dyDescent="0.2">
      <c r="A12" s="34"/>
      <c r="B12" s="34"/>
      <c r="C12" s="34"/>
      <c r="D12" s="15" t="s">
        <v>20</v>
      </c>
      <c r="E12" s="109" t="s">
        <v>40</v>
      </c>
      <c r="F12" s="41"/>
      <c r="G12" s="110">
        <f>_xll.qlSwapStartDate(M12,Trigger)</f>
        <v>42282</v>
      </c>
      <c r="H12" s="41">
        <f>_xll.qlSwapMaturityDate(M12,Trigger)</f>
        <v>42405</v>
      </c>
      <c r="I12" s="40">
        <f>_xll.qlOvernightIndexedSwapFairRate(M12,Trigger)</f>
        <v>9.9999999996818931E-4</v>
      </c>
      <c r="J12" s="31" t="str">
        <f>Contribution!U12</f>
        <v>HKDOIS4MD=</v>
      </c>
      <c r="K12" s="31"/>
      <c r="L12" s="34"/>
      <c r="M12" s="107" t="str">
        <f>_xll.qlMakeOIS(,SettlementDays,IF(D12="ON","1D",D12),OvernightIndex,,ForwardStart,FixedLegDayCounter,,,Trigger)</f>
        <v>obj_0016b#0000</v>
      </c>
      <c r="N12" s="70"/>
      <c r="O12" s="74"/>
      <c r="P12" s="74"/>
      <c r="Q12" s="70"/>
      <c r="R12" s="74"/>
      <c r="S12" s="34"/>
      <c r="T12" s="34"/>
    </row>
    <row r="13" spans="1:20" x14ac:dyDescent="0.2">
      <c r="A13" s="34"/>
      <c r="B13" s="34"/>
      <c r="C13" s="34"/>
      <c r="D13" s="15" t="s">
        <v>21</v>
      </c>
      <c r="E13" s="109" t="s">
        <v>40</v>
      </c>
      <c r="F13" s="41"/>
      <c r="G13" s="110">
        <f>_xll.qlSwapStartDate(M13,Trigger)</f>
        <v>42282</v>
      </c>
      <c r="H13" s="41">
        <f>_xll.qlSwapMaturityDate(M13,Trigger)</f>
        <v>42436</v>
      </c>
      <c r="I13" s="40">
        <f>_xll.qlOvernightIndexedSwapFairRate(M13,Trigger)</f>
        <v>1.1000000000065504E-3</v>
      </c>
      <c r="J13" s="31" t="str">
        <f>Contribution!U13</f>
        <v>HKDOIS5MD=</v>
      </c>
      <c r="K13" s="31"/>
      <c r="L13" s="34"/>
      <c r="M13" s="107" t="str">
        <f>_xll.qlMakeOIS(,SettlementDays,IF(D13="ON","1D",D13),OvernightIndex,,ForwardStart,FixedLegDayCounter,,,Trigger)</f>
        <v>obj_0016f#0000</v>
      </c>
      <c r="N13" s="70"/>
      <c r="O13" s="74"/>
      <c r="P13" s="74"/>
      <c r="Q13" s="70"/>
      <c r="R13" s="74"/>
      <c r="S13" s="34"/>
      <c r="T13" s="34"/>
    </row>
    <row r="14" spans="1:20" x14ac:dyDescent="0.2">
      <c r="A14" s="34"/>
      <c r="B14" s="34"/>
      <c r="C14" s="34"/>
      <c r="D14" s="15" t="s">
        <v>14</v>
      </c>
      <c r="E14" s="109" t="s">
        <v>40</v>
      </c>
      <c r="F14" s="41"/>
      <c r="G14" s="110">
        <f>_xll.qlSwapStartDate(M14,Trigger)</f>
        <v>42282</v>
      </c>
      <c r="H14" s="41">
        <f>_xll.qlSwapMaturityDate(M14,Trigger)</f>
        <v>42465</v>
      </c>
      <c r="I14" s="40">
        <f>_xll.qlOvernightIndexedSwapFairRate(M14,Trigger)</f>
        <v>1.1999999999995801E-3</v>
      </c>
      <c r="J14" s="31" t="str">
        <f>Contribution!U14</f>
        <v>HKDOIS6MD=</v>
      </c>
      <c r="K14" s="31"/>
      <c r="L14" s="34"/>
      <c r="M14" s="107" t="str">
        <f>_xll.qlMakeOIS(,SettlementDays,IF(D14="ON","1D",D14),OvernightIndex,,ForwardStart,FixedLegDayCounter,,,Trigger)</f>
        <v>obj_00181#0000</v>
      </c>
      <c r="N14" s="70"/>
      <c r="O14" s="74"/>
      <c r="P14" s="74"/>
      <c r="Q14" s="70"/>
      <c r="R14" s="74"/>
      <c r="S14" s="34"/>
      <c r="T14" s="34"/>
    </row>
    <row r="15" spans="1:20" x14ac:dyDescent="0.2">
      <c r="A15" s="34"/>
      <c r="B15" s="34"/>
      <c r="C15" s="34"/>
      <c r="D15" s="15" t="s">
        <v>74</v>
      </c>
      <c r="E15" s="109" t="s">
        <v>40</v>
      </c>
      <c r="F15" s="41"/>
      <c r="G15" s="110">
        <f>_xll.qlSwapStartDate(M15,Trigger)</f>
        <v>42282</v>
      </c>
      <c r="H15" s="41">
        <f>_xll.qlSwapMaturityDate(M15,Trigger)</f>
        <v>42495</v>
      </c>
      <c r="I15" s="40">
        <f>_xll.qlOvernightIndexedSwapFairRate(M15,Trigger)</f>
        <v>1.2503665135347752E-3</v>
      </c>
      <c r="J15" s="31"/>
      <c r="K15" s="31"/>
      <c r="L15" s="34"/>
      <c r="M15" s="107" t="str">
        <f>_xll.qlMakeOIS(,SettlementDays,IF(D15="ON","1D",D15),OvernightIndex,,ForwardStart,FixedLegDayCounter,,,Trigger)</f>
        <v>obj_00172#0000</v>
      </c>
      <c r="N15" s="70"/>
      <c r="O15" s="74"/>
      <c r="P15" s="74"/>
      <c r="Q15" s="70"/>
      <c r="R15" s="74"/>
      <c r="S15" s="34"/>
      <c r="T15" s="34"/>
    </row>
    <row r="16" spans="1:20" x14ac:dyDescent="0.2">
      <c r="A16" s="34"/>
      <c r="B16" s="34"/>
      <c r="C16" s="34"/>
      <c r="D16" s="15" t="s">
        <v>75</v>
      </c>
      <c r="E16" s="109" t="s">
        <v>40</v>
      </c>
      <c r="F16" s="41"/>
      <c r="G16" s="110">
        <f>_xll.qlSwapStartDate(M16,Trigger)</f>
        <v>42282</v>
      </c>
      <c r="H16" s="41">
        <f>_xll.qlSwapMaturityDate(M16,Trigger)</f>
        <v>42527</v>
      </c>
      <c r="I16" s="40">
        <f>_xll.qlOvernightIndexedSwapFairRate(M16,Trigger)</f>
        <v>1.2713863897388796E-3</v>
      </c>
      <c r="J16" s="31"/>
      <c r="K16" s="31"/>
      <c r="L16" s="34"/>
      <c r="M16" s="107" t="str">
        <f>_xll.qlMakeOIS(,SettlementDays,IF(D16="ON","1D",D16),OvernightIndex,,ForwardStart,FixedLegDayCounter,,,Trigger)</f>
        <v>obj_00173#0000</v>
      </c>
      <c r="N16" s="70"/>
      <c r="O16" s="74"/>
      <c r="P16" s="74"/>
      <c r="Q16" s="70"/>
      <c r="R16" s="74"/>
      <c r="S16" s="34"/>
      <c r="T16" s="34"/>
    </row>
    <row r="17" spans="1:20" x14ac:dyDescent="0.2">
      <c r="A17" s="34"/>
      <c r="B17" s="34"/>
      <c r="C17" s="34"/>
      <c r="D17" s="15" t="s">
        <v>22</v>
      </c>
      <c r="E17" s="109" t="s">
        <v>40</v>
      </c>
      <c r="F17" s="41"/>
      <c r="G17" s="110">
        <f>_xll.qlSwapStartDate(M17,Trigger)</f>
        <v>42282</v>
      </c>
      <c r="H17" s="41">
        <f>_xll.qlSwapMaturityDate(M17,Trigger)</f>
        <v>42556</v>
      </c>
      <c r="I17" s="40">
        <f>_xll.qlOvernightIndexedSwapFairRate(M17,Trigger)</f>
        <v>1.3000000000000119E-3</v>
      </c>
      <c r="J17" s="31" t="str">
        <f>Contribution!U17</f>
        <v>HKDOIS9MD=</v>
      </c>
      <c r="K17" s="31"/>
      <c r="L17" s="34"/>
      <c r="M17" s="107" t="str">
        <f>_xll.qlMakeOIS(,SettlementDays,IF(D17="ON","1D",D17),OvernightIndex,,ForwardStart,FixedLegDayCounter,,,Trigger)</f>
        <v>obj_00195#0000</v>
      </c>
      <c r="N17" s="70"/>
      <c r="O17" s="74"/>
      <c r="P17" s="74"/>
      <c r="Q17" s="70"/>
      <c r="R17" s="74"/>
      <c r="S17" s="34"/>
      <c r="T17" s="34"/>
    </row>
    <row r="18" spans="1:20" x14ac:dyDescent="0.2">
      <c r="A18" s="34"/>
      <c r="B18" s="34"/>
      <c r="C18" s="34"/>
      <c r="D18" s="15" t="s">
        <v>76</v>
      </c>
      <c r="E18" s="109" t="s">
        <v>40</v>
      </c>
      <c r="F18" s="41"/>
      <c r="G18" s="110">
        <f>_xll.qlSwapStartDate(M18,Trigger)</f>
        <v>42282</v>
      </c>
      <c r="H18" s="41">
        <f>_xll.qlSwapMaturityDate(M18,Trigger)</f>
        <v>42587</v>
      </c>
      <c r="I18" s="40">
        <f>_xll.qlOvernightIndexedSwapFairRate(M18,Trigger)</f>
        <v>1.3581960671793405E-3</v>
      </c>
      <c r="J18" s="31"/>
      <c r="K18" s="31"/>
      <c r="L18" s="34"/>
      <c r="M18" s="107" t="str">
        <f>_xll.qlMakeOIS(,SettlementDays,IF(D18="ON","1D",D18),OvernightIndex,,ForwardStart,FixedLegDayCounter,,,Trigger)</f>
        <v>obj_00170#0000</v>
      </c>
      <c r="N18" s="70"/>
      <c r="O18" s="74"/>
      <c r="P18" s="74"/>
      <c r="Q18" s="70"/>
      <c r="R18" s="74"/>
      <c r="S18" s="34"/>
      <c r="T18" s="34"/>
    </row>
    <row r="19" spans="1:20" x14ac:dyDescent="0.2">
      <c r="A19" s="34"/>
      <c r="B19" s="34"/>
      <c r="C19" s="34"/>
      <c r="D19" s="15" t="s">
        <v>77</v>
      </c>
      <c r="E19" s="109" t="s">
        <v>40</v>
      </c>
      <c r="F19" s="41"/>
      <c r="G19" s="110">
        <f>_xll.qlSwapStartDate(M19,Trigger)</f>
        <v>42282</v>
      </c>
      <c r="H19" s="41">
        <f>_xll.qlSwapMaturityDate(M19,Trigger)</f>
        <v>42618</v>
      </c>
      <c r="I19" s="40">
        <f>_xll.qlOvernightIndexedSwapFairRate(M19,Trigger)</f>
        <v>1.4306647012999466E-3</v>
      </c>
      <c r="J19" s="31"/>
      <c r="K19" s="31"/>
      <c r="L19" s="34"/>
      <c r="M19" s="107" t="str">
        <f>_xll.qlMakeOIS(,SettlementDays,IF(D19="ON","1D",D19),OvernightIndex,,ForwardStart,FixedLegDayCounter,,,Trigger)</f>
        <v>obj_00180#0000</v>
      </c>
      <c r="N19" s="70"/>
      <c r="O19" s="74"/>
      <c r="P19" s="74"/>
      <c r="Q19" s="70"/>
      <c r="R19" s="74"/>
      <c r="S19" s="34"/>
      <c r="T19" s="34"/>
    </row>
    <row r="20" spans="1:20" x14ac:dyDescent="0.2">
      <c r="A20" s="34"/>
      <c r="B20" s="34"/>
      <c r="C20" s="34"/>
      <c r="D20" s="95" t="s">
        <v>23</v>
      </c>
      <c r="E20" s="109" t="s">
        <v>40</v>
      </c>
      <c r="F20" s="110"/>
      <c r="G20" s="110">
        <f>_xll.qlSwapStartDate(M20,Trigger)</f>
        <v>42282</v>
      </c>
      <c r="H20" s="110">
        <f>_xll.qlSwapMaturityDate(M20,Trigger)</f>
        <v>42648</v>
      </c>
      <c r="I20" s="88">
        <f>_xll.qlOvernightIndexedSwapFairRate(M20,Trigger)</f>
        <v>1.5000000000000287E-3</v>
      </c>
      <c r="J20" s="47" t="str">
        <f>Contribution!U20</f>
        <v>HKDOIS1YD=</v>
      </c>
      <c r="K20" s="47"/>
      <c r="L20" s="106"/>
      <c r="M20" s="107" t="str">
        <f>_xll.qlMakeOIS(,SettlementDays,IF(D20="ON","1D",D20),OvernightIndex,,ForwardStart,FixedLegDayCounter,,,Trigger)</f>
        <v>obj_00192#0000</v>
      </c>
      <c r="N20" s="70"/>
      <c r="O20" s="74"/>
      <c r="P20" s="74"/>
      <c r="Q20" s="70"/>
      <c r="R20" s="74"/>
      <c r="S20" s="34"/>
      <c r="T20" s="34"/>
    </row>
    <row r="21" spans="1:20" x14ac:dyDescent="0.2">
      <c r="A21" s="34"/>
      <c r="B21" s="34"/>
      <c r="C21" s="34"/>
      <c r="D21" s="95" t="s">
        <v>48</v>
      </c>
      <c r="E21" s="109" t="s">
        <v>40</v>
      </c>
      <c r="F21" s="110"/>
      <c r="G21" s="110" t="e">
        <f>_xll.qlSwapStartDate(M21,Trigger)</f>
        <v>#VALUE!</v>
      </c>
      <c r="H21" s="110" t="e">
        <f>_xll.qlSwapMaturityDate(M21,Trigger)</f>
        <v>#VALUE!</v>
      </c>
      <c r="I21" s="89" t="e">
        <f>_xll.qlOvernightIndexedSwapFairRate(M21,Trigger)</f>
        <v>#VALUE!</v>
      </c>
      <c r="J21" s="47" t="str">
        <f>Contribution!U21</f>
        <v>HKDOIS18MD=</v>
      </c>
      <c r="K21" s="47"/>
      <c r="L21" s="106"/>
      <c r="M21" s="107" t="e">
        <f>_xll.qlMakeOIS(,SettlementDays,IF(D21="ON","1D",D21),OvernightIndex,,ForwardStart,FixedLegDayCounter,,,Trigger)</f>
        <v>#NUM!</v>
      </c>
      <c r="N21" s="70"/>
      <c r="O21" s="74"/>
      <c r="P21" s="74"/>
      <c r="Q21" s="70"/>
      <c r="R21" s="74"/>
      <c r="S21" s="34"/>
      <c r="T21" s="34"/>
    </row>
    <row r="22" spans="1:20" x14ac:dyDescent="0.2">
      <c r="A22" s="34"/>
      <c r="B22" s="34"/>
      <c r="C22" s="34"/>
      <c r="D22" s="95" t="s">
        <v>24</v>
      </c>
      <c r="E22" s="109" t="s">
        <v>40</v>
      </c>
      <c r="F22" s="110"/>
      <c r="G22" s="110" t="e">
        <f>_xll.qlSwapStartDate(M22,Trigger)</f>
        <v>#VALUE!</v>
      </c>
      <c r="H22" s="110" t="e">
        <f>_xll.qlSwapMaturityDate(M22,Trigger)</f>
        <v>#VALUE!</v>
      </c>
      <c r="I22" s="89" t="e">
        <f>_xll.qlOvernightIndexedSwapFairRate(M22,Trigger)</f>
        <v>#VALUE!</v>
      </c>
      <c r="J22" s="47" t="str">
        <f>Contribution!U22</f>
        <v>HKDOIS2YD=</v>
      </c>
      <c r="K22" s="47"/>
      <c r="L22" s="106"/>
      <c r="M22" s="107" t="e">
        <f>_xll.qlMakeOIS(,SettlementDays,IF(D22="ON","1D",D22),OvernightIndex,,ForwardStart,FixedLegDayCounter,,,Trigger)</f>
        <v>#NUM!</v>
      </c>
      <c r="N22" s="70"/>
      <c r="O22" s="74"/>
      <c r="P22" s="74"/>
      <c r="Q22" s="70"/>
      <c r="R22" s="74"/>
      <c r="S22" s="34"/>
      <c r="T22" s="34"/>
    </row>
    <row r="23" spans="1:20" x14ac:dyDescent="0.2">
      <c r="A23" s="34"/>
      <c r="B23" s="34"/>
      <c r="C23" s="34"/>
      <c r="D23" s="95" t="s">
        <v>25</v>
      </c>
      <c r="E23" s="109" t="s">
        <v>40</v>
      </c>
      <c r="F23" s="110"/>
      <c r="G23" s="110" t="e">
        <f>_xll.qlSwapStartDate(M23,Trigger)</f>
        <v>#VALUE!</v>
      </c>
      <c r="H23" s="110" t="e">
        <f>_xll.qlSwapMaturityDate(M23,Trigger)</f>
        <v>#VALUE!</v>
      </c>
      <c r="I23" s="89" t="e">
        <f>_xll.qlOvernightIndexedSwapFairRate(M23,Trigger)</f>
        <v>#VALUE!</v>
      </c>
      <c r="J23" s="47" t="str">
        <f>Contribution!U23</f>
        <v>HKDOIS3YD=</v>
      </c>
      <c r="K23" s="47"/>
      <c r="L23" s="106"/>
      <c r="M23" s="107" t="e">
        <f>_xll.qlMakeOIS(,SettlementDays,IF(D23="ON","1D",D23),OvernightIndex,,ForwardStart,FixedLegDayCounter,,,Trigger)</f>
        <v>#NUM!</v>
      </c>
      <c r="N23" s="70"/>
      <c r="O23" s="74"/>
      <c r="P23" s="74"/>
      <c r="Q23" s="70"/>
      <c r="R23" s="74"/>
      <c r="S23" s="34"/>
      <c r="T23" s="34"/>
    </row>
    <row r="24" spans="1:20" x14ac:dyDescent="0.2">
      <c r="A24" s="34"/>
      <c r="B24" s="34"/>
      <c r="C24" s="34"/>
      <c r="D24" s="95" t="s">
        <v>26</v>
      </c>
      <c r="E24" s="109" t="s">
        <v>40</v>
      </c>
      <c r="F24" s="110"/>
      <c r="G24" s="110" t="e">
        <f>_xll.qlSwapStartDate(M24,Trigger)</f>
        <v>#VALUE!</v>
      </c>
      <c r="H24" s="110" t="e">
        <f>_xll.qlSwapMaturityDate(M24,Trigger)</f>
        <v>#VALUE!</v>
      </c>
      <c r="I24" s="89" t="e">
        <f>_xll.qlOvernightIndexedSwapFairRate(M24,Trigger)</f>
        <v>#VALUE!</v>
      </c>
      <c r="J24" s="47" t="str">
        <f>Contribution!U24</f>
        <v>HKDOIS4YD=</v>
      </c>
      <c r="K24" s="47"/>
      <c r="L24" s="106"/>
      <c r="M24" s="107" t="e">
        <f>_xll.qlMakeOIS(,SettlementDays,IF(D24="ON","1D",D24),OvernightIndex,,ForwardStart,FixedLegDayCounter,,,Trigger)</f>
        <v>#NUM!</v>
      </c>
      <c r="N24" s="70"/>
      <c r="O24" s="74"/>
      <c r="P24" s="74"/>
      <c r="Q24" s="70"/>
      <c r="R24" s="74"/>
      <c r="S24" s="34"/>
      <c r="T24" s="34"/>
    </row>
    <row r="25" spans="1:20" x14ac:dyDescent="0.2">
      <c r="A25" s="34"/>
      <c r="B25" s="34"/>
      <c r="C25" s="34"/>
      <c r="D25" s="95" t="s">
        <v>27</v>
      </c>
      <c r="E25" s="109" t="s">
        <v>40</v>
      </c>
      <c r="F25" s="110"/>
      <c r="G25" s="110" t="e">
        <f>_xll.qlSwapStartDate(M25,Trigger)</f>
        <v>#VALUE!</v>
      </c>
      <c r="H25" s="110" t="e">
        <f>_xll.qlSwapMaturityDate(M25,Trigger)</f>
        <v>#VALUE!</v>
      </c>
      <c r="I25" s="89" t="e">
        <f>_xll.qlOvernightIndexedSwapFairRate(M25,Trigger)</f>
        <v>#VALUE!</v>
      </c>
      <c r="J25" s="47" t="str">
        <f>Contribution!U25</f>
        <v>HKDOIS5YD=</v>
      </c>
      <c r="K25" s="47"/>
      <c r="L25" s="106"/>
      <c r="M25" s="107" t="e">
        <f>_xll.qlMakeOIS(,SettlementDays,IF(D25="ON","1D",D25),OvernightIndex,,ForwardStart,FixedLegDayCounter,,,Trigger)</f>
        <v>#NUM!</v>
      </c>
      <c r="N25" s="70"/>
      <c r="O25" s="74"/>
      <c r="P25" s="74"/>
      <c r="Q25" s="70"/>
      <c r="R25" s="74"/>
      <c r="S25" s="34"/>
      <c r="T25" s="34"/>
    </row>
    <row r="26" spans="1:20" x14ac:dyDescent="0.2">
      <c r="A26" s="34"/>
      <c r="B26" s="34"/>
      <c r="C26" s="34"/>
      <c r="D26" s="95" t="s">
        <v>28</v>
      </c>
      <c r="E26" s="109" t="s">
        <v>40</v>
      </c>
      <c r="F26" s="110"/>
      <c r="G26" s="110" t="e">
        <f>_xll.qlSwapStartDate(M26,Trigger)</f>
        <v>#VALUE!</v>
      </c>
      <c r="H26" s="110" t="e">
        <f>_xll.qlSwapMaturityDate(M26,Trigger)</f>
        <v>#VALUE!</v>
      </c>
      <c r="I26" s="89" t="e">
        <f>_xll.qlOvernightIndexedSwapFairRate(M26,Trigger)</f>
        <v>#VALUE!</v>
      </c>
      <c r="J26" s="47" t="str">
        <f>Contribution!U26</f>
        <v>HKDOIS7YD=</v>
      </c>
      <c r="K26" s="47"/>
      <c r="L26" s="106"/>
      <c r="M26" s="107" t="e">
        <f>_xll.qlMakeOIS(,SettlementDays,IF(D26="ON","1D",D26),OvernightIndex,,ForwardStart,FixedLegDayCounter,,,Trigger)</f>
        <v>#NUM!</v>
      </c>
      <c r="N26" s="70"/>
      <c r="O26" s="74"/>
      <c r="P26" s="74"/>
      <c r="Q26" s="70"/>
      <c r="R26" s="74"/>
      <c r="S26" s="34"/>
      <c r="T26" s="34"/>
    </row>
    <row r="27" spans="1:20" x14ac:dyDescent="0.2">
      <c r="A27" s="34"/>
      <c r="B27" s="34"/>
      <c r="C27" s="34"/>
      <c r="D27" s="95" t="s">
        <v>29</v>
      </c>
      <c r="E27" s="109" t="s">
        <v>40</v>
      </c>
      <c r="F27" s="110"/>
      <c r="G27" s="110" t="e">
        <f>_xll.qlSwapStartDate(M27,Trigger)</f>
        <v>#VALUE!</v>
      </c>
      <c r="H27" s="110" t="e">
        <f>_xll.qlSwapMaturityDate(M27,Trigger)</f>
        <v>#VALUE!</v>
      </c>
      <c r="I27" s="89" t="e">
        <f>_xll.qlOvernightIndexedSwapFairRate(M27,Trigger)</f>
        <v>#VALUE!</v>
      </c>
      <c r="J27" s="47" t="str">
        <f>Contribution!U27</f>
        <v>HKDOIS10YD=</v>
      </c>
      <c r="K27" s="47"/>
      <c r="L27" s="106"/>
      <c r="M27" s="107" t="e">
        <f>_xll.qlMakeOIS(,SettlementDays,IF(D27="ON","1D",D27),OvernightIndex,,ForwardStart,FixedLegDayCounter,,,Trigger)</f>
        <v>#NUM!</v>
      </c>
      <c r="N27" s="70"/>
      <c r="O27" s="74"/>
      <c r="P27" s="74"/>
      <c r="Q27" s="70"/>
      <c r="R27" s="74"/>
      <c r="S27" s="34"/>
      <c r="T27" s="34"/>
    </row>
    <row r="28" spans="1:20" x14ac:dyDescent="0.2">
      <c r="A28" s="34"/>
      <c r="B28" s="34"/>
      <c r="C28" s="34"/>
      <c r="D28" s="95" t="s">
        <v>30</v>
      </c>
      <c r="E28" s="109" t="s">
        <v>40</v>
      </c>
      <c r="F28" s="110"/>
      <c r="G28" s="110" t="e">
        <f>_xll.qlSwapStartDate(M28,Trigger)</f>
        <v>#VALUE!</v>
      </c>
      <c r="H28" s="110" t="e">
        <f>_xll.qlSwapMaturityDate(M28,Trigger)</f>
        <v>#VALUE!</v>
      </c>
      <c r="I28" s="89" t="e">
        <f>_xll.qlOvernightIndexedSwapFairRate(M28,Trigger)</f>
        <v>#VALUE!</v>
      </c>
      <c r="J28" s="47" t="str">
        <f>Contribution!U28</f>
        <v>HKDOIS12YD=</v>
      </c>
      <c r="K28" s="47"/>
      <c r="L28" s="106"/>
      <c r="M28" s="107" t="e">
        <f>_xll.qlMakeOIS(,SettlementDays,IF(D28="ON","1D",D28),OvernightIndex,,ForwardStart,FixedLegDayCounter,,,Trigger)</f>
        <v>#NUM!</v>
      </c>
      <c r="N28" s="70"/>
      <c r="O28" s="74"/>
      <c r="P28" s="74"/>
      <c r="Q28" s="70"/>
      <c r="R28" s="74"/>
      <c r="S28" s="34"/>
      <c r="T28" s="34"/>
    </row>
    <row r="29" spans="1:20" x14ac:dyDescent="0.2">
      <c r="A29" s="34"/>
      <c r="B29" s="34"/>
      <c r="C29" s="34"/>
      <c r="D29" s="96" t="s">
        <v>31</v>
      </c>
      <c r="E29" s="112" t="s">
        <v>40</v>
      </c>
      <c r="F29" s="113"/>
      <c r="G29" s="113" t="e">
        <f>_xll.qlSwapStartDate(M29,Trigger)</f>
        <v>#VALUE!</v>
      </c>
      <c r="H29" s="113" t="e">
        <f>_xll.qlSwapMaturityDate(M29,Trigger)</f>
        <v>#VALUE!</v>
      </c>
      <c r="I29" s="90" t="e">
        <f>_xll.qlOvernightIndexedSwapFairRate(M29,Trigger)</f>
        <v>#VALUE!</v>
      </c>
      <c r="J29" s="115" t="str">
        <f>Contribution!U29</f>
        <v>HKDOIS15YD=</v>
      </c>
      <c r="K29" s="115"/>
      <c r="L29" s="106"/>
      <c r="M29" s="107" t="e">
        <f>_xll.qlMakeOIS(,SettlementDays,IF(D29="ON","1D",D29),OvernightIndex,,ForwardStart,FixedLegDayCounter,,,Trigger)</f>
        <v>#NUM!</v>
      </c>
      <c r="N29" s="70"/>
      <c r="O29" s="74"/>
      <c r="P29" s="74"/>
      <c r="Q29" s="70"/>
      <c r="R29" s="74"/>
      <c r="S29" s="34"/>
      <c r="T29" s="34"/>
    </row>
    <row r="30" spans="1:20" x14ac:dyDescent="0.2">
      <c r="A30" s="34"/>
      <c r="B30" s="34"/>
      <c r="C30" s="34"/>
      <c r="L30" s="34"/>
      <c r="M30" s="48"/>
      <c r="N30" s="70"/>
      <c r="O30" s="74"/>
      <c r="P30" s="74"/>
      <c r="Q30" s="70"/>
      <c r="R30" s="74"/>
      <c r="S30" s="34"/>
      <c r="T30" s="34"/>
    </row>
    <row r="31" spans="1:20" x14ac:dyDescent="0.2">
      <c r="A31" s="34"/>
      <c r="B31" s="34"/>
      <c r="C31" s="34"/>
      <c r="L31" s="34"/>
      <c r="M31" s="74"/>
      <c r="N31" s="70"/>
      <c r="O31" s="74"/>
      <c r="P31" s="74"/>
      <c r="Q31" s="70"/>
      <c r="R31" s="74"/>
      <c r="S31" s="34"/>
      <c r="T31" s="34"/>
    </row>
    <row r="32" spans="1:20" x14ac:dyDescent="0.2">
      <c r="A32" s="34"/>
      <c r="B32" s="34"/>
      <c r="C32" s="34"/>
      <c r="G32" s="121"/>
      <c r="L32" s="34"/>
      <c r="M32" s="74"/>
      <c r="N32" s="70"/>
      <c r="O32" s="74"/>
      <c r="P32" s="74"/>
      <c r="Q32" s="70"/>
      <c r="R32" s="74"/>
      <c r="S32" s="34"/>
      <c r="T32" s="34"/>
    </row>
    <row r="33" spans="1:21" x14ac:dyDescent="0.2">
      <c r="A33" s="34"/>
      <c r="B33" s="34"/>
      <c r="C33" s="34"/>
      <c r="L33" s="34"/>
      <c r="M33" s="74"/>
      <c r="N33" s="70"/>
      <c r="O33" s="74"/>
      <c r="P33" s="74"/>
      <c r="Q33" s="74"/>
      <c r="R33" s="70"/>
      <c r="S33" s="74"/>
      <c r="T33" s="74"/>
    </row>
    <row r="34" spans="1:21" x14ac:dyDescent="0.2">
      <c r="A34" s="34"/>
      <c r="B34" s="34"/>
      <c r="C34" s="34"/>
      <c r="G34" s="121"/>
      <c r="L34" s="34"/>
      <c r="M34" s="74"/>
      <c r="N34" s="70"/>
      <c r="O34" s="74"/>
      <c r="P34" s="74"/>
      <c r="Q34" s="70"/>
      <c r="R34" s="74"/>
      <c r="S34" s="34"/>
      <c r="T34" s="34"/>
    </row>
    <row r="35" spans="1:21" x14ac:dyDescent="0.2">
      <c r="A35" s="34"/>
      <c r="B35" s="34"/>
      <c r="C35" s="34"/>
      <c r="L35" s="34"/>
      <c r="M35" s="74"/>
      <c r="N35" s="70"/>
      <c r="O35" s="74"/>
      <c r="P35" s="74"/>
      <c r="Q35" s="70"/>
      <c r="R35" s="74"/>
      <c r="S35" s="34"/>
      <c r="T35" s="34"/>
    </row>
    <row r="36" spans="1:21" x14ac:dyDescent="0.2">
      <c r="A36" s="34"/>
      <c r="B36" s="34"/>
      <c r="C36" s="34"/>
      <c r="G36" s="121"/>
      <c r="L36" s="34"/>
      <c r="M36" s="74"/>
      <c r="N36" s="70"/>
      <c r="O36" s="74"/>
      <c r="P36" s="74"/>
      <c r="Q36" s="70"/>
      <c r="R36" s="74"/>
      <c r="S36" s="34"/>
      <c r="T36" s="34"/>
    </row>
    <row r="37" spans="1:21" x14ac:dyDescent="0.2">
      <c r="A37" s="34"/>
      <c r="B37" s="34"/>
      <c r="C37" s="34"/>
      <c r="L37" s="34"/>
      <c r="M37" s="74"/>
      <c r="N37" s="74"/>
      <c r="O37" s="74"/>
      <c r="P37" s="74"/>
      <c r="Q37" s="34"/>
      <c r="R37" s="34"/>
      <c r="S37" s="74"/>
      <c r="T37" s="34"/>
    </row>
    <row r="38" spans="1:21" x14ac:dyDescent="0.2">
      <c r="A38" s="34"/>
      <c r="B38" s="34"/>
      <c r="C38" s="34"/>
      <c r="G38" s="121"/>
      <c r="L38" s="34"/>
      <c r="M38" s="74"/>
      <c r="N38" s="74"/>
      <c r="O38" s="74"/>
      <c r="P38" s="74"/>
      <c r="Q38" s="34"/>
      <c r="R38" s="34"/>
      <c r="S38" s="34"/>
      <c r="T38" s="34"/>
    </row>
    <row r="39" spans="1:21" x14ac:dyDescent="0.2">
      <c r="A39" s="74"/>
      <c r="B39" s="74"/>
      <c r="C39" s="74"/>
      <c r="L39" s="74"/>
      <c r="M39" s="74"/>
      <c r="N39" s="74"/>
      <c r="O39" s="74"/>
      <c r="P39" s="74"/>
      <c r="Q39" s="34"/>
      <c r="R39" s="34"/>
    </row>
    <row r="40" spans="1:21" x14ac:dyDescent="0.2">
      <c r="A40" s="74"/>
      <c r="B40" s="74"/>
      <c r="C40" s="74"/>
      <c r="G40" s="121"/>
      <c r="L40" s="74"/>
      <c r="M40" s="74"/>
      <c r="N40" s="74"/>
      <c r="O40" s="74"/>
      <c r="P40" s="74"/>
      <c r="Q40" s="34"/>
      <c r="R40" s="34"/>
    </row>
    <row r="42" spans="1:21" x14ac:dyDescent="0.2">
      <c r="G42" s="121"/>
    </row>
    <row r="44" spans="1:21" x14ac:dyDescent="0.2">
      <c r="G44" s="121"/>
      <c r="U44" s="74"/>
    </row>
    <row r="46" spans="1:21" x14ac:dyDescent="0.2">
      <c r="G46" s="121"/>
    </row>
    <row r="48" spans="1:21" x14ac:dyDescent="0.2">
      <c r="G48" s="121"/>
    </row>
  </sheetData>
  <dataValidations disablePrompts="1" count="2">
    <dataValidation type="list" allowBlank="1" showInputMessage="1" showErrorMessage="1" sqref="Q6">
      <formula1>"Following,Modified Following,Preceding,Modified Preceding,Unadjusted,Half-Month Modified Following"</formula1>
    </dataValidation>
    <dataValidation type="list" allowBlank="1" showInputMessage="1" showErrorMessage="1" sqref="R6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4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3" width="2.7109375" style="4" customWidth="1"/>
    <col min="4" max="4" width="4" style="3" bestFit="1" customWidth="1"/>
    <col min="5" max="5" width="15.140625" style="4" bestFit="1" customWidth="1"/>
    <col min="6" max="8" width="17.28515625" style="4" customWidth="1"/>
    <col min="9" max="9" width="8" style="4" bestFit="1" customWidth="1"/>
    <col min="10" max="11" width="15.7109375" style="4" customWidth="1"/>
    <col min="12" max="12" width="2.7109375" style="4" hidden="1" customWidth="1" outlineLevel="1"/>
    <col min="13" max="13" width="15.140625" style="4" hidden="1" customWidth="1" outlineLevel="1"/>
    <col min="14" max="14" width="2.7109375" style="4" hidden="1" customWidth="1" outlineLevel="1"/>
    <col min="15" max="15" width="14.140625" style="4" hidden="1" customWidth="1" outlineLevel="1"/>
    <col min="16" max="17" width="19.28515625" style="2" hidden="1" customWidth="1" outlineLevel="1"/>
    <col min="18" max="18" width="2.7109375" style="2" customWidth="1" collapsed="1"/>
    <col min="19" max="83" width="27.28515625" style="2" customWidth="1"/>
    <col min="84" max="16384" width="2.85546875" style="2"/>
  </cols>
  <sheetData>
    <row r="2" spans="1:19" x14ac:dyDescent="0.2">
      <c r="A2" s="74"/>
      <c r="B2" s="74"/>
      <c r="C2" s="74"/>
      <c r="D2" s="70"/>
      <c r="E2" s="71" t="s">
        <v>57</v>
      </c>
      <c r="F2" s="72" t="s">
        <v>19</v>
      </c>
      <c r="G2" s="74"/>
      <c r="H2" s="74"/>
      <c r="I2" s="74"/>
      <c r="J2" s="74"/>
      <c r="K2" s="74"/>
      <c r="L2" s="74"/>
      <c r="M2" s="71" t="s">
        <v>32</v>
      </c>
      <c r="N2" s="74"/>
      <c r="O2" s="74"/>
      <c r="P2" s="74"/>
      <c r="Q2" s="74"/>
      <c r="R2" s="74"/>
      <c r="S2" s="34"/>
    </row>
    <row r="3" spans="1:19" x14ac:dyDescent="0.2">
      <c r="E3" s="71" t="s">
        <v>58</v>
      </c>
      <c r="F3" s="72" t="str">
        <f>Currency&amp;CurveTenor</f>
        <v>HKD3M</v>
      </c>
      <c r="G3" s="74"/>
      <c r="H3" s="74"/>
      <c r="I3" s="74"/>
      <c r="J3" s="74"/>
      <c r="K3" s="74"/>
      <c r="M3" s="72" t="str">
        <f>IborIndexFamily&amp;CurveTenor</f>
        <v>HkdHibor3M</v>
      </c>
      <c r="O3" s="74"/>
      <c r="P3" s="74"/>
      <c r="Q3" s="74"/>
      <c r="R3" s="74"/>
      <c r="S3" s="34"/>
    </row>
    <row r="4" spans="1:19" x14ac:dyDescent="0.2">
      <c r="A4" s="74"/>
      <c r="B4" s="74"/>
      <c r="C4" s="74"/>
      <c r="D4" s="70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34"/>
    </row>
    <row r="5" spans="1:19" x14ac:dyDescent="0.2">
      <c r="A5" s="34"/>
      <c r="B5" s="34"/>
      <c r="C5" s="34"/>
      <c r="D5" s="20"/>
      <c r="E5" s="20" t="s">
        <v>39</v>
      </c>
      <c r="F5" s="20" t="s">
        <v>44</v>
      </c>
      <c r="G5" s="20" t="s">
        <v>54</v>
      </c>
      <c r="H5" s="20" t="s">
        <v>37</v>
      </c>
      <c r="I5" s="21" t="s">
        <v>36</v>
      </c>
      <c r="J5" s="21" t="s">
        <v>55</v>
      </c>
      <c r="K5" s="21" t="s">
        <v>56</v>
      </c>
      <c r="L5" s="34"/>
      <c r="M5" s="74"/>
      <c r="N5" s="74"/>
      <c r="O5" s="74"/>
      <c r="P5" s="74"/>
      <c r="Q5" s="74"/>
      <c r="R5" s="34"/>
      <c r="S5" s="34"/>
    </row>
    <row r="6" spans="1:19" x14ac:dyDescent="0.2">
      <c r="A6" s="34"/>
      <c r="B6" s="34"/>
      <c r="C6" s="34"/>
      <c r="D6" s="14"/>
      <c r="E6" s="22"/>
      <c r="F6" s="38"/>
      <c r="G6" s="38"/>
      <c r="H6" s="38"/>
      <c r="I6" s="44"/>
      <c r="J6" s="45"/>
      <c r="K6" s="46"/>
      <c r="L6" s="34"/>
      <c r="M6" s="74"/>
      <c r="N6" s="74"/>
      <c r="O6" s="74"/>
      <c r="P6" s="74"/>
      <c r="Q6" s="74"/>
      <c r="R6" s="34"/>
      <c r="S6" s="34"/>
    </row>
    <row r="7" spans="1:19" x14ac:dyDescent="0.2">
      <c r="A7" s="34"/>
      <c r="B7" s="34"/>
      <c r="C7" s="34"/>
      <c r="D7" s="15"/>
      <c r="E7" s="23"/>
      <c r="F7" s="41"/>
      <c r="G7" s="41"/>
      <c r="H7" s="41"/>
      <c r="I7" s="40"/>
      <c r="J7" s="31"/>
      <c r="K7" s="31"/>
      <c r="L7" s="34"/>
      <c r="M7" s="74"/>
      <c r="N7" s="74"/>
      <c r="O7" s="74"/>
      <c r="P7" s="74"/>
      <c r="Q7" s="74"/>
      <c r="R7" s="34"/>
      <c r="S7" s="34"/>
    </row>
    <row r="8" spans="1:19" x14ac:dyDescent="0.2">
      <c r="A8" s="34"/>
      <c r="B8" s="34"/>
      <c r="C8" s="34"/>
      <c r="D8" s="15"/>
      <c r="E8" s="23"/>
      <c r="F8" s="41"/>
      <c r="G8" s="41"/>
      <c r="H8" s="41"/>
      <c r="I8" s="40"/>
      <c r="J8" s="31"/>
      <c r="K8" s="31"/>
      <c r="L8" s="34"/>
      <c r="M8" s="74"/>
      <c r="N8" s="74"/>
      <c r="O8" s="74"/>
      <c r="P8" s="74"/>
      <c r="Q8" s="74"/>
      <c r="R8" s="34"/>
      <c r="S8" s="34"/>
    </row>
    <row r="9" spans="1:19" x14ac:dyDescent="0.2">
      <c r="A9" s="34"/>
      <c r="B9" s="34"/>
      <c r="C9" s="34"/>
      <c r="D9" s="15"/>
      <c r="E9" s="23"/>
      <c r="F9" s="41"/>
      <c r="G9" s="41"/>
      <c r="H9" s="41"/>
      <c r="I9" s="40"/>
      <c r="J9" s="31"/>
      <c r="K9" s="31"/>
      <c r="L9" s="34"/>
      <c r="M9" s="74"/>
      <c r="N9" s="74"/>
      <c r="O9" s="74"/>
      <c r="P9" s="74"/>
      <c r="Q9" s="74"/>
      <c r="R9" s="34"/>
      <c r="S9" s="34"/>
    </row>
    <row r="10" spans="1:19" x14ac:dyDescent="0.2">
      <c r="A10" s="34"/>
      <c r="B10" s="34"/>
      <c r="C10" s="34"/>
      <c r="D10" s="15"/>
      <c r="E10" s="23"/>
      <c r="F10" s="41"/>
      <c r="G10" s="41"/>
      <c r="H10" s="41"/>
      <c r="I10" s="40"/>
      <c r="J10" s="31"/>
      <c r="K10" s="31"/>
      <c r="L10" s="34"/>
      <c r="M10" s="74"/>
      <c r="N10" s="74"/>
      <c r="O10" s="74"/>
      <c r="P10" s="74"/>
      <c r="Q10" s="74"/>
      <c r="R10" s="34"/>
      <c r="S10" s="34"/>
    </row>
    <row r="11" spans="1:19" x14ac:dyDescent="0.2">
      <c r="A11" s="34"/>
      <c r="B11" s="34"/>
      <c r="C11" s="34"/>
      <c r="D11" s="15"/>
      <c r="E11" s="23"/>
      <c r="F11" s="41"/>
      <c r="G11" s="41"/>
      <c r="H11" s="41"/>
      <c r="I11" s="40"/>
      <c r="J11" s="31"/>
      <c r="K11" s="31"/>
      <c r="L11" s="34"/>
      <c r="M11" s="74"/>
      <c r="N11" s="74"/>
      <c r="O11" s="74"/>
      <c r="P11" s="74"/>
      <c r="Q11" s="74"/>
      <c r="R11" s="34"/>
      <c r="S11" s="34"/>
    </row>
    <row r="12" spans="1:19" x14ac:dyDescent="0.2">
      <c r="A12" s="34"/>
      <c r="B12" s="34"/>
      <c r="C12" s="34"/>
      <c r="D12" s="15"/>
      <c r="E12" s="23"/>
      <c r="F12" s="41"/>
      <c r="G12" s="110"/>
      <c r="H12" s="41"/>
      <c r="I12" s="40"/>
      <c r="J12" s="31"/>
      <c r="K12" s="31"/>
      <c r="L12" s="34"/>
      <c r="M12" s="74"/>
      <c r="N12" s="74"/>
      <c r="O12" s="74"/>
      <c r="P12" s="74"/>
      <c r="Q12" s="74"/>
      <c r="R12" s="34"/>
      <c r="S12" s="34"/>
    </row>
    <row r="13" spans="1:19" x14ac:dyDescent="0.2">
      <c r="A13" s="34"/>
      <c r="B13" s="34"/>
      <c r="C13" s="34"/>
      <c r="D13" s="15"/>
      <c r="E13" s="23"/>
      <c r="F13" s="41"/>
      <c r="G13" s="110"/>
      <c r="H13" s="41"/>
      <c r="I13" s="40"/>
      <c r="J13" s="31"/>
      <c r="K13" s="31"/>
      <c r="L13" s="34"/>
      <c r="M13" s="74"/>
      <c r="N13" s="74"/>
      <c r="O13" s="74"/>
      <c r="P13" s="74"/>
      <c r="Q13" s="74"/>
      <c r="R13" s="34"/>
      <c r="S13" s="34"/>
    </row>
    <row r="14" spans="1:19" x14ac:dyDescent="0.2">
      <c r="A14" s="34"/>
      <c r="B14" s="34"/>
      <c r="C14" s="34"/>
      <c r="D14" s="15"/>
      <c r="E14" s="23"/>
      <c r="F14" s="41"/>
      <c r="G14" s="110"/>
      <c r="H14" s="41"/>
      <c r="I14" s="40"/>
      <c r="J14" s="31"/>
      <c r="K14" s="31"/>
      <c r="L14" s="34"/>
      <c r="M14" s="74"/>
      <c r="N14" s="74"/>
      <c r="O14" s="74"/>
      <c r="P14" s="74"/>
      <c r="Q14" s="74"/>
      <c r="R14" s="34"/>
      <c r="S14" s="34"/>
    </row>
    <row r="15" spans="1:19" x14ac:dyDescent="0.2">
      <c r="A15" s="34"/>
      <c r="B15" s="34"/>
      <c r="C15" s="34"/>
      <c r="D15" s="15"/>
      <c r="E15" s="23"/>
      <c r="F15" s="41"/>
      <c r="G15" s="110"/>
      <c r="H15" s="41"/>
      <c r="I15" s="40"/>
      <c r="J15" s="31"/>
      <c r="K15" s="31"/>
      <c r="L15" s="34"/>
      <c r="M15" s="74"/>
      <c r="N15" s="74"/>
      <c r="O15" s="74"/>
      <c r="P15" s="74"/>
      <c r="Q15" s="74"/>
      <c r="R15" s="34"/>
      <c r="S15" s="34"/>
    </row>
    <row r="16" spans="1:19" x14ac:dyDescent="0.2">
      <c r="A16" s="34"/>
      <c r="B16" s="34"/>
      <c r="C16" s="34"/>
      <c r="D16" s="15"/>
      <c r="E16" s="23"/>
      <c r="F16" s="41"/>
      <c r="G16" s="110"/>
      <c r="H16" s="41"/>
      <c r="I16" s="40"/>
      <c r="J16" s="31"/>
      <c r="K16" s="31"/>
      <c r="L16" s="34"/>
      <c r="M16" s="74"/>
      <c r="N16" s="74"/>
      <c r="O16" s="74"/>
      <c r="P16" s="74"/>
      <c r="Q16" s="74"/>
      <c r="R16" s="34"/>
      <c r="S16" s="34"/>
    </row>
    <row r="17" spans="1:19" x14ac:dyDescent="0.2">
      <c r="A17" s="34"/>
      <c r="B17" s="34"/>
      <c r="C17" s="34"/>
      <c r="D17" s="15"/>
      <c r="E17" s="23"/>
      <c r="F17" s="41"/>
      <c r="G17" s="110"/>
      <c r="H17" s="41"/>
      <c r="I17" s="40"/>
      <c r="J17" s="31"/>
      <c r="K17" s="31"/>
      <c r="L17" s="34"/>
      <c r="M17" s="74"/>
      <c r="N17" s="74"/>
      <c r="O17" s="74"/>
      <c r="P17" s="74"/>
      <c r="Q17" s="74"/>
      <c r="R17" s="34"/>
      <c r="S17" s="34"/>
    </row>
    <row r="18" spans="1:19" x14ac:dyDescent="0.2">
      <c r="A18" s="34"/>
      <c r="B18" s="34"/>
      <c r="C18" s="34"/>
      <c r="D18" s="15"/>
      <c r="E18" s="23"/>
      <c r="F18" s="41"/>
      <c r="G18" s="110"/>
      <c r="H18" s="41"/>
      <c r="I18" s="40"/>
      <c r="J18" s="31"/>
      <c r="K18" s="31"/>
      <c r="L18" s="34"/>
      <c r="M18" s="74"/>
      <c r="N18" s="74"/>
      <c r="O18" s="74"/>
      <c r="P18" s="74"/>
      <c r="Q18" s="74"/>
      <c r="R18" s="34"/>
      <c r="S18" s="34"/>
    </row>
    <row r="19" spans="1:19" x14ac:dyDescent="0.2">
      <c r="A19" s="34"/>
      <c r="B19" s="34"/>
      <c r="C19" s="34"/>
      <c r="D19" s="15"/>
      <c r="E19" s="23"/>
      <c r="F19" s="41"/>
      <c r="G19" s="110"/>
      <c r="H19" s="41"/>
      <c r="I19" s="40"/>
      <c r="J19" s="31"/>
      <c r="K19" s="31"/>
      <c r="L19" s="34"/>
      <c r="M19" s="74"/>
      <c r="N19" s="74"/>
      <c r="O19" s="74"/>
      <c r="P19" s="74"/>
      <c r="Q19" s="74"/>
      <c r="R19" s="34"/>
      <c r="S19" s="34"/>
    </row>
    <row r="20" spans="1:19" x14ac:dyDescent="0.2">
      <c r="A20" s="34"/>
      <c r="B20" s="34"/>
      <c r="C20" s="34"/>
      <c r="D20" s="95"/>
      <c r="E20" s="23"/>
      <c r="F20" s="110"/>
      <c r="G20" s="110"/>
      <c r="H20" s="110"/>
      <c r="I20" s="88"/>
      <c r="J20" s="47"/>
      <c r="K20" s="47"/>
      <c r="L20" s="106"/>
      <c r="M20" s="74"/>
      <c r="N20" s="74"/>
      <c r="O20" s="74"/>
      <c r="P20" s="74"/>
      <c r="Q20" s="74"/>
      <c r="R20" s="34"/>
      <c r="S20" s="34"/>
    </row>
    <row r="21" spans="1:19" x14ac:dyDescent="0.2">
      <c r="A21" s="34"/>
      <c r="B21" s="34"/>
      <c r="C21" s="34"/>
      <c r="D21" s="96"/>
      <c r="E21" s="25"/>
      <c r="F21" s="113"/>
      <c r="G21" s="113"/>
      <c r="H21" s="113"/>
      <c r="I21" s="114"/>
      <c r="J21" s="115"/>
      <c r="K21" s="115"/>
      <c r="L21" s="106"/>
      <c r="M21" s="71" t="s">
        <v>38</v>
      </c>
      <c r="N21" s="70"/>
      <c r="O21" s="71" t="s">
        <v>33</v>
      </c>
      <c r="P21" s="71" t="s">
        <v>59</v>
      </c>
      <c r="Q21" s="71" t="s">
        <v>34</v>
      </c>
      <c r="R21" s="34"/>
      <c r="S21" s="34"/>
    </row>
    <row r="22" spans="1:19" x14ac:dyDescent="0.2">
      <c r="A22" s="34"/>
      <c r="B22" s="34"/>
      <c r="C22" s="34"/>
      <c r="D22" s="94" t="s">
        <v>24</v>
      </c>
      <c r="E22" s="91" t="s">
        <v>45</v>
      </c>
      <c r="F22" s="92">
        <f t="shared" ref="F22:F29" si="0">EvaluationDate</f>
        <v>42279</v>
      </c>
      <c r="G22" s="92">
        <f>_xll.qlInterestRateIndexValueDate(M22,F22,Trigger)</f>
        <v>42282</v>
      </c>
      <c r="H22" s="92">
        <f>_xll.qlInterestRateIndexMaturity(M22,G22,Trigger)</f>
        <v>43013</v>
      </c>
      <c r="I22" s="44">
        <f>_xll.qlIndexFixing(M22,F22,TRUE,AllTriggers)</f>
        <v>8.5999999999735559E-3</v>
      </c>
      <c r="J22" s="45" t="str">
        <f>Contribution!Y22</f>
        <v>HKDSTD2Y=</v>
      </c>
      <c r="K22" s="45"/>
      <c r="L22" s="106"/>
      <c r="M22" s="107" t="str">
        <f>_xll.qlSwapIndex(,"Hibor",D22,SettlementDays,Currency,Calendar,FixedLegTenor,FixedLegBDC,FixedLegDayCounter,IborIndex,YieldCurve,,Trigger)</f>
        <v>obj_0016e#0000</v>
      </c>
      <c r="N22" s="70"/>
      <c r="O22" s="72" t="s">
        <v>19</v>
      </c>
      <c r="P22" s="72" t="s">
        <v>41</v>
      </c>
      <c r="Q22" s="72" t="s">
        <v>35</v>
      </c>
      <c r="R22" s="34"/>
      <c r="S22" s="34"/>
    </row>
    <row r="23" spans="1:19" x14ac:dyDescent="0.2">
      <c r="A23" s="34"/>
      <c r="B23" s="34"/>
      <c r="C23" s="34"/>
      <c r="D23" s="95" t="s">
        <v>25</v>
      </c>
      <c r="E23" s="109" t="s">
        <v>45</v>
      </c>
      <c r="F23" s="110">
        <f t="shared" si="0"/>
        <v>42279</v>
      </c>
      <c r="G23" s="110">
        <f>_xll.qlInterestRateIndexValueDate(M23,F23,Trigger)</f>
        <v>42282</v>
      </c>
      <c r="H23" s="110">
        <f>_xll.qlInterestRateIndexMaturity(M23,G23,Trigger)</f>
        <v>43378</v>
      </c>
      <c r="I23" s="88">
        <f>_xll.qlIndexFixing(M23,F23,TRUE,AllTriggers)</f>
        <v>1.0800000000228275E-2</v>
      </c>
      <c r="J23" s="47" t="str">
        <f>Contribution!Y23</f>
        <v>HKDSTD3Y=</v>
      </c>
      <c r="K23" s="47"/>
      <c r="L23" s="106"/>
      <c r="M23" s="107" t="str">
        <f>_xll.qlSwapIndex(,"Hibor",D23,SettlementDays,Currency,Calendar,FixedLegTenor,FixedLegBDC,FixedLegDayCounter,IborIndex,YieldCurve,,Trigger)</f>
        <v>obj_0018b#0000</v>
      </c>
      <c r="N23" s="70"/>
      <c r="O23" s="74"/>
      <c r="P23" s="70"/>
      <c r="Q23" s="74"/>
      <c r="R23" s="34"/>
      <c r="S23" s="34"/>
    </row>
    <row r="24" spans="1:19" x14ac:dyDescent="0.2">
      <c r="A24" s="34"/>
      <c r="B24" s="34"/>
      <c r="C24" s="34"/>
      <c r="D24" s="95" t="s">
        <v>26</v>
      </c>
      <c r="E24" s="109" t="s">
        <v>45</v>
      </c>
      <c r="F24" s="110">
        <f t="shared" si="0"/>
        <v>42279</v>
      </c>
      <c r="G24" s="110">
        <f>_xll.qlInterestRateIndexValueDate(M24,F24,Trigger)</f>
        <v>42282</v>
      </c>
      <c r="H24" s="110">
        <f>_xll.qlInterestRateIndexMaturity(M24,G24,Trigger)</f>
        <v>43745</v>
      </c>
      <c r="I24" s="88">
        <f>_xll.qlIndexFixing(M24,F24,TRUE,AllTriggers)</f>
        <v>1.2599999999942067E-2</v>
      </c>
      <c r="J24" s="47" t="str">
        <f>Contribution!Y24</f>
        <v>HKDSTD4Y=</v>
      </c>
      <c r="K24" s="47"/>
      <c r="L24" s="106"/>
      <c r="M24" s="107" t="str">
        <f>_xll.qlSwapIndex(,"Hibor",D24,SettlementDays,Currency,Calendar,FixedLegTenor,FixedLegBDC,FixedLegDayCounter,IborIndex,YieldCurve,,Trigger)</f>
        <v>obj_0018e#0000</v>
      </c>
      <c r="N24" s="70"/>
      <c r="O24" s="74"/>
      <c r="P24" s="70"/>
      <c r="Q24" s="74"/>
      <c r="R24" s="34"/>
      <c r="S24" s="34"/>
    </row>
    <row r="25" spans="1:19" x14ac:dyDescent="0.2">
      <c r="A25" s="34"/>
      <c r="B25" s="34"/>
      <c r="C25" s="34"/>
      <c r="D25" s="95" t="s">
        <v>27</v>
      </c>
      <c r="E25" s="109" t="s">
        <v>45</v>
      </c>
      <c r="F25" s="110">
        <f t="shared" si="0"/>
        <v>42279</v>
      </c>
      <c r="G25" s="110">
        <f>_xll.qlInterestRateIndexValueDate(M25,F25,Trigger)</f>
        <v>42282</v>
      </c>
      <c r="H25" s="110">
        <f>_xll.qlInterestRateIndexMaturity(M25,G25,Trigger)</f>
        <v>44109</v>
      </c>
      <c r="I25" s="88">
        <f>_xll.qlIndexFixing(M25,F25,TRUE,AllTriggers)</f>
        <v>1.4100000000055801E-2</v>
      </c>
      <c r="J25" s="47" t="str">
        <f>Contribution!Y25</f>
        <v>HKDSTD5Y=</v>
      </c>
      <c r="K25" s="47"/>
      <c r="L25" s="106"/>
      <c r="M25" s="107" t="str">
        <f>_xll.qlSwapIndex(,"Hibor",D25,SettlementDays,Currency,Calendar,FixedLegTenor,FixedLegBDC,FixedLegDayCounter,IborIndex,YieldCurve,,Trigger)</f>
        <v>obj_0017e#0000</v>
      </c>
      <c r="N25" s="70"/>
      <c r="O25" s="74"/>
      <c r="P25" s="70"/>
      <c r="Q25" s="74"/>
      <c r="R25" s="34"/>
      <c r="S25" s="34"/>
    </row>
    <row r="26" spans="1:19" x14ac:dyDescent="0.2">
      <c r="A26" s="34"/>
      <c r="B26" s="34"/>
      <c r="C26" s="34"/>
      <c r="D26" s="95" t="s">
        <v>28</v>
      </c>
      <c r="E26" s="109" t="s">
        <v>45</v>
      </c>
      <c r="F26" s="110">
        <f t="shared" si="0"/>
        <v>42279</v>
      </c>
      <c r="G26" s="110">
        <f>_xll.qlInterestRateIndexValueDate(M26,F26,Trigger)</f>
        <v>42282</v>
      </c>
      <c r="H26" s="110">
        <f>_xll.qlInterestRateIndexMaturity(M26,G26,Trigger)</f>
        <v>44839</v>
      </c>
      <c r="I26" s="88">
        <f>_xll.qlIndexFixing(M26,F26,TRUE,AllTriggers)</f>
        <v>1.6499999999952251E-2</v>
      </c>
      <c r="J26" s="47" t="str">
        <f>Contribution!Y26</f>
        <v>HKDSTD7Y=</v>
      </c>
      <c r="K26" s="47"/>
      <c r="L26" s="106"/>
      <c r="M26" s="107" t="str">
        <f>_xll.qlSwapIndex(,"Hibor",D26,SettlementDays,Currency,Calendar,FixedLegTenor,FixedLegBDC,FixedLegDayCounter,IborIndex,YieldCurve,,Trigger)</f>
        <v>obj_00174#0000</v>
      </c>
      <c r="N26" s="70"/>
      <c r="O26" s="74"/>
      <c r="P26" s="70"/>
      <c r="Q26" s="74"/>
      <c r="R26" s="34"/>
      <c r="S26" s="34"/>
    </row>
    <row r="27" spans="1:19" x14ac:dyDescent="0.2">
      <c r="A27" s="34"/>
      <c r="B27" s="34"/>
      <c r="C27" s="34"/>
      <c r="D27" s="95" t="s">
        <v>29</v>
      </c>
      <c r="E27" s="109" t="s">
        <v>45</v>
      </c>
      <c r="F27" s="110">
        <f t="shared" si="0"/>
        <v>42279</v>
      </c>
      <c r="G27" s="110">
        <f>_xll.qlInterestRateIndexValueDate(M27,F27,Trigger)</f>
        <v>42282</v>
      </c>
      <c r="H27" s="110">
        <f>_xll.qlInterestRateIndexMaturity(M27,G27,Trigger)</f>
        <v>45936</v>
      </c>
      <c r="I27" s="88">
        <f>_xll.qlIndexFixing(M27,F27,TRUE,AllTriggers)</f>
        <v>1.900000000000571E-2</v>
      </c>
      <c r="J27" s="47" t="str">
        <f>Contribution!Y27</f>
        <v>HKDSTD10Y=</v>
      </c>
      <c r="K27" s="47"/>
      <c r="L27" s="106"/>
      <c r="M27" s="107" t="str">
        <f>_xll.qlSwapIndex(,"Hibor",D27,SettlementDays,Currency,Calendar,FixedLegTenor,FixedLegBDC,FixedLegDayCounter,IborIndex,YieldCurve,,Trigger)</f>
        <v>obj_00183#0000</v>
      </c>
      <c r="N27" s="70"/>
      <c r="O27" s="74"/>
      <c r="P27" s="70"/>
      <c r="Q27" s="74"/>
      <c r="R27" s="34"/>
      <c r="S27" s="34"/>
    </row>
    <row r="28" spans="1:19" x14ac:dyDescent="0.2">
      <c r="A28" s="34"/>
      <c r="B28" s="34"/>
      <c r="C28" s="34"/>
      <c r="D28" s="95" t="s">
        <v>30</v>
      </c>
      <c r="E28" s="109" t="s">
        <v>45</v>
      </c>
      <c r="F28" s="110">
        <f t="shared" si="0"/>
        <v>42279</v>
      </c>
      <c r="G28" s="110">
        <f>_xll.qlInterestRateIndexValueDate(M28,F28,Trigger)</f>
        <v>42282</v>
      </c>
      <c r="H28" s="110">
        <f>_xll.qlInterestRateIndexMaturity(M28,G28,Trigger)</f>
        <v>46665</v>
      </c>
      <c r="I28" s="88">
        <f>_xll.qlIndexFixing(M28,F28,TRUE,AllTriggers)</f>
        <v>1.9700000000041518E-2</v>
      </c>
      <c r="J28" s="47" t="str">
        <f>Contribution!Y28</f>
        <v>HKDSTD12Y=</v>
      </c>
      <c r="K28" s="47"/>
      <c r="L28" s="106"/>
      <c r="M28" s="107" t="str">
        <f>_xll.qlSwapIndex(,"Hibor",D28,SettlementDays,Currency,Calendar,FixedLegTenor,FixedLegBDC,FixedLegDayCounter,IborIndex,YieldCurve,,Trigger)</f>
        <v>obj_00176#0000</v>
      </c>
      <c r="N28" s="70"/>
      <c r="O28" s="74"/>
      <c r="P28" s="70"/>
      <c r="Q28" s="74"/>
      <c r="R28" s="34"/>
      <c r="S28" s="34"/>
    </row>
    <row r="29" spans="1:19" x14ac:dyDescent="0.2">
      <c r="A29" s="34"/>
      <c r="B29" s="34"/>
      <c r="C29" s="34"/>
      <c r="D29" s="96" t="s">
        <v>31</v>
      </c>
      <c r="E29" s="112" t="s">
        <v>45</v>
      </c>
      <c r="F29" s="113">
        <f t="shared" si="0"/>
        <v>42279</v>
      </c>
      <c r="G29" s="113">
        <f>_xll.qlInterestRateIndexValueDate(M29,F29,Trigger)</f>
        <v>42282</v>
      </c>
      <c r="H29" s="113">
        <f>_xll.qlInterestRateIndexMaturity(M29,G29,Trigger)</f>
        <v>47763</v>
      </c>
      <c r="I29" s="114">
        <f>_xll.qlIndexFixing(M29,F29,TRUE,AllTriggers)</f>
        <v>2.0399999999921432E-2</v>
      </c>
      <c r="J29" s="115" t="str">
        <f>Contribution!Y29</f>
        <v>HKDSTD15Y=</v>
      </c>
      <c r="K29" s="115"/>
      <c r="L29" s="106"/>
      <c r="M29" s="116" t="str">
        <f>_xll.qlSwapIndex(,"Hibor",D29,SettlementDays,Currency,Calendar,FixedLegTenor,FixedLegBDC,FixedLegDayCounter,IborIndex,YieldCurve,,Trigger)</f>
        <v>obj_00165#0000</v>
      </c>
      <c r="N29" s="70"/>
      <c r="O29" s="74"/>
      <c r="P29" s="70"/>
      <c r="Q29" s="74"/>
      <c r="R29" s="34"/>
      <c r="S29" s="34"/>
    </row>
    <row r="30" spans="1:19" x14ac:dyDescent="0.2">
      <c r="A30" s="34"/>
      <c r="B30" s="34"/>
      <c r="C30" s="34"/>
      <c r="L30" s="34"/>
      <c r="M30" s="48"/>
      <c r="N30" s="70"/>
      <c r="O30" s="74"/>
      <c r="P30" s="70"/>
      <c r="Q30" s="74"/>
      <c r="R30" s="34"/>
      <c r="S30" s="34"/>
    </row>
    <row r="31" spans="1:19" x14ac:dyDescent="0.2">
      <c r="A31" s="34"/>
      <c r="B31" s="34"/>
      <c r="C31" s="34"/>
      <c r="J31" s="117"/>
      <c r="L31" s="34"/>
      <c r="M31" s="74"/>
      <c r="N31" s="70"/>
      <c r="O31" s="74"/>
      <c r="P31" s="70"/>
      <c r="Q31" s="74"/>
      <c r="R31" s="34"/>
      <c r="S31" s="34"/>
    </row>
    <row r="32" spans="1:19" x14ac:dyDescent="0.2">
      <c r="A32" s="34"/>
      <c r="B32" s="34"/>
      <c r="C32" s="34"/>
      <c r="J32" s="117"/>
      <c r="L32" s="34"/>
      <c r="M32" s="74"/>
      <c r="N32" s="70"/>
      <c r="O32" s="74"/>
      <c r="P32" s="70"/>
      <c r="Q32" s="74"/>
      <c r="R32" s="34"/>
      <c r="S32" s="34"/>
    </row>
    <row r="33" spans="1:20" x14ac:dyDescent="0.2">
      <c r="A33" s="34"/>
      <c r="B33" s="34"/>
      <c r="C33" s="34"/>
      <c r="J33" s="117"/>
      <c r="L33" s="34"/>
      <c r="M33" s="74"/>
      <c r="N33" s="70"/>
      <c r="O33" s="74"/>
      <c r="P33" s="74"/>
      <c r="Q33" s="70"/>
      <c r="R33" s="74"/>
      <c r="S33" s="74"/>
    </row>
    <row r="34" spans="1:20" x14ac:dyDescent="0.2">
      <c r="A34" s="34"/>
      <c r="B34" s="34"/>
      <c r="C34" s="34"/>
      <c r="J34" s="117"/>
      <c r="K34" s="120"/>
      <c r="L34" s="34"/>
      <c r="M34" s="74"/>
      <c r="N34" s="70"/>
      <c r="O34" s="74"/>
      <c r="P34" s="70"/>
      <c r="Q34" s="74"/>
      <c r="R34" s="34"/>
      <c r="S34" s="34"/>
    </row>
    <row r="35" spans="1:20" x14ac:dyDescent="0.2">
      <c r="A35" s="34"/>
      <c r="B35" s="34"/>
      <c r="C35" s="34"/>
      <c r="J35" s="117"/>
      <c r="K35" s="120"/>
      <c r="L35" s="34"/>
      <c r="M35" s="74"/>
      <c r="N35" s="70"/>
      <c r="O35" s="74"/>
      <c r="P35" s="70"/>
      <c r="Q35" s="74"/>
      <c r="R35" s="34"/>
      <c r="S35" s="34"/>
    </row>
    <row r="36" spans="1:20" x14ac:dyDescent="0.2">
      <c r="A36" s="34"/>
      <c r="B36" s="34"/>
      <c r="C36" s="34"/>
      <c r="J36" s="117"/>
      <c r="K36" s="120"/>
      <c r="L36" s="34"/>
      <c r="M36" s="74"/>
      <c r="N36" s="70"/>
      <c r="O36" s="74"/>
      <c r="P36" s="70"/>
      <c r="Q36" s="74"/>
      <c r="R36" s="34"/>
      <c r="S36" s="34"/>
    </row>
    <row r="37" spans="1:20" x14ac:dyDescent="0.2">
      <c r="A37" s="34"/>
      <c r="B37" s="34"/>
      <c r="C37" s="34"/>
      <c r="J37" s="117"/>
      <c r="K37" s="120"/>
      <c r="L37" s="34"/>
      <c r="M37" s="74"/>
      <c r="N37" s="74"/>
      <c r="O37" s="74"/>
      <c r="P37" s="34"/>
      <c r="Q37" s="34"/>
      <c r="R37" s="74"/>
      <c r="S37" s="34"/>
    </row>
    <row r="38" spans="1:20" x14ac:dyDescent="0.2">
      <c r="A38" s="34"/>
      <c r="B38" s="34"/>
      <c r="C38" s="34"/>
      <c r="J38" s="117"/>
      <c r="K38" s="120"/>
      <c r="L38" s="34"/>
      <c r="M38" s="74"/>
      <c r="N38" s="74"/>
      <c r="O38" s="74"/>
      <c r="P38" s="34"/>
      <c r="Q38" s="34"/>
      <c r="R38" s="34"/>
      <c r="S38" s="34"/>
    </row>
    <row r="39" spans="1:20" x14ac:dyDescent="0.2">
      <c r="A39" s="74"/>
      <c r="B39" s="74"/>
      <c r="C39" s="74"/>
      <c r="K39" s="120"/>
      <c r="L39" s="74"/>
      <c r="M39" s="74"/>
      <c r="N39" s="74"/>
      <c r="O39" s="74"/>
      <c r="P39" s="34"/>
      <c r="Q39" s="34"/>
    </row>
    <row r="40" spans="1:20" x14ac:dyDescent="0.2">
      <c r="A40" s="74"/>
      <c r="B40" s="74"/>
      <c r="C40" s="74"/>
      <c r="K40" s="120"/>
      <c r="L40" s="74"/>
      <c r="M40" s="74"/>
      <c r="N40" s="74"/>
      <c r="O40" s="74"/>
      <c r="P40" s="34"/>
      <c r="Q40" s="34"/>
    </row>
    <row r="41" spans="1:20" x14ac:dyDescent="0.2">
      <c r="K41" s="120"/>
    </row>
    <row r="44" spans="1:20" x14ac:dyDescent="0.2">
      <c r="T44" s="74"/>
    </row>
  </sheetData>
  <dataValidations count="2">
    <dataValidation type="list" allowBlank="1" showInputMessage="1" showErrorMessage="1" sqref="Q22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22">
      <formula1>"Following,Modified Following,Preceding,Modified Preceding,Unadjusted,Half-Month Modified Following"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63</vt:i4>
      </vt:variant>
    </vt:vector>
  </HeadingPairs>
  <TitlesOfParts>
    <vt:vector size="70" baseType="lpstr">
      <vt:lpstr>General Settings</vt:lpstr>
      <vt:lpstr>Contribution</vt:lpstr>
      <vt:lpstr>1M Pricing</vt:lpstr>
      <vt:lpstr>3M Pricing</vt:lpstr>
      <vt:lpstr>6M Pricing</vt:lpstr>
      <vt:lpstr>ON Pricing</vt:lpstr>
      <vt:lpstr>STD2 Pricing</vt:lpstr>
      <vt:lpstr>AllTriggers</vt:lpstr>
      <vt:lpstr>ASK</vt:lpstr>
      <vt:lpstr>'1M Pricing'!BDayConvention</vt:lpstr>
      <vt:lpstr>'3M Pricing'!BDayConvention</vt:lpstr>
      <vt:lpstr>'6M Pricing'!BDayConvention</vt:lpstr>
      <vt:lpstr>'STD2 Pricing'!BDayConvention</vt:lpstr>
      <vt:lpstr>BID</vt:lpstr>
      <vt:lpstr>Calendar</vt:lpstr>
      <vt:lpstr>Contribute</vt:lpstr>
      <vt:lpstr>Currency</vt:lpstr>
      <vt:lpstr>'1M Pricing'!CurveTenor</vt:lpstr>
      <vt:lpstr>'3M Pricing'!CurveTenor</vt:lpstr>
      <vt:lpstr>'6M Pricing'!CurveTenor</vt:lpstr>
      <vt:lpstr>'ON Pricing'!CurveTenor</vt:lpstr>
      <vt:lpstr>'STD2 Pricing'!CurveTenor</vt:lpstr>
      <vt:lpstr>'1M Pricing'!DayCounter</vt:lpstr>
      <vt:lpstr>'3M Pricing'!DayCounter</vt:lpstr>
      <vt:lpstr>'6M Pricing'!DayCounter</vt:lpstr>
      <vt:lpstr>'STD2 Pricing'!DayCounter</vt:lpstr>
      <vt:lpstr>DiscountingCurve</vt:lpstr>
      <vt:lpstr>'1M Pricing'!EndOfMonth</vt:lpstr>
      <vt:lpstr>'3M Pricing'!EndOfMonth</vt:lpstr>
      <vt:lpstr>'6M Pricing'!EndOfMonth</vt:lpstr>
      <vt:lpstr>'STD2 Pricing'!EndOfMonth</vt:lpstr>
      <vt:lpstr>EvaluationDate</vt:lpstr>
      <vt:lpstr>Fields</vt:lpstr>
      <vt:lpstr>'1M Pricing'!FixedLegBDC</vt:lpstr>
      <vt:lpstr>'3M Pricing'!FixedLegBDC</vt:lpstr>
      <vt:lpstr>'6M Pricing'!FixedLegBDC</vt:lpstr>
      <vt:lpstr>'ON Pricing'!FixedLegBDC</vt:lpstr>
      <vt:lpstr>'STD2 Pricing'!FixedLegBDC</vt:lpstr>
      <vt:lpstr>'1M Pricing'!FixedLegDayCounter</vt:lpstr>
      <vt:lpstr>'3M Pricing'!FixedLegDayCounter</vt:lpstr>
      <vt:lpstr>'6M Pricing'!FixedLegDayCounter</vt:lpstr>
      <vt:lpstr>'ON Pricing'!FixedLegDayCounter</vt:lpstr>
      <vt:lpstr>'STD2 Pricing'!FixedLegDayCounter</vt:lpstr>
      <vt:lpstr>'1M Pricing'!FixedLegTenor</vt:lpstr>
      <vt:lpstr>'3M Pricing'!FixedLegTenor</vt:lpstr>
      <vt:lpstr>'6M Pricing'!FixedLegTenor</vt:lpstr>
      <vt:lpstr>'ON Pricing'!FixedLegTenor</vt:lpstr>
      <vt:lpstr>'STD2 Pricing'!FixedLegTenor</vt:lpstr>
      <vt:lpstr>'ON Pricing'!ForwardStart</vt:lpstr>
      <vt:lpstr>'1M Pricing'!IborIndex</vt:lpstr>
      <vt:lpstr>'3M Pricing'!IborIndex</vt:lpstr>
      <vt:lpstr>'6M Pricing'!IborIndex</vt:lpstr>
      <vt:lpstr>'STD2 Pricing'!IborIndex</vt:lpstr>
      <vt:lpstr>IborIndexFamily</vt:lpstr>
      <vt:lpstr>InterestRatesTrigger</vt:lpstr>
      <vt:lpstr>InterpolationType</vt:lpstr>
      <vt:lpstr>LiborCalendar</vt:lpstr>
      <vt:lpstr>LocalCalendar</vt:lpstr>
      <vt:lpstr>MainTenor</vt:lpstr>
      <vt:lpstr>'ON Pricing'!OvernightIndex</vt:lpstr>
      <vt:lpstr>SettlementDate</vt:lpstr>
      <vt:lpstr>SettlementDays</vt:lpstr>
      <vt:lpstr>SourceAlias</vt:lpstr>
      <vt:lpstr>Trigger</vt:lpstr>
      <vt:lpstr>TriggerCounter</vt:lpstr>
      <vt:lpstr>'1M Pricing'!YieldCurve</vt:lpstr>
      <vt:lpstr>'3M Pricing'!YieldCurve</vt:lpstr>
      <vt:lpstr>'6M Pricing'!YieldCurve</vt:lpstr>
      <vt:lpstr>'ON Pricing'!YieldCurve</vt:lpstr>
      <vt:lpstr>'STD2 Pricing'!YieldCurve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ZANZI MADDALENA</cp:lastModifiedBy>
  <cp:lastPrinted>2013-07-11T09:05:29Z</cp:lastPrinted>
  <dcterms:created xsi:type="dcterms:W3CDTF">2013-06-26T06:50:40Z</dcterms:created>
  <dcterms:modified xsi:type="dcterms:W3CDTF">2015-10-02T09:48:29Z</dcterms:modified>
</cp:coreProperties>
</file>