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HKD\"/>
    </mc:Choice>
  </mc:AlternateContent>
  <bookViews>
    <workbookView xWindow="-15" yWindow="-15" windowWidth="7665" windowHeight="11820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52511"/>
</workbook>
</file>

<file path=xl/calcChain.xml><?xml version="1.0" encoding="utf-8"?>
<calcChain xmlns="http://schemas.openxmlformats.org/spreadsheetml/2006/main">
  <c r="K5" i="2" l="1"/>
  <c r="M6" i="2" l="1"/>
  <c r="K13" i="2" l="1"/>
  <c r="K12" i="2"/>
  <c r="P6" i="2"/>
  <c r="Q6" i="2"/>
  <c r="L12" i="2"/>
  <c r="M12" i="2"/>
  <c r="K10" i="2" l="1"/>
  <c r="Q12" i="2"/>
  <c r="K7" i="2" l="1"/>
  <c r="Q7" i="2"/>
  <c r="C14" i="2" a="1"/>
  <c r="Q5" i="2"/>
  <c r="P7" i="2"/>
  <c r="C14" i="2" l="1"/>
  <c r="C16" i="2"/>
  <c r="C15" i="2"/>
  <c r="C17" i="2"/>
  <c r="M7" i="2" l="1"/>
  <c r="M10" i="2"/>
  <c r="L10" i="2"/>
  <c r="K15" i="2" l="1"/>
  <c r="K14" i="2"/>
  <c r="K11" i="2"/>
  <c r="U5" i="2"/>
  <c r="D14" i="2" a="1"/>
  <c r="Q10" i="2"/>
  <c r="L13" i="2"/>
  <c r="U6" i="2"/>
  <c r="L14" i="2"/>
  <c r="L15" i="2"/>
  <c r="L11" i="2"/>
  <c r="D14" i="2" l="1"/>
  <c r="K6" i="2" s="1"/>
  <c r="D15" i="2"/>
  <c r="D16" i="2"/>
  <c r="D17" i="2"/>
  <c r="M14" i="2"/>
  <c r="Q13" i="2"/>
  <c r="Q11" i="2"/>
  <c r="Q14" i="2"/>
  <c r="Q15" i="2"/>
  <c r="M11" i="2"/>
  <c r="M15" i="2"/>
  <c r="M13" i="2"/>
</calcChain>
</file>

<file path=xl/sharedStrings.xml><?xml version="1.0" encoding="utf-8"?>
<sst xmlns="http://schemas.openxmlformats.org/spreadsheetml/2006/main" count="99" uniqueCount="57">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</sst>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6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  <xf numFmtId="169" fontId="6" fillId="0" borderId="13" xfId="0" applyNumberFormat="1" applyFont="1" applyFill="1" applyBorder="1" applyAlignment="1">
      <alignment horizontal="right" vertical="center"/>
    </xf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8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5" t="s">
        <v>5</v>
      </c>
      <c r="B4" s="46" t="s">
        <v>39</v>
      </c>
      <c r="C4" s="46" t="s">
        <v>3</v>
      </c>
      <c r="D4" s="46" t="s">
        <v>25</v>
      </c>
      <c r="E4" s="46" t="s">
        <v>29</v>
      </c>
      <c r="F4" s="46" t="s">
        <v>31</v>
      </c>
      <c r="G4" s="46" t="s">
        <v>49</v>
      </c>
      <c r="H4" s="47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19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8" t="s">
        <v>17</v>
      </c>
      <c r="B5" s="49" t="s">
        <v>40</v>
      </c>
      <c r="C5" s="49" t="s">
        <v>16</v>
      </c>
      <c r="D5" s="49" t="s">
        <v>26</v>
      </c>
      <c r="E5" s="49" t="s">
        <v>34</v>
      </c>
      <c r="F5" s="49" t="s">
        <v>33</v>
      </c>
      <c r="G5" s="49" t="s">
        <v>49</v>
      </c>
      <c r="H5" s="50" t="s">
        <v>36</v>
      </c>
      <c r="I5" s="3"/>
      <c r="J5" s="7"/>
      <c r="K5" s="26" t="str">
        <f>VLOOKUP(Currency,FuturesTable,3,0)</f>
        <v>TYcm1t</v>
      </c>
      <c r="L5" s="27">
        <v>41992</v>
      </c>
      <c r="M5" s="44">
        <v>125.828125</v>
      </c>
      <c r="N5" s="28"/>
      <c r="O5" s="28"/>
      <c r="P5" s="28"/>
      <c r="Q5" s="29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8" t="s">
        <v>18</v>
      </c>
      <c r="B6" s="49" t="s">
        <v>39</v>
      </c>
      <c r="C6" s="49" t="s">
        <v>15</v>
      </c>
      <c r="D6" s="49" t="s">
        <v>27</v>
      </c>
      <c r="E6" s="49" t="s">
        <v>32</v>
      </c>
      <c r="F6" s="49" t="s">
        <v>30</v>
      </c>
      <c r="G6" s="49" t="s">
        <v>49</v>
      </c>
      <c r="H6" s="50" t="s">
        <v>36</v>
      </c>
      <c r="I6" s="3"/>
      <c r="J6" s="20"/>
      <c r="K6" s="23" t="e">
        <f ca="1">D14</f>
        <v>#NAME?</v>
      </c>
      <c r="L6" s="24">
        <v>42170</v>
      </c>
      <c r="M6" s="33" t="str">
        <f>N6&amp;"/"&amp;O6</f>
        <v>99.36/99.46</v>
      </c>
      <c r="N6" s="30">
        <v>99.36</v>
      </c>
      <c r="O6" s="30">
        <v>99.460000000000008</v>
      </c>
      <c r="P6" s="30" t="e">
        <f ca="1">_xll.RData(K6,{"BID","ASK"},,"FRQ:1S",,N6)</f>
        <v>#NAME?</v>
      </c>
      <c r="Q6" s="31" t="e">
        <f ca="1">_xll.RData(K6,{"EXPIR_DATE"},,"FRQ:1S",,L6)</f>
        <v>#NAME?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8" t="s">
        <v>19</v>
      </c>
      <c r="B7" s="49" t="s">
        <v>40</v>
      </c>
      <c r="C7" s="49" t="s">
        <v>16</v>
      </c>
      <c r="D7" s="49" t="s">
        <v>41</v>
      </c>
      <c r="E7" s="49" t="s">
        <v>42</v>
      </c>
      <c r="F7" s="49" t="s">
        <v>43</v>
      </c>
      <c r="G7" s="49" t="s">
        <v>51</v>
      </c>
      <c r="H7" s="50" t="s">
        <v>37</v>
      </c>
      <c r="I7" s="3"/>
      <c r="J7" s="20"/>
      <c r="K7" s="23" t="str">
        <f>Currency&amp;VLOOKUP(Currency,FuturesTable,5,0)&amp;VLOOKUP(Currency,FuturesTable,6,0)&amp;"10Y"</f>
        <v>HKDQM3H10Y</v>
      </c>
      <c r="L7" s="24">
        <v>41919</v>
      </c>
      <c r="M7" s="33" t="str">
        <f>N7&amp;"/"&amp;O7</f>
        <v>2.34/2.44</v>
      </c>
      <c r="N7" s="30">
        <v>2.34</v>
      </c>
      <c r="O7" s="30">
        <v>2.44</v>
      </c>
      <c r="P7" s="30" t="e">
        <f ca="1">_xll.RData(K7&amp;"="&amp;VLOOKUP(Currency,FuturesTable,7,0),{"BID","ASK"},,"FRQ:1S",,N7)</f>
        <v>#NAME?</v>
      </c>
      <c r="Q7" s="31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8" t="s">
        <v>20</v>
      </c>
      <c r="B8" s="49" t="s">
        <v>39</v>
      </c>
      <c r="C8" s="49" t="s">
        <v>52</v>
      </c>
      <c r="D8" s="49" t="s">
        <v>44</v>
      </c>
      <c r="E8" s="49" t="s">
        <v>32</v>
      </c>
      <c r="F8" s="49" t="s">
        <v>30</v>
      </c>
      <c r="G8" s="49" t="s">
        <v>49</v>
      </c>
      <c r="H8" s="50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8" t="s">
        <v>21</v>
      </c>
      <c r="B9" s="49" t="s">
        <v>39</v>
      </c>
      <c r="C9" s="49" t="s">
        <v>16</v>
      </c>
      <c r="D9" s="49" t="s">
        <v>45</v>
      </c>
      <c r="E9" s="49" t="s">
        <v>46</v>
      </c>
      <c r="F9" s="49" t="s">
        <v>47</v>
      </c>
      <c r="G9" s="49" t="s">
        <v>50</v>
      </c>
      <c r="H9" s="50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8" t="s">
        <v>22</v>
      </c>
      <c r="B10" s="49" t="s">
        <v>40</v>
      </c>
      <c r="C10" s="49" t="s">
        <v>16</v>
      </c>
      <c r="D10" s="49" t="s">
        <v>53</v>
      </c>
      <c r="E10" s="49" t="s">
        <v>42</v>
      </c>
      <c r="F10" s="49" t="s">
        <v>54</v>
      </c>
      <c r="G10" s="49" t="s">
        <v>55</v>
      </c>
      <c r="H10" s="50" t="s">
        <v>56</v>
      </c>
      <c r="I10" s="3"/>
      <c r="J10" s="7"/>
      <c r="K10" s="21" t="str">
        <f>PROPER(Currency)&amp;VLOOKUP(Currency,FuturesTable,8,0)&amp;VLOOKUP(Currency,FuturesTable,2,0)</f>
        <v>HkdHibor3M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8" t="s">
        <v>23</v>
      </c>
      <c r="B11" s="49" t="s">
        <v>40</v>
      </c>
      <c r="C11" s="49" t="s">
        <v>16</v>
      </c>
      <c r="D11" s="49" t="s">
        <v>53</v>
      </c>
      <c r="E11" s="49" t="s">
        <v>42</v>
      </c>
      <c r="F11" s="49" t="s">
        <v>43</v>
      </c>
      <c r="G11" s="49" t="s">
        <v>55</v>
      </c>
      <c r="H11" s="50" t="s">
        <v>37</v>
      </c>
      <c r="I11" s="3"/>
      <c r="J11" s="7"/>
      <c r="K11" s="23" t="str">
        <f>UPPER(Currency)&amp;"STD"</f>
        <v>HKDSTD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1" t="s">
        <v>24</v>
      </c>
      <c r="B12" s="52"/>
      <c r="C12" s="53"/>
      <c r="D12" s="54" t="s">
        <v>28</v>
      </c>
      <c r="E12" s="54" t="s">
        <v>29</v>
      </c>
      <c r="F12" s="54" t="s">
        <v>30</v>
      </c>
      <c r="G12" s="54"/>
      <c r="H12" s="55" t="s">
        <v>36</v>
      </c>
      <c r="I12" s="3"/>
      <c r="J12" s="7"/>
      <c r="K12" s="23" t="str">
        <f>UPPER(Currency)&amp;"ON"</f>
        <v>HKDON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HKD1M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UPPER(Currency)&amp;"3M"</f>
        <v>HKD3M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3" t="str">
        <f>UPPER(Currency)&amp;"6M"</f>
        <v>HKD6M</v>
      </c>
      <c r="L15" s="24" t="e">
        <f ca="1">_xll.qlTermStructureReferenceDate(K15,Trigger)</f>
        <v>#NAME?</v>
      </c>
      <c r="M15" s="25" t="e">
        <f ca="1">_xll.qlYieldTSDiscount(K15,L15)</f>
        <v>#NAME?</v>
      </c>
      <c r="N15" s="25"/>
      <c r="O15" s="25"/>
      <c r="P15" s="25"/>
      <c r="Q15" s="36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9"/>
      <c r="K16" s="42"/>
      <c r="L16" s="42"/>
      <c r="M16" s="42"/>
      <c r="N16" s="42"/>
      <c r="O16" s="42"/>
      <c r="P16" s="42"/>
      <c r="Q16" s="42"/>
      <c r="R16" s="10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3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Fondi, Stefano (IT - Milano)</cp:lastModifiedBy>
  <cp:lastPrinted>2007-04-04T08:40:21Z</cp:lastPrinted>
  <dcterms:created xsi:type="dcterms:W3CDTF">2006-04-26T09:45:07Z</dcterms:created>
  <dcterms:modified xsi:type="dcterms:W3CDTF">2015-06-25T10:01:51Z</dcterms:modified>
</cp:coreProperties>
</file>