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fondi\quantlib\QuantLibXL\Data2\XLS\USD\"/>
    </mc:Choice>
  </mc:AlternateContent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52511"/>
</workbook>
</file>

<file path=xl/calcChain.xml><?xml version="1.0" encoding="utf-8"?>
<calcChain xmlns="http://schemas.openxmlformats.org/spreadsheetml/2006/main">
  <c r="K5" i="2" l="1"/>
  <c r="K16" i="2" l="1"/>
  <c r="K13" i="2"/>
  <c r="K12" i="2"/>
  <c r="M12" i="2"/>
  <c r="M16" i="2"/>
  <c r="L12" i="2"/>
  <c r="L16" i="2"/>
  <c r="K10" i="2" l="1"/>
  <c r="Q16" i="2"/>
  <c r="Q12" i="2"/>
  <c r="K7" i="2" l="1"/>
  <c r="Q6" i="2"/>
  <c r="Q5" i="2"/>
  <c r="C14" i="2" a="1"/>
  <c r="Q7" i="2"/>
  <c r="P7" i="2"/>
  <c r="C14" i="2" l="1"/>
  <c r="C16" i="2"/>
  <c r="C15" i="2"/>
  <c r="C17" i="2"/>
  <c r="M7" i="2" l="1"/>
  <c r="L10" i="2"/>
  <c r="M10" i="2"/>
  <c r="K15" i="2" l="1"/>
  <c r="K14" i="2"/>
  <c r="K11" i="2"/>
  <c r="U5" i="2"/>
  <c r="L14" i="2"/>
  <c r="D14" i="2" a="1"/>
  <c r="L15" i="2"/>
  <c r="L11" i="2"/>
  <c r="L13" i="2"/>
  <c r="U6" i="2"/>
  <c r="Q10" i="2"/>
  <c r="D14" i="2" l="1"/>
  <c r="K6" i="2" s="1"/>
  <c r="D15" i="2"/>
  <c r="D16" i="2"/>
  <c r="D17" i="2"/>
  <c r="M11" i="2"/>
  <c r="M15" i="2"/>
  <c r="Q15" i="2"/>
  <c r="Q13" i="2"/>
  <c r="Q11" i="2"/>
  <c r="M13" i="2"/>
  <c r="M14" i="2"/>
  <c r="Q14" i="2"/>
</calcChain>
</file>

<file path=xl/sharedStrings.xml><?xml version="1.0" encoding="utf-8"?>
<sst xmlns="http://schemas.openxmlformats.org/spreadsheetml/2006/main" count="100" uniqueCount="57">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</sst>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9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5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8" t="s">
        <v>5</v>
      </c>
      <c r="B4" s="49" t="s">
        <v>39</v>
      </c>
      <c r="C4" s="49" t="s">
        <v>3</v>
      </c>
      <c r="D4" s="49" t="s">
        <v>25</v>
      </c>
      <c r="E4" s="49" t="s">
        <v>29</v>
      </c>
      <c r="F4" s="49" t="s">
        <v>31</v>
      </c>
      <c r="G4" s="49" t="s">
        <v>49</v>
      </c>
      <c r="H4" s="50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17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1" t="s">
        <v>17</v>
      </c>
      <c r="B5" s="52" t="s">
        <v>40</v>
      </c>
      <c r="C5" s="52" t="s">
        <v>16</v>
      </c>
      <c r="D5" s="52" t="s">
        <v>26</v>
      </c>
      <c r="E5" s="52" t="s">
        <v>34</v>
      </c>
      <c r="F5" s="52" t="s">
        <v>33</v>
      </c>
      <c r="G5" s="52" t="s">
        <v>49</v>
      </c>
      <c r="H5" s="53" t="s">
        <v>36</v>
      </c>
      <c r="I5" s="3"/>
      <c r="J5" s="7"/>
      <c r="K5" s="26" t="str">
        <f>VLOOKUP(Currency,FuturesTable,3,0)</f>
        <v>TYcm1t</v>
      </c>
      <c r="L5" s="27">
        <v>41992</v>
      </c>
      <c r="M5" s="28">
        <v>125.859375</v>
      </c>
      <c r="N5" s="28"/>
      <c r="O5" s="28"/>
      <c r="P5" s="28"/>
      <c r="Q5" s="29" t="e">
        <f ca="1">_xll.RData(K5,{"EXPIR_DATE","LAST"},,"FRQ:1S",,L5)</f>
        <v>#NAME?</v>
      </c>
      <c r="R5" s="8" t="s">
        <v>13</v>
      </c>
      <c r="S5" s="1"/>
      <c r="T5" s="19" t="s">
        <v>4</v>
      </c>
      <c r="U5" s="11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1" t="s">
        <v>18</v>
      </c>
      <c r="B6" s="52" t="s">
        <v>39</v>
      </c>
      <c r="C6" s="52" t="s">
        <v>15</v>
      </c>
      <c r="D6" s="52" t="s">
        <v>27</v>
      </c>
      <c r="E6" s="52" t="s">
        <v>32</v>
      </c>
      <c r="F6" s="52" t="s">
        <v>30</v>
      </c>
      <c r="G6" s="52" t="s">
        <v>49</v>
      </c>
      <c r="H6" s="53" t="s">
        <v>36</v>
      </c>
      <c r="I6" s="3"/>
      <c r="J6" s="20"/>
      <c r="K6" s="23" t="e">
        <f ca="1">D14</f>
        <v>#NAME?</v>
      </c>
      <c r="L6" s="24">
        <v>42170</v>
      </c>
      <c r="M6" s="30">
        <v>99.5</v>
      </c>
      <c r="N6" s="30"/>
      <c r="O6" s="30"/>
      <c r="P6" s="30"/>
      <c r="Q6" s="31" t="e">
        <f ca="1">_xll.RData(K6,{"EXPIR_DATE","LAST"},,"FRQ:1S",,L6)</f>
        <v>#NAME?</v>
      </c>
      <c r="R6" s="8" t="s">
        <v>13</v>
      </c>
      <c r="S6" s="1"/>
      <c r="T6" s="19" t="s">
        <v>2</v>
      </c>
      <c r="U6" s="11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1" t="s">
        <v>19</v>
      </c>
      <c r="B7" s="52" t="s">
        <v>40</v>
      </c>
      <c r="C7" s="52" t="s">
        <v>16</v>
      </c>
      <c r="D7" s="52" t="s">
        <v>41</v>
      </c>
      <c r="E7" s="52" t="s">
        <v>42</v>
      </c>
      <c r="F7" s="52" t="s">
        <v>43</v>
      </c>
      <c r="G7" s="52" t="s">
        <v>51</v>
      </c>
      <c r="H7" s="53" t="s">
        <v>37</v>
      </c>
      <c r="I7" s="3"/>
      <c r="J7" s="20"/>
      <c r="K7" s="23" t="str">
        <f>Currency&amp;VLOOKUP(Currency,FuturesTable,5,0)&amp;VLOOKUP(Currency,FuturesTable,6,0)&amp;"10Y"</f>
        <v>USDAM3L10Y</v>
      </c>
      <c r="L7" s="24">
        <v>41919</v>
      </c>
      <c r="M7" s="33" t="str">
        <f>N7&amp;"/"&amp;O7</f>
        <v>2.497/2.527</v>
      </c>
      <c r="N7" s="30">
        <v>2.4969999999999999</v>
      </c>
      <c r="O7" s="30">
        <v>2.5270000000000001</v>
      </c>
      <c r="P7" s="30" t="e">
        <f ca="1">_xll.RData(K7&amp;"="&amp;VLOOKUP(Currency,FuturesTable,7,0),{"BID","ASK"},,"FRQ:1S",,N7)</f>
        <v>#NAME?</v>
      </c>
      <c r="Q7" s="31" t="e">
        <f ca="1">_xll.RData(K7&amp;"="&amp;VLOOKUP(Currency,FuturesTable,7,0),"VALUE_DT1",,"FRQ:1S",,L7)</f>
        <v>#NAME?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1" t="s">
        <v>20</v>
      </c>
      <c r="B8" s="52" t="s">
        <v>39</v>
      </c>
      <c r="C8" s="52" t="s">
        <v>52</v>
      </c>
      <c r="D8" s="52" t="s">
        <v>44</v>
      </c>
      <c r="E8" s="52" t="s">
        <v>32</v>
      </c>
      <c r="F8" s="52" t="s">
        <v>30</v>
      </c>
      <c r="G8" s="52" t="s">
        <v>49</v>
      </c>
      <c r="H8" s="53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1" t="s">
        <v>21</v>
      </c>
      <c r="B9" s="52" t="s">
        <v>39</v>
      </c>
      <c r="C9" s="52" t="s">
        <v>16</v>
      </c>
      <c r="D9" s="52" t="s">
        <v>45</v>
      </c>
      <c r="E9" s="52" t="s">
        <v>46</v>
      </c>
      <c r="F9" s="52" t="s">
        <v>47</v>
      </c>
      <c r="G9" s="52" t="s">
        <v>50</v>
      </c>
      <c r="H9" s="53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1" t="s">
        <v>22</v>
      </c>
      <c r="B10" s="52" t="s">
        <v>40</v>
      </c>
      <c r="C10" s="52" t="s">
        <v>16</v>
      </c>
      <c r="D10" s="52" t="s">
        <v>53</v>
      </c>
      <c r="E10" s="52" t="s">
        <v>42</v>
      </c>
      <c r="F10" s="52" t="s">
        <v>54</v>
      </c>
      <c r="G10" s="52" t="s">
        <v>55</v>
      </c>
      <c r="H10" s="53" t="s">
        <v>56</v>
      </c>
      <c r="I10" s="3"/>
      <c r="J10" s="7"/>
      <c r="K10" s="21" t="str">
        <f>PROPER(Currency)&amp;VLOOKUP(Currency,FuturesTable,8,0)&amp;VLOOKUP(Currency,FuturesTable,2,0)</f>
        <v>UsdLibor3M</v>
      </c>
      <c r="L10" s="22" t="e">
        <f ca="1">_xll.qlLastFixingQuoteReferenceDate(FirstIndex&amp;"LastFixing_Quote",Trigger)</f>
        <v>#NAME?</v>
      </c>
      <c r="M10" s="32" t="e">
        <f ca="1">_xll.qlQuoteValue(FirstIndex&amp;"LastFixing_Quote",Trigger)</f>
        <v>#NAME?</v>
      </c>
      <c r="N10" s="32"/>
      <c r="O10" s="32"/>
      <c r="P10" s="32"/>
      <c r="Q10" s="34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1" t="s">
        <v>23</v>
      </c>
      <c r="B11" s="52" t="s">
        <v>40</v>
      </c>
      <c r="C11" s="52" t="s">
        <v>16</v>
      </c>
      <c r="D11" s="52" t="s">
        <v>53</v>
      </c>
      <c r="E11" s="52" t="s">
        <v>42</v>
      </c>
      <c r="F11" s="52" t="s">
        <v>43</v>
      </c>
      <c r="G11" s="52" t="s">
        <v>55</v>
      </c>
      <c r="H11" s="53" t="s">
        <v>37</v>
      </c>
      <c r="I11" s="3"/>
      <c r="J11" s="7"/>
      <c r="K11" s="23" t="str">
        <f>UPPER(Currency)&amp;"STD"</f>
        <v>USDSTD</v>
      </c>
      <c r="L11" s="24" t="e">
        <f ca="1">_xll.qlTermStructureReferenceDate(K11,Trigger)</f>
        <v>#NAME?</v>
      </c>
      <c r="M11" s="25" t="e">
        <f ca="1">_xll.qlYieldTSDiscount(K11,L11)</f>
        <v>#NAME?</v>
      </c>
      <c r="N11" s="25"/>
      <c r="O11" s="25"/>
      <c r="P11" s="25"/>
      <c r="Q11" s="35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4" t="s">
        <v>24</v>
      </c>
      <c r="B12" s="55"/>
      <c r="C12" s="56"/>
      <c r="D12" s="57" t="s">
        <v>28</v>
      </c>
      <c r="E12" s="57" t="s">
        <v>29</v>
      </c>
      <c r="F12" s="57" t="s">
        <v>30</v>
      </c>
      <c r="G12" s="57"/>
      <c r="H12" s="58" t="s">
        <v>36</v>
      </c>
      <c r="I12" s="3"/>
      <c r="J12" s="7"/>
      <c r="K12" s="23" t="str">
        <f>UPPER(Currency)&amp;"ON"</f>
        <v>USDON</v>
      </c>
      <c r="L12" s="24" t="e">
        <f ca="1">_xll.qlTermStructureReferenceDate(K12,Trigger)</f>
        <v>#NAME?</v>
      </c>
      <c r="M12" s="25" t="e">
        <f ca="1">_xll.qlYieldTSDiscount(K12,L12)</f>
        <v>#NAME?</v>
      </c>
      <c r="N12" s="25"/>
      <c r="O12" s="25"/>
      <c r="P12" s="25"/>
      <c r="Q12" s="35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3" t="str">
        <f>UPPER(Currency)&amp;"1M"</f>
        <v>USD1M</v>
      </c>
      <c r="L13" s="24" t="e">
        <f ca="1">_xll.qlTermStructureReferenceDate(K13,Trigger)</f>
        <v>#NAME?</v>
      </c>
      <c r="M13" s="25" t="e">
        <f ca="1">_xll.qlYieldTSDiscount(K13,L13)</f>
        <v>#NAME?</v>
      </c>
      <c r="N13" s="25"/>
      <c r="O13" s="25"/>
      <c r="P13" s="25"/>
      <c r="Q13" s="36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7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3" t="str">
        <f>UPPER(Currency)&amp;"3M"</f>
        <v>USD3M</v>
      </c>
      <c r="L14" s="24" t="e">
        <f ca="1">_xll.qlTermStructureReferenceDate(K14,Trigger)</f>
        <v>#NAME?</v>
      </c>
      <c r="M14" s="25" t="e">
        <f ca="1">_xll.qlYieldTSDiscount(K14,L14)</f>
        <v>#NAME?</v>
      </c>
      <c r="N14" s="25"/>
      <c r="O14" s="25"/>
      <c r="P14" s="25"/>
      <c r="Q14" s="36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0" t="b">
        <v>1</v>
      </c>
      <c r="C15" s="38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7"/>
      <c r="K15" s="23" t="str">
        <f>UPPER(Currency)&amp;"6M"</f>
        <v>USD6M</v>
      </c>
      <c r="L15" s="24" t="e">
        <f ca="1">_xll.qlTermStructureReferenceDate(K15,Trigger)</f>
        <v>#NAME?</v>
      </c>
      <c r="M15" s="25" t="e">
        <f ca="1">_xll.qlYieldTSDiscount(K15,L15)</f>
        <v>#NAME?</v>
      </c>
      <c r="N15" s="25"/>
      <c r="O15" s="25"/>
      <c r="P15" s="25"/>
      <c r="Q15" s="36" t="e">
        <f ca="1">IF(ISERROR(L15),_xll.ohRangeRetrieveError(L15),_xll.ohRangeRetrieveError(M15))</f>
        <v>#NAME?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7"/>
      <c r="K16" s="43" t="str">
        <f>UPPER(Currency)&amp;"1Y"</f>
        <v>USD1Y</v>
      </c>
      <c r="L16" s="44" t="e">
        <f ca="1">_xll.qlTermStructureReferenceDate(K16,Trigger)</f>
        <v>#NAME?</v>
      </c>
      <c r="M16" s="45" t="e">
        <f ca="1">_xll.qlYieldTSDiscount(K16,L16)</f>
        <v>#NAME?</v>
      </c>
      <c r="N16" s="45"/>
      <c r="O16" s="45"/>
      <c r="P16" s="45"/>
      <c r="Q16" s="46" t="e">
        <f ca="1">IF(ISERROR(L16),_xll.ohRangeRetrieveError(L16),_xll.ohRangeRetrieveError(M16))</f>
        <v>#NAME?</v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1" t="b">
        <v>1</v>
      </c>
      <c r="C17" s="39" t="e">
        <f ca="1"/>
        <v>#NAME?</v>
      </c>
      <c r="D17" s="10" t="e">
        <f ca="1"/>
        <v>#NAME?</v>
      </c>
      <c r="E17" s="3"/>
      <c r="F17" s="3"/>
      <c r="G17" s="3"/>
      <c r="H17" s="3"/>
      <c r="I17" s="3"/>
      <c r="J17" s="9"/>
      <c r="K17" s="42"/>
      <c r="L17" s="42"/>
      <c r="M17" s="42"/>
      <c r="N17" s="42"/>
      <c r="O17" s="42"/>
      <c r="P17" s="42"/>
      <c r="Q17" s="42"/>
      <c r="R17" s="10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7" customFormat="1" x14ac:dyDescent="0.2"/>
    <row r="102" spans="1:36" s="47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Fondi, Stefano (IT - Milano)</cp:lastModifiedBy>
  <cp:lastPrinted>2007-04-04T08:40:21Z</cp:lastPrinted>
  <dcterms:created xsi:type="dcterms:W3CDTF">2006-04-26T09:45:07Z</dcterms:created>
  <dcterms:modified xsi:type="dcterms:W3CDTF">2015-06-25T10:05:11Z</dcterms:modified>
</cp:coreProperties>
</file>