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J47" i="18" l="1"/>
  <c r="E47" i="7"/>
  <c r="D33" i="7"/>
  <c r="D32" i="7"/>
  <c r="G47" i="18"/>
  <c r="H47" i="18" s="1"/>
  <c r="F47" i="18"/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D32" i="17"/>
  <c r="G32" i="17"/>
  <c r="F32" i="17" s="1"/>
  <c r="H32" i="17"/>
  <c r="D33" i="17"/>
  <c r="M10" i="14"/>
  <c r="M9" i="14"/>
  <c r="M11" i="14"/>
  <c r="G33" i="17"/>
  <c r="H33" i="17"/>
  <c r="F33" i="17"/>
  <c r="J33" i="17" l="1"/>
  <c r="K33" i="17"/>
  <c r="J32" i="17"/>
  <c r="K32" i="17"/>
  <c r="J115" i="2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94" i="19"/>
  <c r="M57" i="19"/>
  <c r="M79" i="19"/>
  <c r="M69" i="19"/>
  <c r="M86" i="19"/>
  <c r="G79" i="19"/>
  <c r="M75" i="19"/>
  <c r="M118" i="19"/>
  <c r="M84" i="19"/>
  <c r="M65" i="19"/>
  <c r="M102" i="19"/>
  <c r="H57" i="19"/>
  <c r="M68" i="19"/>
  <c r="G94" i="19"/>
  <c r="M116" i="19"/>
  <c r="H84" i="19"/>
  <c r="M51" i="19"/>
  <c r="M87" i="19"/>
  <c r="M70" i="19"/>
  <c r="G84" i="19"/>
  <c r="M100" i="19"/>
  <c r="M104" i="19"/>
  <c r="M50" i="19"/>
  <c r="G70" i="19"/>
  <c r="M73" i="19"/>
  <c r="M93" i="19"/>
  <c r="G86" i="19"/>
  <c r="M106" i="19"/>
  <c r="H106" i="19" s="1"/>
  <c r="M72" i="19"/>
  <c r="M85" i="19"/>
  <c r="H104" i="19"/>
  <c r="M89" i="19"/>
  <c r="M53" i="19"/>
  <c r="H75" i="19"/>
  <c r="M96" i="19"/>
  <c r="M80" i="19"/>
  <c r="M59" i="19"/>
  <c r="H100" i="19"/>
  <c r="M98" i="19"/>
  <c r="M92" i="19"/>
  <c r="M54" i="19"/>
  <c r="G118" i="19"/>
  <c r="G98" i="19"/>
  <c r="M55" i="19"/>
  <c r="G55" i="19" s="1"/>
  <c r="M83" i="19"/>
  <c r="M52" i="19"/>
  <c r="G72" i="19"/>
  <c r="G102" i="19"/>
  <c r="G52" i="19"/>
  <c r="M105" i="19"/>
  <c r="G105" i="19" s="1"/>
  <c r="H87" i="19"/>
  <c r="M103" i="19"/>
  <c r="M48" i="19"/>
  <c r="H65" i="19"/>
  <c r="M61" i="19"/>
  <c r="H73" i="19"/>
  <c r="G48" i="19"/>
  <c r="M66" i="19"/>
  <c r="H96" i="19"/>
  <c r="G57" i="19"/>
  <c r="M56" i="19"/>
  <c r="G56" i="19" s="1"/>
  <c r="M90" i="19"/>
  <c r="H90" i="19" s="1"/>
  <c r="H83" i="19"/>
  <c r="H93" i="19"/>
  <c r="M95" i="19"/>
  <c r="M82" i="19"/>
  <c r="H82" i="19" s="1"/>
  <c r="M67" i="19"/>
  <c r="H67" i="19" s="1"/>
  <c r="G104" i="19"/>
  <c r="M58" i="19"/>
  <c r="M74" i="19"/>
  <c r="H74" i="19"/>
  <c r="M81" i="19"/>
  <c r="M97" i="19"/>
  <c r="H97" i="19" s="1"/>
  <c r="M91" i="19"/>
  <c r="G91" i="19" s="1"/>
  <c r="G75" i="19"/>
  <c r="M117" i="19"/>
  <c r="G117" i="19" s="1"/>
  <c r="H48" i="19"/>
  <c r="M60" i="19"/>
  <c r="G60" i="19" s="1"/>
  <c r="M64" i="19"/>
  <c r="H70" i="19"/>
  <c r="M71" i="19"/>
  <c r="M49" i="19"/>
  <c r="H49" i="19" s="1"/>
  <c r="M101" i="19"/>
  <c r="H101" i="19" s="1"/>
  <c r="H58" i="19"/>
  <c r="H54" i="19"/>
  <c r="M88" i="19"/>
  <c r="M99" i="19"/>
  <c r="H51" i="19"/>
  <c r="M63" i="19"/>
  <c r="H63" i="19" s="1"/>
  <c r="G69" i="19"/>
  <c r="M111" i="19"/>
  <c r="H50" i="19"/>
  <c r="G89" i="19"/>
  <c r="H89" i="19"/>
  <c r="H80" i="19"/>
  <c r="G80" i="19"/>
  <c r="H59" i="19"/>
  <c r="H92" i="19"/>
  <c r="H61" i="19"/>
  <c r="H66" i="19"/>
  <c r="H95" i="19"/>
  <c r="G95" i="19"/>
  <c r="G81" i="19"/>
  <c r="G64" i="19"/>
  <c r="G71" i="19"/>
  <c r="H71" i="19"/>
  <c r="H88" i="19"/>
  <c r="G88" i="19"/>
  <c r="G99" i="19"/>
  <c r="H99" i="19"/>
  <c r="H111" i="19"/>
  <c r="G111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H64" i="19"/>
  <c r="G92" i="19"/>
  <c r="H68" i="19"/>
  <c r="H60" i="19"/>
  <c r="H102" i="19"/>
  <c r="H117" i="19"/>
  <c r="G49" i="19"/>
  <c r="H81" i="19"/>
  <c r="G59" i="19"/>
  <c r="H86" i="19"/>
  <c r="G106" i="19"/>
  <c r="H103" i="19"/>
  <c r="G101" i="19"/>
  <c r="G73" i="19"/>
  <c r="G66" i="19"/>
  <c r="G53" i="19"/>
  <c r="H69" i="19"/>
  <c r="G63" i="19"/>
  <c r="H79" i="19"/>
  <c r="H72" i="19"/>
  <c r="G100" i="19"/>
  <c r="G61" i="19"/>
  <c r="G85" i="19"/>
  <c r="G67" i="19"/>
  <c r="G68" i="19"/>
  <c r="G58" i="19"/>
  <c r="H105" i="19"/>
  <c r="G103" i="19"/>
  <c r="G93" i="19"/>
  <c r="H118" i="19"/>
  <c r="H55" i="19"/>
  <c r="H94" i="19"/>
  <c r="H116" i="19"/>
  <c r="H52" i="19"/>
  <c r="G50" i="19"/>
  <c r="G90" i="19"/>
  <c r="H53" i="19"/>
  <c r="G96" i="19"/>
  <c r="H91" i="19"/>
  <c r="G83" i="19"/>
  <c r="G87" i="19"/>
  <c r="H56" i="19"/>
  <c r="G65" i="19"/>
  <c r="G74" i="19"/>
  <c r="H85" i="19"/>
  <c r="G54" i="19"/>
  <c r="G116" i="19"/>
  <c r="G51" i="19"/>
  <c r="G82" i="19"/>
  <c r="H98" i="19"/>
  <c r="G97" i="19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P73" i="7" s="1"/>
  <c r="O91" i="7"/>
  <c r="O115" i="7"/>
  <c r="O23" i="7"/>
  <c r="O41" i="7"/>
  <c r="O59" i="7"/>
  <c r="O83" i="7"/>
  <c r="O104" i="7"/>
  <c r="O9" i="7"/>
  <c r="O27" i="7"/>
  <c r="O45" i="7"/>
  <c r="O66" i="7"/>
  <c r="P66" i="7" s="1"/>
  <c r="O47" i="7"/>
  <c r="O67" i="7"/>
  <c r="P67" i="7" s="1"/>
  <c r="O85" i="7"/>
  <c r="O106" i="7"/>
  <c r="O29" i="7"/>
  <c r="O50" i="7"/>
  <c r="O68" i="7"/>
  <c r="P68" i="7" s="1"/>
  <c r="O87" i="7"/>
  <c r="O114" i="7"/>
  <c r="O13" i="7"/>
  <c r="O37" i="7"/>
  <c r="O56" i="7"/>
  <c r="O74" i="7"/>
  <c r="P74" i="7" s="1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P75" i="7" s="1"/>
  <c r="O97" i="7"/>
  <c r="O117" i="7"/>
  <c r="O84" i="7"/>
  <c r="O10" i="7"/>
  <c r="O105" i="7"/>
  <c r="O42" i="7"/>
  <c r="O7" i="7"/>
  <c r="O80" i="7"/>
  <c r="O44" i="7"/>
  <c r="O77" i="7"/>
  <c r="P77" i="7" s="1"/>
  <c r="O64" i="7"/>
  <c r="P64" i="7" s="1"/>
  <c r="O111" i="7"/>
  <c r="O70" i="7"/>
  <c r="P70" i="7" s="1"/>
  <c r="O69" i="7"/>
  <c r="P69" i="7" s="1"/>
  <c r="O72" i="7"/>
  <c r="P72" i="7" s="1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P65" i="7" s="1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P71" i="7" s="1"/>
  <c r="O35" i="7"/>
  <c r="O112" i="7"/>
  <c r="O93" i="7"/>
  <c r="O76" i="7"/>
  <c r="P76" i="7" s="1"/>
  <c r="O78" i="7"/>
  <c r="P78" i="7" s="1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I6" i="7" l="1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U6" i="7" a="1"/>
  <c r="U46" i="7" s="1"/>
  <c r="V46" i="7" s="1"/>
  <c r="W46" i="7" s="1"/>
  <c r="P6" i="7"/>
  <c r="I6" i="7" l="1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22" i="21"/>
  <c r="M21" i="21"/>
  <c r="M14" i="21"/>
  <c r="M19" i="21"/>
  <c r="M17" i="21"/>
  <c r="M16" i="21"/>
  <c r="M12" i="21"/>
  <c r="M18" i="21"/>
  <c r="M9" i="21"/>
  <c r="M11" i="21"/>
  <c r="M15" i="21"/>
  <c r="M20" i="21"/>
  <c r="M10" i="21"/>
  <c r="M13" i="21"/>
  <c r="F3" i="21" l="1"/>
  <c r="F2" i="19"/>
  <c r="F2" i="18"/>
  <c r="F2" i="17"/>
  <c r="B1" i="2"/>
  <c r="M11" i="17"/>
  <c r="M14" i="18"/>
  <c r="M12" i="18"/>
  <c r="M13" i="18"/>
  <c r="D5" i="2"/>
  <c r="M9" i="17"/>
  <c r="M11" i="18"/>
  <c r="M9" i="18"/>
  <c r="M12" i="17"/>
  <c r="M16" i="18"/>
  <c r="M10" i="18"/>
  <c r="M15" i="18"/>
  <c r="M10" i="17"/>
  <c r="M13" i="17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20" i="21"/>
  <c r="G15" i="18"/>
  <c r="D18" i="2"/>
  <c r="G9" i="21"/>
  <c r="G13" i="21"/>
  <c r="G12" i="21"/>
  <c r="G12" i="17"/>
  <c r="G22" i="21"/>
  <c r="G9" i="18"/>
  <c r="G14" i="21"/>
  <c r="G17" i="18"/>
  <c r="G11" i="17"/>
  <c r="G16" i="21"/>
  <c r="G19" i="21"/>
  <c r="G13" i="18"/>
  <c r="G6" i="19"/>
  <c r="G17" i="21"/>
  <c r="G11" i="18"/>
  <c r="G14" i="18"/>
  <c r="G10" i="21"/>
  <c r="G21" i="21"/>
  <c r="G15" i="21"/>
  <c r="D24" i="17"/>
  <c r="G12" i="18"/>
  <c r="G23" i="21"/>
  <c r="G16" i="18"/>
  <c r="G14" i="17"/>
  <c r="G9" i="17"/>
  <c r="G11" i="21"/>
  <c r="G18" i="21"/>
  <c r="G10" i="17"/>
  <c r="G10" i="18"/>
  <c r="G12" i="14"/>
  <c r="G13" i="17"/>
  <c r="J24" i="17" l="1"/>
  <c r="K24" i="17"/>
  <c r="D19" i="2"/>
  <c r="H14" i="17"/>
  <c r="D25" i="17"/>
  <c r="M113" i="18"/>
  <c r="H22" i="21"/>
  <c r="M109" i="18"/>
  <c r="H18" i="21"/>
  <c r="H16" i="18"/>
  <c r="M108" i="18"/>
  <c r="H9" i="17"/>
  <c r="M108" i="21"/>
  <c r="H13" i="17"/>
  <c r="M111" i="14"/>
  <c r="H12" i="17"/>
  <c r="H12" i="18"/>
  <c r="H17" i="21"/>
  <c r="M118" i="17"/>
  <c r="H17" i="18"/>
  <c r="M108" i="14"/>
  <c r="H9" i="21"/>
  <c r="H9" i="18"/>
  <c r="M109" i="14"/>
  <c r="M110" i="18"/>
  <c r="G24" i="17"/>
  <c r="H13" i="18"/>
  <c r="H23" i="21"/>
  <c r="M114" i="14"/>
  <c r="H20" i="21"/>
  <c r="H21" i="21"/>
  <c r="M111" i="21"/>
  <c r="H12" i="21"/>
  <c r="H16" i="21"/>
  <c r="M115" i="18"/>
  <c r="M107" i="21"/>
  <c r="M111" i="18"/>
  <c r="M113" i="21"/>
  <c r="H6" i="19"/>
  <c r="M112" i="14"/>
  <c r="M115" i="21"/>
  <c r="H19" i="21"/>
  <c r="M113" i="14"/>
  <c r="H11" i="17"/>
  <c r="H11" i="18"/>
  <c r="M114" i="21"/>
  <c r="H14" i="21"/>
  <c r="M110" i="21"/>
  <c r="G25" i="17"/>
  <c r="H14" i="18"/>
  <c r="M107" i="14"/>
  <c r="M107" i="18"/>
  <c r="G115" i="21"/>
  <c r="M115" i="14"/>
  <c r="H15" i="18"/>
  <c r="M114" i="18"/>
  <c r="H13" i="21"/>
  <c r="F25" i="17"/>
  <c r="H15" i="21"/>
  <c r="M109" i="21"/>
  <c r="H10" i="18"/>
  <c r="H12" i="14"/>
  <c r="G114" i="21"/>
  <c r="H25" i="17"/>
  <c r="H11" i="21"/>
  <c r="M112" i="18"/>
  <c r="M101" i="14"/>
  <c r="G115" i="18"/>
  <c r="M112" i="21"/>
  <c r="G112" i="21" s="1"/>
  <c r="M110" i="14"/>
  <c r="H10" i="17"/>
  <c r="H10" i="21"/>
  <c r="G107" i="14"/>
  <c r="H24" i="17"/>
  <c r="F24" i="17"/>
  <c r="G115" i="14"/>
  <c r="H115" i="14" s="1"/>
  <c r="K25" i="17" l="1"/>
  <c r="J25" i="17"/>
  <c r="D12" i="2"/>
  <c r="F2" i="14"/>
  <c r="H107" i="14"/>
  <c r="G107" i="21"/>
  <c r="G114" i="18"/>
  <c r="G114" i="14"/>
  <c r="H114" i="21"/>
  <c r="H112" i="21"/>
  <c r="G113" i="14"/>
  <c r="G112" i="18"/>
  <c r="G111" i="18"/>
  <c r="H111" i="18" s="1"/>
  <c r="G113" i="21"/>
  <c r="G108" i="21"/>
  <c r="G109" i="14"/>
  <c r="G107" i="18"/>
  <c r="G108" i="18"/>
  <c r="H108" i="18" s="1"/>
  <c r="G110" i="21"/>
  <c r="H115" i="18"/>
  <c r="H108" i="21"/>
  <c r="G101" i="14"/>
  <c r="G111" i="21"/>
  <c r="H115" i="21"/>
  <c r="H110" i="21"/>
  <c r="H107" i="18"/>
  <c r="G110" i="18"/>
  <c r="H110" i="18" s="1"/>
  <c r="G118" i="17"/>
  <c r="G110" i="14"/>
  <c r="G112" i="14"/>
  <c r="G109" i="18"/>
  <c r="H109" i="18" s="1"/>
  <c r="G111" i="14"/>
  <c r="G108" i="14"/>
  <c r="H112" i="18"/>
  <c r="H111" i="21"/>
  <c r="D26" i="17"/>
  <c r="G113" i="18"/>
  <c r="H107" i="21"/>
  <c r="H114" i="18"/>
  <c r="G109" i="21"/>
  <c r="G26" i="17"/>
  <c r="D27" i="17"/>
  <c r="H26" i="17"/>
  <c r="F26" i="17"/>
  <c r="D28" i="17"/>
  <c r="G27" i="17"/>
  <c r="D29" i="17"/>
  <c r="F27" i="17"/>
  <c r="H27" i="17"/>
  <c r="G29" i="17"/>
  <c r="H29" i="17"/>
  <c r="F29" i="17"/>
  <c r="K29" i="17" l="1"/>
  <c r="J29" i="17"/>
  <c r="K28" i="17"/>
  <c r="J28" i="17"/>
  <c r="J27" i="17"/>
  <c r="K27" i="17"/>
  <c r="J26" i="17"/>
  <c r="K26" i="17"/>
  <c r="F7" i="19"/>
  <c r="D30" i="17"/>
  <c r="M87" i="18"/>
  <c r="M83" i="21"/>
  <c r="M104" i="17"/>
  <c r="M90" i="21"/>
  <c r="M84" i="17"/>
  <c r="M84" i="18"/>
  <c r="M61" i="14"/>
  <c r="M105" i="18"/>
  <c r="M54" i="14"/>
  <c r="M98" i="17"/>
  <c r="M103" i="17"/>
  <c r="M97" i="17"/>
  <c r="H113" i="14"/>
  <c r="M8" i="18"/>
  <c r="M99" i="18"/>
  <c r="M85" i="14"/>
  <c r="G11" i="14"/>
  <c r="M103" i="21"/>
  <c r="M97" i="18"/>
  <c r="M81" i="18"/>
  <c r="M8" i="17"/>
  <c r="M85" i="18"/>
  <c r="M117" i="14"/>
  <c r="M66" i="14"/>
  <c r="G84" i="17"/>
  <c r="M79" i="18"/>
  <c r="H111" i="14"/>
  <c r="H118" i="17"/>
  <c r="M88" i="17"/>
  <c r="M58" i="14"/>
  <c r="M53" i="14"/>
  <c r="M116" i="21"/>
  <c r="H109" i="21"/>
  <c r="M102" i="21"/>
  <c r="M96" i="18"/>
  <c r="M113" i="17"/>
  <c r="M57" i="14"/>
  <c r="M95" i="14"/>
  <c r="M93" i="14"/>
  <c r="M101" i="18"/>
  <c r="M84" i="21"/>
  <c r="M55" i="14"/>
  <c r="H110" i="14"/>
  <c r="M80" i="21"/>
  <c r="H114" i="14"/>
  <c r="M116" i="17"/>
  <c r="M116" i="18"/>
  <c r="M108" i="17"/>
  <c r="M96" i="21"/>
  <c r="H101" i="14"/>
  <c r="M102" i="14"/>
  <c r="M94" i="14"/>
  <c r="M114" i="17"/>
  <c r="M94" i="21"/>
  <c r="M77" i="14"/>
  <c r="M86" i="21"/>
  <c r="G105" i="18"/>
  <c r="M87" i="14"/>
  <c r="M118" i="21"/>
  <c r="M92" i="17"/>
  <c r="G97" i="18"/>
  <c r="M72" i="14"/>
  <c r="H109" i="14"/>
  <c r="M117" i="21"/>
  <c r="M76" i="14"/>
  <c r="M99" i="21"/>
  <c r="M88" i="14"/>
  <c r="M106" i="17"/>
  <c r="M83" i="14"/>
  <c r="M82" i="17"/>
  <c r="M87" i="17"/>
  <c r="M81" i="17"/>
  <c r="M80" i="18"/>
  <c r="M81" i="14"/>
  <c r="G9" i="14"/>
  <c r="M90" i="14"/>
  <c r="M106" i="18"/>
  <c r="G106" i="18" s="1"/>
  <c r="M100" i="21"/>
  <c r="M62" i="14"/>
  <c r="G88" i="14"/>
  <c r="M91" i="17"/>
  <c r="G106" i="17"/>
  <c r="G28" i="17"/>
  <c r="M95" i="17"/>
  <c r="M105" i="21"/>
  <c r="M92" i="14"/>
  <c r="M118" i="18"/>
  <c r="M106" i="21"/>
  <c r="M115" i="17"/>
  <c r="G99" i="21"/>
  <c r="M104" i="14"/>
  <c r="M81" i="21"/>
  <c r="M88" i="21"/>
  <c r="M79" i="21"/>
  <c r="M93" i="18"/>
  <c r="M88" i="18"/>
  <c r="M83" i="17"/>
  <c r="M90" i="18"/>
  <c r="G57" i="14"/>
  <c r="M93" i="17"/>
  <c r="M80" i="14"/>
  <c r="M91" i="21"/>
  <c r="M98" i="18"/>
  <c r="M8" i="14"/>
  <c r="M86" i="14"/>
  <c r="M92" i="21"/>
  <c r="M86" i="18"/>
  <c r="M112" i="17"/>
  <c r="G117" i="14"/>
  <c r="M99" i="14"/>
  <c r="H112" i="14"/>
  <c r="M98" i="14"/>
  <c r="M79" i="17"/>
  <c r="G79" i="17" s="1"/>
  <c r="M85" i="21"/>
  <c r="M110" i="17"/>
  <c r="M104" i="21"/>
  <c r="M111" i="17"/>
  <c r="G116" i="18"/>
  <c r="M97" i="14"/>
  <c r="M100" i="18"/>
  <c r="M80" i="17"/>
  <c r="G80" i="17" s="1"/>
  <c r="G102" i="21"/>
  <c r="H102" i="21" s="1"/>
  <c r="M92" i="18"/>
  <c r="M103" i="14"/>
  <c r="M69" i="14"/>
  <c r="G96" i="18"/>
  <c r="H96" i="18" s="1"/>
  <c r="M102" i="18"/>
  <c r="M107" i="17"/>
  <c r="M93" i="21"/>
  <c r="H113" i="21"/>
  <c r="M96" i="14"/>
  <c r="M84" i="14"/>
  <c r="G84" i="14" s="1"/>
  <c r="M95" i="21"/>
  <c r="M89" i="21"/>
  <c r="M89" i="18"/>
  <c r="M117" i="18"/>
  <c r="M89" i="17"/>
  <c r="M60" i="14"/>
  <c r="M102" i="17"/>
  <c r="M100" i="17"/>
  <c r="M106" i="14"/>
  <c r="M82" i="21"/>
  <c r="M52" i="14"/>
  <c r="M103" i="18"/>
  <c r="M8" i="21"/>
  <c r="M105" i="14"/>
  <c r="H108" i="14"/>
  <c r="M56" i="14"/>
  <c r="G7" i="19"/>
  <c r="M59" i="14"/>
  <c r="M89" i="14"/>
  <c r="G93" i="14"/>
  <c r="M78" i="14"/>
  <c r="M79" i="14"/>
  <c r="M83" i="18"/>
  <c r="M104" i="18"/>
  <c r="G94" i="21"/>
  <c r="M109" i="17"/>
  <c r="G80" i="21"/>
  <c r="H80" i="21" s="1"/>
  <c r="M94" i="18"/>
  <c r="G94" i="18" s="1"/>
  <c r="M101" i="17"/>
  <c r="M117" i="17"/>
  <c r="M87" i="21"/>
  <c r="G95" i="14"/>
  <c r="M94" i="17"/>
  <c r="M101" i="21"/>
  <c r="D20" i="2"/>
  <c r="G89" i="17"/>
  <c r="G32" i="21"/>
  <c r="M82" i="14"/>
  <c r="M99" i="17"/>
  <c r="G25" i="21"/>
  <c r="M105" i="17"/>
  <c r="G101" i="21"/>
  <c r="M75" i="14"/>
  <c r="M82" i="18"/>
  <c r="M97" i="21"/>
  <c r="M51" i="14"/>
  <c r="G78" i="14"/>
  <c r="G60" i="14"/>
  <c r="M100" i="14"/>
  <c r="M95" i="18"/>
  <c r="G118" i="18"/>
  <c r="M116" i="14"/>
  <c r="M86" i="17"/>
  <c r="M91" i="14"/>
  <c r="M96" i="17"/>
  <c r="M90" i="17"/>
  <c r="G95" i="21"/>
  <c r="M118" i="14"/>
  <c r="H113" i="18"/>
  <c r="G33" i="21"/>
  <c r="M98" i="21"/>
  <c r="G98" i="21" s="1"/>
  <c r="M91" i="18"/>
  <c r="G83" i="14"/>
  <c r="M85" i="17"/>
  <c r="D31" i="17"/>
  <c r="G30" i="17"/>
  <c r="F28" i="17"/>
  <c r="G30" i="21"/>
  <c r="G30" i="18"/>
  <c r="G27" i="21"/>
  <c r="F27" i="21" s="1"/>
  <c r="G40" i="18"/>
  <c r="G25" i="18"/>
  <c r="G26" i="18"/>
  <c r="F26" i="18" s="1"/>
  <c r="G34" i="18"/>
  <c r="G39" i="18"/>
  <c r="H39" i="18" s="1"/>
  <c r="G24" i="18"/>
  <c r="G28" i="18"/>
  <c r="H28" i="18" s="1"/>
  <c r="G37" i="18"/>
  <c r="H37" i="18" s="1"/>
  <c r="G29" i="18"/>
  <c r="G41" i="18"/>
  <c r="G31" i="21"/>
  <c r="F31" i="21" s="1"/>
  <c r="G33" i="18"/>
  <c r="G29" i="21"/>
  <c r="G24" i="21"/>
  <c r="F24" i="21" s="1"/>
  <c r="G34" i="21"/>
  <c r="H34" i="21" s="1"/>
  <c r="G35" i="18"/>
  <c r="G32" i="18"/>
  <c r="G26" i="21"/>
  <c r="G28" i="21"/>
  <c r="H28" i="21" s="1"/>
  <c r="G27" i="18"/>
  <c r="G38" i="18"/>
  <c r="G35" i="21"/>
  <c r="G31" i="18"/>
  <c r="G36" i="18"/>
  <c r="F33" i="21"/>
  <c r="H33" i="21"/>
  <c r="F30" i="17"/>
  <c r="H30" i="17"/>
  <c r="F30" i="21"/>
  <c r="H30" i="21"/>
  <c r="F30" i="18"/>
  <c r="H30" i="18"/>
  <c r="H40" i="18"/>
  <c r="F40" i="18"/>
  <c r="F25" i="18"/>
  <c r="H25" i="18"/>
  <c r="F34" i="18"/>
  <c r="H34" i="18"/>
  <c r="H29" i="18"/>
  <c r="F29" i="18"/>
  <c r="F41" i="18"/>
  <c r="H41" i="18"/>
  <c r="F29" i="21"/>
  <c r="H35" i="18"/>
  <c r="F35" i="18"/>
  <c r="F32" i="18"/>
  <c r="H32" i="18"/>
  <c r="F26" i="21"/>
  <c r="H26" i="21"/>
  <c r="F27" i="18"/>
  <c r="H27" i="18"/>
  <c r="F31" i="18"/>
  <c r="H36" i="18"/>
  <c r="K31" i="17" l="1"/>
  <c r="J31" i="17"/>
  <c r="K30" i="17"/>
  <c r="J30" i="17"/>
  <c r="L6" i="7" a="1"/>
  <c r="L26" i="7" s="1"/>
  <c r="F36" i="18"/>
  <c r="G99" i="17"/>
  <c r="G107" i="17"/>
  <c r="G104" i="14"/>
  <c r="G99" i="18"/>
  <c r="H84" i="17"/>
  <c r="G10" i="14"/>
  <c r="G115" i="17"/>
  <c r="H106" i="18"/>
  <c r="G116" i="14"/>
  <c r="G98" i="17"/>
  <c r="H26" i="18"/>
  <c r="H105" i="18"/>
  <c r="G86" i="14"/>
  <c r="H104" i="14"/>
  <c r="G66" i="14"/>
  <c r="G89" i="14"/>
  <c r="G81" i="21"/>
  <c r="F25" i="21"/>
  <c r="G96" i="21"/>
  <c r="G105" i="21"/>
  <c r="G8" i="14"/>
  <c r="H84" i="14"/>
  <c r="H31" i="18"/>
  <c r="G85" i="17"/>
  <c r="G94" i="17"/>
  <c r="G102" i="18"/>
  <c r="H28" i="17"/>
  <c r="G97" i="17"/>
  <c r="H97" i="17" s="1"/>
  <c r="H31" i="21"/>
  <c r="G8" i="17"/>
  <c r="G92" i="18"/>
  <c r="H9" i="14"/>
  <c r="G83" i="18"/>
  <c r="G95" i="18"/>
  <c r="G88" i="17"/>
  <c r="F32" i="21"/>
  <c r="G114" i="17"/>
  <c r="G100" i="17"/>
  <c r="G91" i="14"/>
  <c r="G88" i="18"/>
  <c r="G92" i="17"/>
  <c r="G52" i="14"/>
  <c r="H101" i="21"/>
  <c r="H97" i="18"/>
  <c r="G100" i="18"/>
  <c r="F24" i="18"/>
  <c r="H38" i="18"/>
  <c r="H83" i="14"/>
  <c r="G59" i="14"/>
  <c r="G111" i="17"/>
  <c r="H111" i="17" s="1"/>
  <c r="H106" i="17"/>
  <c r="G103" i="17"/>
  <c r="H103" i="17" s="1"/>
  <c r="H117" i="14"/>
  <c r="G93" i="18"/>
  <c r="G92" i="14"/>
  <c r="G85" i="21"/>
  <c r="H85" i="21" s="1"/>
  <c r="G61" i="14"/>
  <c r="G81" i="14"/>
  <c r="H24" i="21"/>
  <c r="G82" i="21"/>
  <c r="G104" i="18"/>
  <c r="G83" i="17"/>
  <c r="G103" i="21"/>
  <c r="G86" i="21"/>
  <c r="G85" i="14"/>
  <c r="F37" i="18"/>
  <c r="H98" i="21"/>
  <c r="G56" i="14"/>
  <c r="H56" i="14" s="1"/>
  <c r="G110" i="17"/>
  <c r="G55" i="14"/>
  <c r="G117" i="17"/>
  <c r="H35" i="21"/>
  <c r="H99" i="18"/>
  <c r="G102" i="14"/>
  <c r="F39" i="18"/>
  <c r="H7" i="19"/>
  <c r="G91" i="17"/>
  <c r="H91" i="17"/>
  <c r="G93" i="21"/>
  <c r="H93" i="21" s="1"/>
  <c r="G87" i="21"/>
  <c r="H99" i="21"/>
  <c r="G81" i="18"/>
  <c r="G54" i="14"/>
  <c r="F28" i="18"/>
  <c r="F34" i="21"/>
  <c r="H87" i="21"/>
  <c r="G97" i="21"/>
  <c r="G99" i="14"/>
  <c r="H99" i="14" s="1"/>
  <c r="G118" i="14"/>
  <c r="G106" i="21"/>
  <c r="H95" i="14"/>
  <c r="G89" i="21"/>
  <c r="F28" i="21"/>
  <c r="G104" i="17"/>
  <c r="H59" i="14"/>
  <c r="G90" i="18"/>
  <c r="H24" i="18"/>
  <c r="G103" i="18"/>
  <c r="G103" i="14"/>
  <c r="G84" i="18"/>
  <c r="G104" i="21"/>
  <c r="H57" i="14"/>
  <c r="G101" i="18"/>
  <c r="H94" i="21"/>
  <c r="G97" i="14"/>
  <c r="H29" i="21"/>
  <c r="H32" i="21"/>
  <c r="G72" i="14"/>
  <c r="G102" i="17"/>
  <c r="G82" i="17"/>
  <c r="G83" i="21"/>
  <c r="G76" i="14"/>
  <c r="F33" i="18"/>
  <c r="G8" i="21"/>
  <c r="H8" i="21" s="1"/>
  <c r="G84" i="21"/>
  <c r="G117" i="21"/>
  <c r="G91" i="18"/>
  <c r="H55" i="14"/>
  <c r="H92" i="18"/>
  <c r="H99" i="17"/>
  <c r="G96" i="14"/>
  <c r="H96" i="14" s="1"/>
  <c r="H116" i="18"/>
  <c r="G87" i="17"/>
  <c r="G96" i="17"/>
  <c r="F38" i="18"/>
  <c r="H102" i="18"/>
  <c r="H27" i="21"/>
  <c r="G82" i="18"/>
  <c r="H82" i="18" s="1"/>
  <c r="G92" i="21"/>
  <c r="H92" i="21" s="1"/>
  <c r="G31" i="17"/>
  <c r="G79" i="21"/>
  <c r="H79" i="21" s="1"/>
  <c r="H118" i="18"/>
  <c r="G94" i="14"/>
  <c r="H94" i="14" s="1"/>
  <c r="G8" i="18"/>
  <c r="G80" i="18"/>
  <c r="H80" i="18" s="1"/>
  <c r="G58" i="14"/>
  <c r="H94" i="18"/>
  <c r="G98" i="14"/>
  <c r="H107" i="17"/>
  <c r="G86" i="17"/>
  <c r="H117" i="17"/>
  <c r="H92" i="17"/>
  <c r="H11" i="14"/>
  <c r="G101" i="17"/>
  <c r="H66" i="14"/>
  <c r="H25" i="21"/>
  <c r="H84" i="21"/>
  <c r="H110" i="17"/>
  <c r="G77" i="14"/>
  <c r="G105" i="14"/>
  <c r="H91" i="18"/>
  <c r="H81" i="14"/>
  <c r="G85" i="18"/>
  <c r="H93" i="14"/>
  <c r="H103" i="18"/>
  <c r="G93" i="17"/>
  <c r="G69" i="14"/>
  <c r="G88" i="21"/>
  <c r="G90" i="21"/>
  <c r="H95" i="21"/>
  <c r="G86" i="18"/>
  <c r="H91" i="14"/>
  <c r="G116" i="21"/>
  <c r="G118" i="21"/>
  <c r="H88" i="14"/>
  <c r="G100" i="21"/>
  <c r="G75" i="14"/>
  <c r="H75" i="14" s="1"/>
  <c r="H85" i="17"/>
  <c r="H117" i="21"/>
  <c r="H83" i="18"/>
  <c r="G79" i="14"/>
  <c r="G108" i="17"/>
  <c r="H108" i="17" s="1"/>
  <c r="G62" i="14"/>
  <c r="G80" i="14"/>
  <c r="H89" i="17"/>
  <c r="H94" i="17"/>
  <c r="G82" i="14"/>
  <c r="H33" i="18"/>
  <c r="G87" i="18"/>
  <c r="G53" i="14"/>
  <c r="H53" i="14" s="1"/>
  <c r="H118" i="21"/>
  <c r="G89" i="18"/>
  <c r="H79" i="17"/>
  <c r="H78" i="14"/>
  <c r="G100" i="14"/>
  <c r="H100" i="14" s="1"/>
  <c r="H88" i="21"/>
  <c r="G90" i="17"/>
  <c r="G79" i="18"/>
  <c r="G98" i="18"/>
  <c r="G105" i="17"/>
  <c r="H105" i="17" s="1"/>
  <c r="H80" i="17"/>
  <c r="G112" i="17"/>
  <c r="H112" i="17" s="1"/>
  <c r="G90" i="14"/>
  <c r="H8" i="17"/>
  <c r="G95" i="17"/>
  <c r="H95" i="17" s="1"/>
  <c r="G109" i="17"/>
  <c r="H109" i="17" s="1"/>
  <c r="H103" i="14"/>
  <c r="G106" i="14"/>
  <c r="H106" i="14" s="1"/>
  <c r="H116" i="21"/>
  <c r="H97" i="21"/>
  <c r="G113" i="17"/>
  <c r="G117" i="18"/>
  <c r="H117" i="18" s="1"/>
  <c r="G81" i="17"/>
  <c r="F35" i="21"/>
  <c r="H60" i="14"/>
  <c r="G91" i="21"/>
  <c r="H91" i="21" s="1"/>
  <c r="G51" i="14"/>
  <c r="G87" i="14"/>
  <c r="G116" i="17"/>
  <c r="H61" i="14"/>
  <c r="H31" i="17"/>
  <c r="F31" i="17"/>
  <c r="L111" i="7" l="1"/>
  <c r="L61" i="7"/>
  <c r="M61" i="7" s="1"/>
  <c r="L101" i="7"/>
  <c r="L49" i="7"/>
  <c r="M49" i="7" s="1"/>
  <c r="N49" i="7" s="1"/>
  <c r="L46" i="7"/>
  <c r="M46" i="7" s="1"/>
  <c r="N46" i="7" s="1"/>
  <c r="L39" i="7"/>
  <c r="M39" i="7" s="1"/>
  <c r="N39" i="7" s="1"/>
  <c r="L11" i="7"/>
  <c r="L76" i="7"/>
  <c r="M76" i="7" s="1"/>
  <c r="N76" i="7" s="1"/>
  <c r="L110" i="7"/>
  <c r="L9" i="7"/>
  <c r="L22" i="7"/>
  <c r="M22" i="7" s="1"/>
  <c r="N22" i="7" s="1"/>
  <c r="L105" i="7"/>
  <c r="L75" i="7"/>
  <c r="M75" i="7" s="1"/>
  <c r="N75" i="7" s="1"/>
  <c r="L117" i="7"/>
  <c r="L115" i="7"/>
  <c r="L71" i="7"/>
  <c r="M71" i="7" s="1"/>
  <c r="N71" i="7" s="1"/>
  <c r="L114" i="7"/>
  <c r="L45" i="7"/>
  <c r="M45" i="7" s="1"/>
  <c r="L25" i="7"/>
  <c r="L18" i="7"/>
  <c r="M18" i="7" s="1"/>
  <c r="N18" i="7" s="1"/>
  <c r="L88" i="7"/>
  <c r="L90" i="7"/>
  <c r="L36" i="7"/>
  <c r="M36" i="7" s="1"/>
  <c r="N36" i="7" s="1"/>
  <c r="L98" i="7"/>
  <c r="L113" i="7"/>
  <c r="L58" i="7"/>
  <c r="M58" i="7" s="1"/>
  <c r="N58" i="7" s="1"/>
  <c r="L78" i="7"/>
  <c r="M78" i="7" s="1"/>
  <c r="N78" i="7" s="1"/>
  <c r="L60" i="7"/>
  <c r="M60" i="7" s="1"/>
  <c r="N60" i="7" s="1"/>
  <c r="L69" i="7"/>
  <c r="M69" i="7" s="1"/>
  <c r="N69" i="7" s="1"/>
  <c r="L72" i="7"/>
  <c r="M72" i="7" s="1"/>
  <c r="L34" i="7"/>
  <c r="M34" i="7" s="1"/>
  <c r="N34" i="7" s="1"/>
  <c r="L94" i="7"/>
  <c r="L83" i="7"/>
  <c r="L8" i="7"/>
  <c r="L33" i="7"/>
  <c r="L62" i="7"/>
  <c r="M62" i="7" s="1"/>
  <c r="N62" i="7" s="1"/>
  <c r="L12" i="7"/>
  <c r="L102" i="7"/>
  <c r="L96" i="7"/>
  <c r="L32" i="7"/>
  <c r="L82" i="7"/>
  <c r="L106" i="7"/>
  <c r="L30" i="7"/>
  <c r="L21" i="7"/>
  <c r="M21" i="7" s="1"/>
  <c r="N21" i="7" s="1"/>
  <c r="L41" i="7"/>
  <c r="M41" i="7" s="1"/>
  <c r="N41" i="7" s="1"/>
  <c r="L35" i="7"/>
  <c r="M35" i="7" s="1"/>
  <c r="L56" i="7"/>
  <c r="M56" i="7" s="1"/>
  <c r="N56" i="7" s="1"/>
  <c r="L89" i="7"/>
  <c r="L85" i="7"/>
  <c r="L103" i="7"/>
  <c r="L53" i="7"/>
  <c r="M53" i="7" s="1"/>
  <c r="L97" i="7"/>
  <c r="L6" i="7"/>
  <c r="M6" i="7" s="1"/>
  <c r="N6" i="7" s="1"/>
  <c r="L28" i="7"/>
  <c r="L63" i="7"/>
  <c r="M63" i="7" s="1"/>
  <c r="N63" i="7" s="1"/>
  <c r="L54" i="7"/>
  <c r="M54" i="7" s="1"/>
  <c r="N54" i="7" s="1"/>
  <c r="L10" i="7"/>
  <c r="L81" i="7"/>
  <c r="L108" i="7"/>
  <c r="L19" i="7"/>
  <c r="M19" i="7" s="1"/>
  <c r="N19" i="7" s="1"/>
  <c r="L40" i="7"/>
  <c r="M40" i="7" s="1"/>
  <c r="N40" i="7" s="1"/>
  <c r="L50" i="7"/>
  <c r="M50" i="7" s="1"/>
  <c r="N50" i="7" s="1"/>
  <c r="L59" i="7"/>
  <c r="M59" i="7" s="1"/>
  <c r="N59" i="7" s="1"/>
  <c r="L15" i="7"/>
  <c r="L7" i="7"/>
  <c r="M7" i="7" s="1"/>
  <c r="L23" i="7"/>
  <c r="M23" i="7" s="1"/>
  <c r="N23" i="7" s="1"/>
  <c r="L64" i="7"/>
  <c r="M64" i="7" s="1"/>
  <c r="N64" i="7" s="1"/>
  <c r="L14" i="7"/>
  <c r="L47" i="7"/>
  <c r="M47" i="7" s="1"/>
  <c r="L95" i="7"/>
  <c r="L66" i="7"/>
  <c r="M66" i="7" s="1"/>
  <c r="N66" i="7" s="1"/>
  <c r="L20" i="7"/>
  <c r="M20" i="7" s="1"/>
  <c r="L116" i="7"/>
  <c r="L65" i="7"/>
  <c r="M65" i="7" s="1"/>
  <c r="N65" i="7" s="1"/>
  <c r="L37" i="7"/>
  <c r="M37" i="7" s="1"/>
  <c r="N37" i="7" s="1"/>
  <c r="L99" i="7"/>
  <c r="L84" i="7"/>
  <c r="L31" i="7"/>
  <c r="L68" i="7"/>
  <c r="M68" i="7" s="1"/>
  <c r="N68" i="7" s="1"/>
  <c r="L112" i="7"/>
  <c r="L92" i="7"/>
  <c r="L27" i="7"/>
  <c r="L43" i="7"/>
  <c r="M43" i="7" s="1"/>
  <c r="L13" i="7"/>
  <c r="L44" i="7"/>
  <c r="M44" i="7" s="1"/>
  <c r="N44" i="7" s="1"/>
  <c r="L73" i="7"/>
  <c r="M73" i="7" s="1"/>
  <c r="N73" i="7" s="1"/>
  <c r="L87" i="7"/>
  <c r="L42" i="7"/>
  <c r="M42" i="7" s="1"/>
  <c r="N42" i="7" s="1"/>
  <c r="L51" i="7"/>
  <c r="M51" i="7" s="1"/>
  <c r="N51" i="7" s="1"/>
  <c r="L77" i="7"/>
  <c r="M77" i="7" s="1"/>
  <c r="N77" i="7" s="1"/>
  <c r="L80" i="7"/>
  <c r="L79" i="7"/>
  <c r="L91" i="7"/>
  <c r="L74" i="7"/>
  <c r="M74" i="7" s="1"/>
  <c r="N74" i="7" s="1"/>
  <c r="L107" i="7"/>
  <c r="L100" i="7"/>
  <c r="L48" i="7"/>
  <c r="M48" i="7" s="1"/>
  <c r="N48" i="7" s="1"/>
  <c r="L93" i="7"/>
  <c r="L17" i="7"/>
  <c r="M17" i="7" s="1"/>
  <c r="N17" i="7" s="1"/>
  <c r="L67" i="7"/>
  <c r="M67" i="7" s="1"/>
  <c r="N67" i="7" s="1"/>
  <c r="L24" i="7"/>
  <c r="L16" i="7"/>
  <c r="M16" i="7" s="1"/>
  <c r="N16" i="7" s="1"/>
  <c r="L52" i="7"/>
  <c r="M52" i="7" s="1"/>
  <c r="N52" i="7" s="1"/>
  <c r="L86" i="7"/>
  <c r="L55" i="7"/>
  <c r="M55" i="7" s="1"/>
  <c r="N55" i="7" s="1"/>
  <c r="L70" i="7"/>
  <c r="M70" i="7" s="1"/>
  <c r="L109" i="7"/>
  <c r="L104" i="7"/>
  <c r="L38" i="7"/>
  <c r="M38" i="7" s="1"/>
  <c r="N38" i="7" s="1"/>
  <c r="L57" i="7"/>
  <c r="M57" i="7" s="1"/>
  <c r="N57" i="7" s="1"/>
  <c r="L29" i="7"/>
  <c r="N70" i="7"/>
  <c r="N61" i="7"/>
  <c r="N53" i="7"/>
  <c r="N72" i="7"/>
  <c r="N47" i="7"/>
  <c r="N20" i="7"/>
  <c r="N7" i="7"/>
  <c r="N43" i="7"/>
  <c r="N45" i="7"/>
  <c r="N35" i="7"/>
  <c r="Q78" i="7"/>
  <c r="F8" i="19"/>
  <c r="Q6" i="7"/>
  <c r="H116" i="17"/>
  <c r="H86" i="17"/>
  <c r="H106" i="21"/>
  <c r="H89" i="14"/>
  <c r="H102" i="14"/>
  <c r="H104" i="18"/>
  <c r="H115" i="17"/>
  <c r="H93" i="18"/>
  <c r="H86" i="21"/>
  <c r="H100" i="21"/>
  <c r="H113" i="17"/>
  <c r="H98" i="14"/>
  <c r="H118" i="14"/>
  <c r="H85" i="14"/>
  <c r="H85" i="18"/>
  <c r="H90" i="14"/>
  <c r="H100" i="18"/>
  <c r="H52" i="14"/>
  <c r="H90" i="17"/>
  <c r="H79" i="18"/>
  <c r="H96" i="17"/>
  <c r="H81" i="18"/>
  <c r="H10" i="14"/>
  <c r="H54" i="14"/>
  <c r="H98" i="18"/>
  <c r="H87" i="14"/>
  <c r="H88" i="17"/>
  <c r="H104" i="21"/>
  <c r="H87" i="18"/>
  <c r="H83" i="17"/>
  <c r="H95" i="18"/>
  <c r="H82" i="21"/>
  <c r="H98" i="17"/>
  <c r="H105" i="21"/>
  <c r="H103" i="21"/>
  <c r="H79" i="14"/>
  <c r="H88" i="18"/>
  <c r="H84" i="18"/>
  <c r="H105" i="14"/>
  <c r="H81" i="17"/>
  <c r="H86" i="18"/>
  <c r="H100" i="17"/>
  <c r="H82" i="14"/>
  <c r="H86" i="14"/>
  <c r="H62" i="14"/>
  <c r="H116" i="14"/>
  <c r="H97" i="14"/>
  <c r="H114" i="17"/>
  <c r="H90" i="21"/>
  <c r="H82" i="17"/>
  <c r="H89" i="18"/>
  <c r="H101" i="17"/>
  <c r="H8" i="14"/>
  <c r="H76" i="14"/>
  <c r="H80" i="14"/>
  <c r="H77" i="14"/>
  <c r="H87" i="17"/>
  <c r="H58" i="14"/>
  <c r="H83" i="21"/>
  <c r="H81" i="21"/>
  <c r="H92" i="14"/>
  <c r="H96" i="21"/>
  <c r="H72" i="14"/>
  <c r="H93" i="17"/>
  <c r="H8" i="18"/>
  <c r="H69" i="14"/>
  <c r="H89" i="21"/>
  <c r="H90" i="18"/>
  <c r="G8" i="19"/>
  <c r="H101" i="18"/>
  <c r="H51" i="14"/>
  <c r="H102" i="17"/>
  <c r="H104" i="17"/>
  <c r="K6" i="7" l="1"/>
  <c r="H8" i="19"/>
  <c r="J63" i="7" l="1"/>
  <c r="K68" i="7" l="1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M15" i="7" l="1"/>
  <c r="N15" i="7" l="1"/>
  <c r="AA15" i="7" l="1"/>
  <c r="AB15" i="7"/>
  <c r="G8" i="7" l="1"/>
  <c r="D118" i="7"/>
  <c r="D116" i="7"/>
  <c r="E105" i="7"/>
  <c r="E35" i="7"/>
  <c r="C56" i="7"/>
  <c r="C97" i="7"/>
  <c r="C8" i="7"/>
  <c r="C95" i="7"/>
  <c r="C91" i="7"/>
  <c r="D105" i="7"/>
  <c r="G57" i="7"/>
  <c r="E27" i="7"/>
  <c r="F111" i="7"/>
  <c r="F94" i="7"/>
  <c r="G87" i="7"/>
  <c r="G66" i="7"/>
  <c r="G103" i="7"/>
  <c r="E33" i="7"/>
  <c r="D86" i="7"/>
  <c r="C11" i="7"/>
  <c r="G61" i="7"/>
  <c r="F99" i="7"/>
  <c r="G53" i="7"/>
  <c r="G96" i="7"/>
  <c r="D99" i="7"/>
  <c r="F20" i="7"/>
  <c r="G88" i="7"/>
  <c r="F116" i="7"/>
  <c r="F84" i="7"/>
  <c r="E11" i="7"/>
  <c r="D113" i="7"/>
  <c r="G63" i="7"/>
  <c r="D83" i="7"/>
  <c r="F113" i="7"/>
  <c r="E103" i="7"/>
  <c r="E37" i="7"/>
  <c r="C76" i="7"/>
  <c r="C104" i="7"/>
  <c r="E97" i="7"/>
  <c r="E34" i="7"/>
  <c r="F117" i="7"/>
  <c r="D25" i="7"/>
  <c r="D103" i="7"/>
  <c r="G56" i="7"/>
  <c r="E28" i="7"/>
  <c r="E9" i="7"/>
  <c r="E112" i="7"/>
  <c r="D79" i="7"/>
  <c r="G49" i="7"/>
  <c r="D9" i="7"/>
  <c r="D100" i="7"/>
  <c r="E117" i="7"/>
  <c r="G65" i="7"/>
  <c r="F21" i="7"/>
  <c r="C85" i="7"/>
  <c r="C92" i="7"/>
  <c r="D108" i="7"/>
  <c r="C108" i="7"/>
  <c r="F31" i="7"/>
  <c r="D111" i="7"/>
  <c r="G68" i="7"/>
  <c r="C9" i="7"/>
  <c r="C109" i="7"/>
  <c r="D102" i="7"/>
  <c r="C82" i="7"/>
  <c r="G54" i="7"/>
  <c r="E82" i="7"/>
  <c r="E104" i="7"/>
  <c r="E17" i="7"/>
  <c r="C53" i="7"/>
  <c r="F28" i="7"/>
  <c r="E13" i="7"/>
  <c r="F93" i="7"/>
  <c r="D97" i="7"/>
  <c r="D110" i="7"/>
  <c r="C117" i="7"/>
  <c r="D96" i="7"/>
  <c r="E12" i="7"/>
  <c r="F106" i="7"/>
  <c r="D82" i="7"/>
  <c r="D112" i="7"/>
  <c r="C83" i="7"/>
  <c r="G91" i="7"/>
  <c r="E118" i="7"/>
  <c r="C94" i="7"/>
  <c r="G67" i="7"/>
  <c r="G105" i="7"/>
  <c r="D81" i="7"/>
  <c r="E8" i="7"/>
  <c r="G81" i="7"/>
  <c r="G95" i="7"/>
  <c r="D104" i="7"/>
  <c r="F86" i="7"/>
  <c r="C103" i="7"/>
  <c r="D30" i="7"/>
  <c r="D28" i="7"/>
  <c r="F22" i="7"/>
  <c r="F114" i="7"/>
  <c r="E115" i="7"/>
  <c r="E113" i="7"/>
  <c r="G73" i="7"/>
  <c r="C112" i="7"/>
  <c r="F25" i="7"/>
  <c r="C113" i="7"/>
  <c r="F103" i="7"/>
  <c r="C80" i="7"/>
  <c r="G99" i="7"/>
  <c r="F102" i="7"/>
  <c r="C106" i="7"/>
  <c r="F80" i="7"/>
  <c r="G71" i="7"/>
  <c r="E89" i="7"/>
  <c r="F107" i="7"/>
  <c r="C93" i="7"/>
  <c r="F15" i="7"/>
  <c r="E32" i="7"/>
  <c r="C51" i="7"/>
  <c r="C114" i="7"/>
  <c r="F118" i="7"/>
  <c r="C61" i="7"/>
  <c r="C102" i="7"/>
  <c r="C107" i="7"/>
  <c r="C88" i="7"/>
  <c r="F110" i="7"/>
  <c r="E96" i="7"/>
  <c r="D107" i="7"/>
  <c r="D98" i="7"/>
  <c r="C110" i="7"/>
  <c r="G75" i="7"/>
  <c r="E25" i="7"/>
  <c r="E99" i="7"/>
  <c r="E79" i="7"/>
  <c r="E114" i="7"/>
  <c r="G51" i="7"/>
  <c r="G104" i="7"/>
  <c r="C57" i="7"/>
  <c r="F9" i="7"/>
  <c r="E90" i="7"/>
  <c r="D13" i="7"/>
  <c r="G60" i="7"/>
  <c r="F11" i="7"/>
  <c r="D24" i="7"/>
  <c r="E107" i="7"/>
  <c r="E38" i="7"/>
  <c r="F24" i="7"/>
  <c r="D89" i="7"/>
  <c r="G89" i="7"/>
  <c r="E106" i="7"/>
  <c r="D92" i="7"/>
  <c r="E92" i="7"/>
  <c r="E98" i="7"/>
  <c r="E100" i="7"/>
  <c r="E93" i="7"/>
  <c r="F98" i="7"/>
  <c r="G7" i="7"/>
  <c r="F27" i="7"/>
  <c r="C118" i="7"/>
  <c r="G83" i="7"/>
  <c r="E80" i="7"/>
  <c r="F81" i="7"/>
  <c r="G59" i="7"/>
  <c r="G52" i="7"/>
  <c r="F104" i="7"/>
  <c r="F90" i="7"/>
  <c r="F87" i="7"/>
  <c r="F29" i="7"/>
  <c r="D95" i="7"/>
  <c r="E110" i="7"/>
  <c r="G100" i="7"/>
  <c r="F79" i="7"/>
  <c r="C99" i="7"/>
  <c r="G116" i="7"/>
  <c r="E94" i="7"/>
  <c r="G82" i="7"/>
  <c r="F112" i="7"/>
  <c r="F13" i="7"/>
  <c r="D87" i="7"/>
  <c r="E16" i="7"/>
  <c r="D31" i="7"/>
  <c r="F17" i="7"/>
  <c r="C60" i="7"/>
  <c r="C116" i="7"/>
  <c r="C81" i="7"/>
  <c r="E81" i="7"/>
  <c r="F115" i="7"/>
  <c r="G97" i="7"/>
  <c r="F96" i="7"/>
  <c r="E40" i="7"/>
  <c r="F30" i="7"/>
  <c r="F91" i="7"/>
  <c r="C96" i="7"/>
  <c r="C115" i="7"/>
  <c r="E14" i="7"/>
  <c r="E30" i="7"/>
  <c r="E39" i="7"/>
  <c r="G101" i="7"/>
  <c r="E109" i="7"/>
  <c r="C77" i="7"/>
  <c r="C59" i="7"/>
  <c r="C66" i="7"/>
  <c r="E91" i="7"/>
  <c r="D115" i="7"/>
  <c r="G111" i="7"/>
  <c r="C62" i="7"/>
  <c r="G69" i="7"/>
  <c r="G58" i="7"/>
  <c r="F19" i="7"/>
  <c r="G94" i="7"/>
  <c r="G86" i="7"/>
  <c r="F26" i="7"/>
  <c r="F92" i="7"/>
  <c r="D80" i="7"/>
  <c r="D91" i="7"/>
  <c r="C90" i="7"/>
  <c r="D27" i="7"/>
  <c r="C78" i="7"/>
  <c r="F108" i="7"/>
  <c r="C12" i="7"/>
  <c r="D12" i="7"/>
  <c r="G118" i="7"/>
  <c r="D14" i="7"/>
  <c r="C84" i="7"/>
  <c r="C105" i="7"/>
  <c r="G74" i="7"/>
  <c r="E83" i="7"/>
  <c r="F23" i="7"/>
  <c r="F100" i="7"/>
  <c r="F89" i="7"/>
  <c r="F95" i="7"/>
  <c r="F12" i="7"/>
  <c r="D10" i="7"/>
  <c r="G93" i="7"/>
  <c r="F85" i="7"/>
  <c r="D109" i="7"/>
  <c r="E85" i="7"/>
  <c r="D101" i="7"/>
  <c r="E84" i="7"/>
  <c r="E102" i="7"/>
  <c r="D94" i="7"/>
  <c r="E95" i="7"/>
  <c r="D8" i="7"/>
  <c r="E88" i="7"/>
  <c r="E108" i="7"/>
  <c r="E31" i="7"/>
  <c r="E86" i="7"/>
  <c r="G72" i="7"/>
  <c r="G92" i="7"/>
  <c r="C89" i="7"/>
  <c r="F32" i="7"/>
  <c r="C86" i="7"/>
  <c r="F10" i="7"/>
  <c r="C111" i="7"/>
  <c r="D117" i="7"/>
  <c r="C75" i="7"/>
  <c r="D106" i="7"/>
  <c r="C55" i="7"/>
  <c r="G102" i="7"/>
  <c r="G90" i="7"/>
  <c r="F18" i="7"/>
  <c r="F14" i="7"/>
  <c r="E29" i="7"/>
  <c r="G84" i="7"/>
  <c r="F105" i="7"/>
  <c r="F83" i="7"/>
  <c r="C69" i="7"/>
  <c r="E116" i="7"/>
  <c r="E41" i="7"/>
  <c r="D29" i="7"/>
  <c r="F109" i="7"/>
  <c r="G70" i="7"/>
  <c r="F82" i="7"/>
  <c r="E87" i="7"/>
  <c r="E24" i="7"/>
  <c r="F35" i="7"/>
  <c r="C98" i="7"/>
  <c r="D93" i="7"/>
  <c r="E101" i="7"/>
  <c r="E10" i="7"/>
  <c r="G55" i="7"/>
  <c r="D85" i="7"/>
  <c r="E36" i="7"/>
  <c r="C100" i="7"/>
  <c r="F97" i="7"/>
  <c r="F101" i="7"/>
  <c r="G106" i="7"/>
  <c r="F34" i="7"/>
  <c r="F33" i="7"/>
  <c r="F8" i="7"/>
  <c r="C10" i="7"/>
  <c r="G85" i="7"/>
  <c r="E26" i="7"/>
  <c r="G79" i="7"/>
  <c r="C87" i="7"/>
  <c r="E15" i="7"/>
  <c r="G6" i="7"/>
  <c r="D26" i="7"/>
  <c r="G48" i="7"/>
  <c r="C72" i="7"/>
  <c r="G80" i="7"/>
  <c r="C58" i="7"/>
  <c r="G98" i="7"/>
  <c r="C101" i="7"/>
  <c r="E111" i="7"/>
  <c r="G117" i="7"/>
  <c r="F16" i="7"/>
  <c r="D90" i="7"/>
  <c r="C54" i="7"/>
  <c r="F88" i="7"/>
  <c r="C52" i="7"/>
  <c r="D114" i="7"/>
  <c r="G50" i="7"/>
  <c r="D84" i="7"/>
  <c r="D88" i="7"/>
  <c r="C79" i="7"/>
  <c r="D11" i="7"/>
  <c r="G64" i="7"/>
  <c r="D6" i="2" l="1"/>
  <c r="I47" i="18"/>
  <c r="I33" i="17"/>
  <c r="I32" i="17"/>
  <c r="I118" i="19"/>
  <c r="I82" i="17"/>
  <c r="I59" i="14"/>
  <c r="I81" i="19"/>
  <c r="I108" i="18"/>
  <c r="I28" i="21"/>
  <c r="I7" i="19"/>
  <c r="I39" i="18"/>
  <c r="I72" i="19"/>
  <c r="I93" i="17"/>
  <c r="I31" i="18"/>
  <c r="I29" i="17"/>
  <c r="I8" i="18"/>
  <c r="I62" i="14"/>
  <c r="I14" i="21"/>
  <c r="I23" i="21"/>
  <c r="I87" i="21"/>
  <c r="I52" i="14"/>
  <c r="I21" i="21"/>
  <c r="I6" i="19"/>
  <c r="I35" i="18"/>
  <c r="I90" i="18"/>
  <c r="I52" i="19"/>
  <c r="I114" i="14"/>
  <c r="I88" i="21"/>
  <c r="I93" i="18"/>
  <c r="I37" i="18"/>
  <c r="I51" i="14"/>
  <c r="I17" i="21"/>
  <c r="I115" i="17"/>
  <c r="I103" i="21"/>
  <c r="I71" i="19"/>
  <c r="I94" i="14"/>
  <c r="I90" i="17"/>
  <c r="I19" i="21"/>
  <c r="I116" i="14"/>
  <c r="I31" i="21"/>
  <c r="I111" i="19"/>
  <c r="I11" i="21"/>
  <c r="I32" i="18"/>
  <c r="I32" i="21"/>
  <c r="I12" i="18"/>
  <c r="I83" i="14"/>
  <c r="I63" i="19"/>
  <c r="I20" i="21"/>
  <c r="I90" i="14"/>
  <c r="I25" i="21"/>
  <c r="I90" i="19"/>
  <c r="I93" i="19"/>
  <c r="I114" i="17"/>
  <c r="I16" i="21"/>
  <c r="I12" i="14"/>
  <c r="I108" i="21"/>
  <c r="I48" i="19"/>
  <c r="I15" i="18"/>
  <c r="I94" i="21"/>
  <c r="I91" i="17"/>
  <c r="I34" i="18"/>
  <c r="I60" i="14"/>
  <c r="I89" i="17"/>
  <c r="I86" i="18"/>
  <c r="I55" i="19"/>
  <c r="I8" i="21"/>
  <c r="I82" i="19"/>
  <c r="I103" i="17"/>
  <c r="I80" i="18"/>
  <c r="I109" i="17"/>
  <c r="I80" i="19"/>
  <c r="I61" i="19"/>
  <c r="I81" i="21"/>
  <c r="I104" i="17"/>
  <c r="I10" i="21"/>
  <c r="I49" i="19"/>
  <c r="I75" i="14"/>
  <c r="I41" i="18"/>
  <c r="I105" i="17"/>
  <c r="I79" i="14"/>
  <c r="I95" i="14"/>
  <c r="I14" i="18"/>
  <c r="I88" i="18"/>
  <c r="I106" i="17"/>
  <c r="I103" i="14"/>
  <c r="I84" i="21"/>
  <c r="I22" i="21"/>
  <c r="I64" i="19"/>
  <c r="I26" i="18"/>
  <c r="I109" i="21"/>
  <c r="I70" i="19"/>
  <c r="I118" i="18"/>
  <c r="I13" i="18"/>
  <c r="I8" i="14"/>
  <c r="I66" i="14"/>
  <c r="I97" i="14"/>
  <c r="I111" i="14"/>
  <c r="I81" i="17"/>
  <c r="I97" i="19"/>
  <c r="I82" i="21"/>
  <c r="I102" i="21"/>
  <c r="I107" i="17"/>
  <c r="I72" i="14"/>
  <c r="I57" i="19"/>
  <c r="I103" i="18"/>
  <c r="I53" i="19"/>
  <c r="I12" i="21"/>
  <c r="I100" i="19"/>
  <c r="I114" i="21"/>
  <c r="I106" i="14"/>
  <c r="I58" i="14"/>
  <c r="I83" i="17"/>
  <c r="I54" i="14"/>
  <c r="I82" i="14"/>
  <c r="I94" i="19"/>
  <c r="I115" i="21"/>
  <c r="I85" i="19"/>
  <c r="I93" i="21"/>
  <c r="I114" i="18"/>
  <c r="I86" i="19"/>
  <c r="I58" i="19"/>
  <c r="I111" i="17"/>
  <c r="I15" i="21"/>
  <c r="I91" i="21"/>
  <c r="I107" i="14"/>
  <c r="I28" i="17"/>
  <c r="I81" i="14"/>
  <c r="I27" i="18"/>
  <c r="I92" i="17"/>
  <c r="I73" i="19"/>
  <c r="I95" i="18"/>
  <c r="I30" i="21"/>
  <c r="I40" i="18"/>
  <c r="I24" i="18"/>
  <c r="I109" i="18"/>
  <c r="I99" i="18"/>
  <c r="I113" i="18"/>
  <c r="I89" i="14"/>
  <c r="I18" i="21"/>
  <c r="I94" i="17"/>
  <c r="I79" i="21"/>
  <c r="I9" i="14"/>
  <c r="I118" i="21"/>
  <c r="I98" i="19"/>
  <c r="I116" i="17"/>
  <c r="I111" i="21"/>
  <c r="I87" i="17"/>
  <c r="I113" i="17"/>
  <c r="I57" i="14"/>
  <c r="I9" i="18"/>
  <c r="I14" i="17"/>
  <c r="I87" i="19"/>
  <c r="I115" i="14"/>
  <c r="I109" i="14"/>
  <c r="I110" i="18"/>
  <c r="I117" i="21"/>
  <c r="I28" i="18"/>
  <c r="I104" i="19"/>
  <c r="I69" i="19"/>
  <c r="I105" i="19"/>
  <c r="I89" i="19"/>
  <c r="I96" i="17"/>
  <c r="I10" i="18"/>
  <c r="I100" i="21"/>
  <c r="I85" i="17"/>
  <c r="I94" i="18"/>
  <c r="I86" i="14"/>
  <c r="I86" i="21"/>
  <c r="I80" i="14"/>
  <c r="I100" i="17"/>
  <c r="I92" i="21"/>
  <c r="I105" i="14"/>
  <c r="I117" i="14"/>
  <c r="I116" i="19"/>
  <c r="I33" i="18"/>
  <c r="I67" i="19"/>
  <c r="I25" i="18"/>
  <c r="I113" i="21"/>
  <c r="I8" i="19"/>
  <c r="I110" i="14"/>
  <c r="I27" i="17"/>
  <c r="I104" i="18"/>
  <c r="I24" i="21"/>
  <c r="I85" i="18"/>
  <c r="I51" i="19"/>
  <c r="I98" i="14"/>
  <c r="I112" i="14"/>
  <c r="I26" i="17"/>
  <c r="I117" i="18"/>
  <c r="I89" i="21"/>
  <c r="I11" i="14"/>
  <c r="I9" i="21"/>
  <c r="I112" i="21"/>
  <c r="I59" i="19"/>
  <c r="I110" i="21"/>
  <c r="I84" i="18"/>
  <c r="I102" i="18"/>
  <c r="I117" i="17"/>
  <c r="I76" i="14"/>
  <c r="I56" i="14"/>
  <c r="I88" i="14"/>
  <c r="I118" i="17"/>
  <c r="I95" i="17"/>
  <c r="I12" i="17"/>
  <c r="I31" i="17"/>
  <c r="I87" i="18"/>
  <c r="I102" i="17"/>
  <c r="I106" i="19"/>
  <c r="I113" i="14"/>
  <c r="I82" i="18"/>
  <c r="I16" i="18"/>
  <c r="I79" i="19"/>
  <c r="I79" i="17"/>
  <c r="I29" i="21"/>
  <c r="I38" i="18"/>
  <c r="I96" i="18"/>
  <c r="I83" i="18"/>
  <c r="I115" i="18"/>
  <c r="I11" i="18"/>
  <c r="I95" i="19"/>
  <c r="I90" i="21"/>
  <c r="I54" i="19"/>
  <c r="I26" i="21"/>
  <c r="I60" i="19"/>
  <c r="I96" i="21"/>
  <c r="I102" i="19"/>
  <c r="I34" i="21"/>
  <c r="I106" i="21"/>
  <c r="I79" i="18"/>
  <c r="I53" i="14"/>
  <c r="I17" i="18"/>
  <c r="I91" i="14"/>
  <c r="I85" i="21"/>
  <c r="I84" i="17"/>
  <c r="I13" i="17"/>
  <c r="I91" i="18"/>
  <c r="I10" i="14"/>
  <c r="I100" i="18"/>
  <c r="I56" i="19"/>
  <c r="I83" i="19"/>
  <c r="I111" i="18"/>
  <c r="I97" i="18"/>
  <c r="I24" i="17"/>
  <c r="I108" i="14"/>
  <c r="I101" i="14"/>
  <c r="I104" i="14"/>
  <c r="I102" i="14"/>
  <c r="I92" i="18"/>
  <c r="I100" i="14"/>
  <c r="I33" i="21"/>
  <c r="I75" i="19"/>
  <c r="I88" i="19"/>
  <c r="I91" i="19"/>
  <c r="I66" i="19"/>
  <c r="I77" i="14"/>
  <c r="I99" i="21"/>
  <c r="I98" i="21"/>
  <c r="I61" i="14"/>
  <c r="I88" i="17"/>
  <c r="I11" i="17"/>
  <c r="I36" i="18"/>
  <c r="I69" i="14"/>
  <c r="I112" i="17"/>
  <c r="I30" i="17"/>
  <c r="I107" i="18"/>
  <c r="I93" i="14"/>
  <c r="I78" i="14"/>
  <c r="I92" i="19"/>
  <c r="I89" i="18"/>
  <c r="I81" i="18"/>
  <c r="I101" i="21"/>
  <c r="I74" i="19"/>
  <c r="I104" i="21"/>
  <c r="I8" i="17"/>
  <c r="I27" i="21"/>
  <c r="I85" i="14"/>
  <c r="I97" i="21"/>
  <c r="I9" i="17"/>
  <c r="I101" i="19"/>
  <c r="I99" i="19"/>
  <c r="I29" i="18"/>
  <c r="I83" i="21"/>
  <c r="I80" i="21"/>
  <c r="I106" i="18"/>
  <c r="I97" i="17"/>
  <c r="I101" i="17"/>
  <c r="I118" i="14"/>
  <c r="I95" i="21"/>
  <c r="I68" i="19"/>
  <c r="I84" i="14"/>
  <c r="I98" i="18"/>
  <c r="I101" i="18"/>
  <c r="I105" i="21"/>
  <c r="I108" i="17"/>
  <c r="I80" i="17"/>
  <c r="I86" i="17"/>
  <c r="I25" i="17"/>
  <c r="I35" i="21"/>
  <c r="I116" i="21"/>
  <c r="I92" i="14"/>
  <c r="I96" i="19"/>
  <c r="I116" i="18"/>
  <c r="I84" i="19"/>
  <c r="I99" i="14"/>
  <c r="I87" i="14"/>
  <c r="I105" i="18"/>
  <c r="I50" i="19"/>
  <c r="I110" i="17"/>
  <c r="I103" i="19"/>
  <c r="I112" i="18"/>
  <c r="I10" i="17"/>
  <c r="I65" i="19"/>
  <c r="I55" i="14"/>
  <c r="I107" i="21"/>
  <c r="I117" i="19"/>
  <c r="I96" i="14"/>
  <c r="I13" i="21"/>
  <c r="I98" i="17"/>
  <c r="I30" i="18"/>
  <c r="I99" i="17"/>
  <c r="P47" i="7" l="1"/>
  <c r="M32" i="7"/>
  <c r="M33" i="7"/>
  <c r="M99" i="7"/>
  <c r="P30" i="7"/>
  <c r="M98" i="7"/>
  <c r="S13" i="7"/>
  <c r="J96" i="7"/>
  <c r="V117" i="7"/>
  <c r="S107" i="7"/>
  <c r="J55" i="7"/>
  <c r="V65" i="7"/>
  <c r="M10" i="7"/>
  <c r="P112" i="7"/>
  <c r="V103" i="7"/>
  <c r="M110" i="7"/>
  <c r="V50" i="7"/>
  <c r="P105" i="7"/>
  <c r="J87" i="7"/>
  <c r="J99" i="7"/>
  <c r="V84" i="7"/>
  <c r="P116" i="7"/>
  <c r="V96" i="7"/>
  <c r="J92" i="7"/>
  <c r="S116" i="7"/>
  <c r="S35" i="7"/>
  <c r="M25" i="7"/>
  <c r="M86" i="7"/>
  <c r="M80" i="7"/>
  <c r="M108" i="7"/>
  <c r="S105" i="7"/>
  <c r="P101" i="7"/>
  <c r="P98" i="7"/>
  <c r="J84" i="7"/>
  <c r="V68" i="7"/>
  <c r="S95" i="7"/>
  <c r="J118" i="7"/>
  <c r="M101" i="7"/>
  <c r="M97" i="7"/>
  <c r="P106" i="7"/>
  <c r="S80" i="7"/>
  <c r="S83" i="7"/>
  <c r="P29" i="7"/>
  <c r="V99" i="7"/>
  <c r="V101" i="7"/>
  <c r="M9" i="7"/>
  <c r="S97" i="7"/>
  <c r="J85" i="7"/>
  <c r="S27" i="7"/>
  <c r="M8" i="7"/>
  <c r="S104" i="7"/>
  <c r="V74" i="7"/>
  <c r="S101" i="7"/>
  <c r="P81" i="7"/>
  <c r="P89" i="7"/>
  <c r="V92" i="7"/>
  <c r="J78" i="7"/>
  <c r="J93" i="7"/>
  <c r="P107" i="7"/>
  <c r="M30" i="7"/>
  <c r="M112" i="7"/>
  <c r="J69" i="7"/>
  <c r="P36" i="7"/>
  <c r="M11" i="7"/>
  <c r="M88" i="7"/>
  <c r="J61" i="7"/>
  <c r="S98" i="7"/>
  <c r="S99" i="7"/>
  <c r="J77" i="7"/>
  <c r="V66" i="7"/>
  <c r="V91" i="7"/>
  <c r="V88" i="7"/>
  <c r="V75" i="7"/>
  <c r="S33" i="7"/>
  <c r="J100" i="7"/>
  <c r="P92" i="7"/>
  <c r="J102" i="7"/>
  <c r="J104" i="7"/>
  <c r="J101" i="7"/>
  <c r="J108" i="7"/>
  <c r="M24" i="7"/>
  <c r="P97" i="7"/>
  <c r="P111" i="7"/>
  <c r="V83" i="7"/>
  <c r="V56" i="7"/>
  <c r="P100" i="7"/>
  <c r="J10" i="7"/>
  <c r="P91" i="7"/>
  <c r="M13" i="7"/>
  <c r="M84" i="7"/>
  <c r="S85" i="7"/>
  <c r="J91" i="7"/>
  <c r="P17" i="7"/>
  <c r="J53" i="7"/>
  <c r="P79" i="7"/>
  <c r="S106" i="7"/>
  <c r="S34" i="7"/>
  <c r="V102" i="7"/>
  <c r="S96" i="7"/>
  <c r="V60" i="7"/>
  <c r="S26" i="7"/>
  <c r="V54" i="7"/>
  <c r="S90" i="7"/>
  <c r="V95" i="7"/>
  <c r="P11" i="7"/>
  <c r="P115" i="7"/>
  <c r="P83" i="7"/>
  <c r="P96" i="7"/>
  <c r="P38" i="7"/>
  <c r="S29" i="7"/>
  <c r="M79" i="7"/>
  <c r="V79" i="7"/>
  <c r="P16" i="7"/>
  <c r="P82" i="7"/>
  <c r="J113" i="7"/>
  <c r="V106" i="7"/>
  <c r="M102" i="7"/>
  <c r="P87" i="7"/>
  <c r="M31" i="7"/>
  <c r="M12" i="7"/>
  <c r="M95" i="7"/>
  <c r="M118" i="7"/>
  <c r="J88" i="7"/>
  <c r="J56" i="7"/>
  <c r="J76" i="7"/>
  <c r="M117" i="7"/>
  <c r="P102" i="7"/>
  <c r="P84" i="7"/>
  <c r="S110" i="7"/>
  <c r="V59" i="7"/>
  <c r="S112" i="7"/>
  <c r="S9" i="7"/>
  <c r="J11" i="7"/>
  <c r="S89" i="7"/>
  <c r="P117" i="7"/>
  <c r="M26" i="7"/>
  <c r="J112" i="7"/>
  <c r="J98" i="7"/>
  <c r="V51" i="7"/>
  <c r="P85" i="7"/>
  <c r="S24" i="7"/>
  <c r="P104" i="7"/>
  <c r="M27" i="7"/>
  <c r="J110" i="7"/>
  <c r="V8" i="7"/>
  <c r="S113" i="7"/>
  <c r="P25" i="7"/>
  <c r="V67" i="7"/>
  <c r="P33" i="7"/>
  <c r="V116" i="7"/>
  <c r="J117" i="7"/>
  <c r="J105" i="7"/>
  <c r="S92" i="7"/>
  <c r="M100" i="7"/>
  <c r="J80" i="7"/>
  <c r="S86" i="7"/>
  <c r="J86" i="7"/>
  <c r="P94" i="7"/>
  <c r="M85" i="7"/>
  <c r="S100" i="7"/>
  <c r="P10" i="7"/>
  <c r="M96" i="7"/>
  <c r="V89" i="7"/>
  <c r="V105" i="7"/>
  <c r="V69" i="7"/>
  <c r="V104" i="7"/>
  <c r="P28" i="7"/>
  <c r="S117" i="7"/>
  <c r="P110" i="7"/>
  <c r="J109" i="7"/>
  <c r="J115" i="7"/>
  <c r="V87" i="7"/>
  <c r="M14" i="7"/>
  <c r="P9" i="7"/>
  <c r="J57" i="7"/>
  <c r="M113" i="7"/>
  <c r="M87" i="7"/>
  <c r="S111" i="7"/>
  <c r="M116" i="7"/>
  <c r="V98" i="7"/>
  <c r="S118" i="7"/>
  <c r="J9" i="7"/>
  <c r="S79" i="7"/>
  <c r="M94" i="7"/>
  <c r="S18" i="7"/>
  <c r="J89" i="7"/>
  <c r="P113" i="7"/>
  <c r="P99" i="7"/>
  <c r="P109" i="7"/>
  <c r="P24" i="7"/>
  <c r="P40" i="7"/>
  <c r="S30" i="7"/>
  <c r="P95" i="7"/>
  <c r="V73" i="7"/>
  <c r="M92" i="7"/>
  <c r="P27" i="7"/>
  <c r="J81" i="7"/>
  <c r="M28" i="7"/>
  <c r="J107" i="7"/>
  <c r="S91" i="7"/>
  <c r="S15" i="7"/>
  <c r="M111" i="7"/>
  <c r="V58" i="7"/>
  <c r="V86" i="7"/>
  <c r="P114" i="7"/>
  <c r="S93" i="7"/>
  <c r="V85" i="7"/>
  <c r="S115" i="7"/>
  <c r="V94" i="7"/>
  <c r="J82" i="7"/>
  <c r="J54" i="7"/>
  <c r="M83" i="7"/>
  <c r="J58" i="7"/>
  <c r="J106" i="7"/>
  <c r="S114" i="7"/>
  <c r="V100" i="7"/>
  <c r="S12" i="7"/>
  <c r="V53" i="7"/>
  <c r="P103" i="7"/>
  <c r="V57" i="7"/>
  <c r="J72" i="7"/>
  <c r="M107" i="7"/>
  <c r="S102" i="7"/>
  <c r="S82" i="7"/>
  <c r="V97" i="7"/>
  <c r="M81" i="7"/>
  <c r="J111" i="7"/>
  <c r="J97" i="7"/>
  <c r="J66" i="7"/>
  <c r="J8" i="7"/>
  <c r="P13" i="7"/>
  <c r="P118" i="7"/>
  <c r="V70" i="7"/>
  <c r="S109" i="7"/>
  <c r="P26" i="7"/>
  <c r="V64" i="7"/>
  <c r="S22" i="7"/>
  <c r="S84" i="7"/>
  <c r="J103" i="7"/>
  <c r="M106" i="7"/>
  <c r="P88" i="7"/>
  <c r="P14" i="7"/>
  <c r="J95" i="7"/>
  <c r="J79" i="7"/>
  <c r="M105" i="7"/>
  <c r="P41" i="7"/>
  <c r="J75" i="7"/>
  <c r="V49" i="7"/>
  <c r="S10" i="7"/>
  <c r="M104" i="7"/>
  <c r="S81" i="7"/>
  <c r="V61" i="7"/>
  <c r="V80" i="7"/>
  <c r="M109" i="7"/>
  <c r="P80" i="7"/>
  <c r="M103" i="7"/>
  <c r="V82" i="7"/>
  <c r="S8" i="7"/>
  <c r="V55" i="7"/>
  <c r="P86" i="7"/>
  <c r="M89" i="7"/>
  <c r="J60" i="7"/>
  <c r="P34" i="7"/>
  <c r="M91" i="7"/>
  <c r="S94" i="7"/>
  <c r="P15" i="7"/>
  <c r="V48" i="7"/>
  <c r="S108" i="7"/>
  <c r="J12" i="7"/>
  <c r="S16" i="7"/>
  <c r="M114" i="7"/>
  <c r="V93" i="7"/>
  <c r="V90" i="7"/>
  <c r="S25" i="7"/>
  <c r="J90" i="7"/>
  <c r="S20" i="7"/>
  <c r="V63" i="7"/>
  <c r="J83" i="7"/>
  <c r="P12" i="7"/>
  <c r="S32" i="7"/>
  <c r="P32" i="7"/>
  <c r="S11" i="7"/>
  <c r="V111" i="7"/>
  <c r="S31" i="7"/>
  <c r="J116" i="7"/>
  <c r="S19" i="7"/>
  <c r="M90" i="7"/>
  <c r="J94" i="7"/>
  <c r="V71" i="7"/>
  <c r="S103" i="7"/>
  <c r="M115" i="7"/>
  <c r="S17" i="7"/>
  <c r="J51" i="7"/>
  <c r="P37" i="7"/>
  <c r="P93" i="7"/>
  <c r="S88" i="7"/>
  <c r="J114" i="7"/>
  <c r="V52" i="7"/>
  <c r="P90" i="7"/>
  <c r="P35" i="7"/>
  <c r="V6" i="7"/>
  <c r="S21" i="7"/>
  <c r="J52" i="7"/>
  <c r="S87" i="7"/>
  <c r="S23" i="7"/>
  <c r="S14" i="7"/>
  <c r="J62" i="7"/>
  <c r="P8" i="7"/>
  <c r="M29" i="7"/>
  <c r="P31" i="7"/>
  <c r="M93" i="7"/>
  <c r="V72" i="7"/>
  <c r="P39" i="7"/>
  <c r="V7" i="7"/>
  <c r="S28" i="7"/>
  <c r="P108" i="7"/>
  <c r="V81" i="7"/>
  <c r="J59" i="7"/>
  <c r="M82" i="7"/>
  <c r="V118" i="7"/>
  <c r="AC47" i="7"/>
  <c r="AA32" i="7"/>
  <c r="AA33" i="7"/>
  <c r="AA99" i="7"/>
  <c r="AG65" i="7"/>
  <c r="Y99" i="7"/>
  <c r="AA86" i="7"/>
  <c r="AE95" i="7"/>
  <c r="AG99" i="7"/>
  <c r="AG74" i="7"/>
  <c r="AA30" i="7"/>
  <c r="AE99" i="7"/>
  <c r="AC92" i="7"/>
  <c r="AG83" i="7"/>
  <c r="Y91" i="7"/>
  <c r="AG60" i="7"/>
  <c r="AC96" i="7"/>
  <c r="AG106" i="7"/>
  <c r="Y56" i="7"/>
  <c r="AE9" i="7"/>
  <c r="AC85" i="7"/>
  <c r="AG67" i="7"/>
  <c r="AE86" i="7"/>
  <c r="AG105" i="7"/>
  <c r="AG87" i="7"/>
  <c r="AG98" i="7"/>
  <c r="AC99" i="7"/>
  <c r="AC27" i="7"/>
  <c r="AG86" i="7"/>
  <c r="AA83" i="7"/>
  <c r="AG57" i="7"/>
  <c r="Y97" i="7"/>
  <c r="AG64" i="7"/>
  <c r="Y79" i="7"/>
  <c r="AG61" i="7"/>
  <c r="AC86" i="7"/>
  <c r="AE108" i="7"/>
  <c r="AE20" i="7"/>
  <c r="AE31" i="7"/>
  <c r="AE17" i="7"/>
  <c r="AC35" i="7"/>
  <c r="AC8" i="7"/>
  <c r="AC108" i="7"/>
  <c r="AC30" i="7"/>
  <c r="AA10" i="7"/>
  <c r="AG84" i="7"/>
  <c r="AA80" i="7"/>
  <c r="Y118" i="7"/>
  <c r="AG101" i="7"/>
  <c r="AE101" i="7"/>
  <c r="AA112" i="7"/>
  <c r="Y77" i="7"/>
  <c r="Y102" i="7"/>
  <c r="AG56" i="7"/>
  <c r="AC17" i="7"/>
  <c r="AE26" i="7"/>
  <c r="AC38" i="7"/>
  <c r="AA102" i="7"/>
  <c r="Y76" i="7"/>
  <c r="Y11" i="7"/>
  <c r="AE24" i="7"/>
  <c r="AC33" i="7"/>
  <c r="Y86" i="7"/>
  <c r="AG69" i="7"/>
  <c r="AA14" i="7"/>
  <c r="AE118" i="7"/>
  <c r="AC109" i="7"/>
  <c r="Y81" i="7"/>
  <c r="AC114" i="7"/>
  <c r="Y58" i="7"/>
  <c r="Y72" i="7"/>
  <c r="Y66" i="7"/>
  <c r="AE22" i="7"/>
  <c r="AA105" i="7"/>
  <c r="AG80" i="7"/>
  <c r="AA89" i="7"/>
  <c r="Y12" i="7"/>
  <c r="AG63" i="7"/>
  <c r="Y116" i="7"/>
  <c r="Y51" i="7"/>
  <c r="AG6" i="7"/>
  <c r="AA29" i="7"/>
  <c r="AG81" i="7"/>
  <c r="AA98" i="7"/>
  <c r="AC112" i="7"/>
  <c r="AC116" i="7"/>
  <c r="AA108" i="7"/>
  <c r="AA101" i="7"/>
  <c r="AA9" i="7"/>
  <c r="AC81" i="7"/>
  <c r="Y69" i="7"/>
  <c r="AG66" i="7"/>
  <c r="Y104" i="7"/>
  <c r="AC100" i="7"/>
  <c r="Y53" i="7"/>
  <c r="AG54" i="7"/>
  <c r="AE29" i="7"/>
  <c r="AC87" i="7"/>
  <c r="AA117" i="7"/>
  <c r="AE89" i="7"/>
  <c r="AC104" i="7"/>
  <c r="AG116" i="7"/>
  <c r="AC94" i="7"/>
  <c r="AG104" i="7"/>
  <c r="AC9" i="7"/>
  <c r="Y9" i="7"/>
  <c r="AC24" i="7"/>
  <c r="AA28" i="7"/>
  <c r="AE93" i="7"/>
  <c r="Y106" i="7"/>
  <c r="AA107" i="7"/>
  <c r="Y8" i="7"/>
  <c r="AE84" i="7"/>
  <c r="AC41" i="7"/>
  <c r="AA109" i="7"/>
  <c r="Y60" i="7"/>
  <c r="AE16" i="7"/>
  <c r="Y83" i="7"/>
  <c r="AE19" i="7"/>
  <c r="AC37" i="7"/>
  <c r="AE21" i="7"/>
  <c r="AC31" i="7"/>
  <c r="Y59" i="7"/>
  <c r="AE13" i="7"/>
  <c r="AG103" i="7"/>
  <c r="AG96" i="7"/>
  <c r="AE105" i="7"/>
  <c r="AA97" i="7"/>
  <c r="AE97" i="7"/>
  <c r="AC89" i="7"/>
  <c r="AC36" i="7"/>
  <c r="AG91" i="7"/>
  <c r="Y101" i="7"/>
  <c r="Y10" i="7"/>
  <c r="AC79" i="7"/>
  <c r="AE90" i="7"/>
  <c r="AA79" i="7"/>
  <c r="AA31" i="7"/>
  <c r="AC102" i="7"/>
  <c r="AC117" i="7"/>
  <c r="AA27" i="7"/>
  <c r="Y117" i="7"/>
  <c r="AA85" i="7"/>
  <c r="AC28" i="7"/>
  <c r="Y57" i="7"/>
  <c r="AE79" i="7"/>
  <c r="AC40" i="7"/>
  <c r="Y107" i="7"/>
  <c r="AG85" i="7"/>
  <c r="AE114" i="7"/>
  <c r="AE102" i="7"/>
  <c r="AC13" i="7"/>
  <c r="Y103" i="7"/>
  <c r="Y75" i="7"/>
  <c r="AC80" i="7"/>
  <c r="AC34" i="7"/>
  <c r="AA114" i="7"/>
  <c r="AC12" i="7"/>
  <c r="AA90" i="7"/>
  <c r="AC93" i="7"/>
  <c r="Y52" i="7"/>
  <c r="AA93" i="7"/>
  <c r="AA82" i="7"/>
  <c r="Y96" i="7"/>
  <c r="AA110" i="7"/>
  <c r="Y92" i="7"/>
  <c r="AC101" i="7"/>
  <c r="AC106" i="7"/>
  <c r="Y85" i="7"/>
  <c r="AG92" i="7"/>
  <c r="AA11" i="7"/>
  <c r="AG88" i="7"/>
  <c r="Y108" i="7"/>
  <c r="AC91" i="7"/>
  <c r="AE106" i="7"/>
  <c r="AG95" i="7"/>
  <c r="AG79" i="7"/>
  <c r="AA12" i="7"/>
  <c r="AC84" i="7"/>
  <c r="AA26" i="7"/>
  <c r="Y110" i="7"/>
  <c r="Y105" i="7"/>
  <c r="AE100" i="7"/>
  <c r="AE117" i="7"/>
  <c r="AA113" i="7"/>
  <c r="AA94" i="7"/>
  <c r="AE30" i="7"/>
  <c r="AE91" i="7"/>
  <c r="AE115" i="7"/>
  <c r="AG100" i="7"/>
  <c r="AE82" i="7"/>
  <c r="AC118" i="7"/>
  <c r="AA106" i="7"/>
  <c r="AG49" i="7"/>
  <c r="AA103" i="7"/>
  <c r="AA91" i="7"/>
  <c r="AG93" i="7"/>
  <c r="AE32" i="7"/>
  <c r="Y94" i="7"/>
  <c r="AE88" i="7"/>
  <c r="AE87" i="7"/>
  <c r="AG72" i="7"/>
  <c r="AG118" i="7"/>
  <c r="AG117" i="7"/>
  <c r="AG50" i="7"/>
  <c r="AE116" i="7"/>
  <c r="AC98" i="7"/>
  <c r="AE80" i="7"/>
  <c r="AE27" i="7"/>
  <c r="Y78" i="7"/>
  <c r="AA88" i="7"/>
  <c r="AG75" i="7"/>
  <c r="AA24" i="7"/>
  <c r="AA13" i="7"/>
  <c r="AE34" i="7"/>
  <c r="AC11" i="7"/>
  <c r="AC16" i="7"/>
  <c r="AA95" i="7"/>
  <c r="AE110" i="7"/>
  <c r="Y112" i="7"/>
  <c r="AG8" i="7"/>
  <c r="AE92" i="7"/>
  <c r="AC10" i="7"/>
  <c r="AC110" i="7"/>
  <c r="AA87" i="7"/>
  <c r="AE18" i="7"/>
  <c r="AC95" i="7"/>
  <c r="AE15" i="7"/>
  <c r="AG94" i="7"/>
  <c r="AE12" i="7"/>
  <c r="AG97" i="7"/>
  <c r="AG70" i="7"/>
  <c r="AC88" i="7"/>
  <c r="AE10" i="7"/>
  <c r="AG82" i="7"/>
  <c r="AE94" i="7"/>
  <c r="AG90" i="7"/>
  <c r="AC32" i="7"/>
  <c r="AG71" i="7"/>
  <c r="Y114" i="7"/>
  <c r="AE23" i="7"/>
  <c r="AC39" i="7"/>
  <c r="AE107" i="7"/>
  <c r="AC105" i="7"/>
  <c r="AE35" i="7"/>
  <c r="Y84" i="7"/>
  <c r="AE83" i="7"/>
  <c r="AA8" i="7"/>
  <c r="Y93" i="7"/>
  <c r="Y61" i="7"/>
  <c r="AE33" i="7"/>
  <c r="AC97" i="7"/>
  <c r="AA84" i="7"/>
  <c r="AG102" i="7"/>
  <c r="AC115" i="7"/>
  <c r="AC82" i="7"/>
  <c r="AA118" i="7"/>
  <c r="AG59" i="7"/>
  <c r="Y98" i="7"/>
  <c r="AE113" i="7"/>
  <c r="AA100" i="7"/>
  <c r="AA96" i="7"/>
  <c r="Y109" i="7"/>
  <c r="AE111" i="7"/>
  <c r="Y89" i="7"/>
  <c r="AG73" i="7"/>
  <c r="AA111" i="7"/>
  <c r="Y82" i="7"/>
  <c r="AG53" i="7"/>
  <c r="AA81" i="7"/>
  <c r="AE109" i="7"/>
  <c r="AC14" i="7"/>
  <c r="AA104" i="7"/>
  <c r="AE8" i="7"/>
  <c r="AC15" i="7"/>
  <c r="AE25" i="7"/>
  <c r="AE11" i="7"/>
  <c r="AE103" i="7"/>
  <c r="AG52" i="7"/>
  <c r="AE14" i="7"/>
  <c r="AG7" i="7"/>
  <c r="Y55" i="7"/>
  <c r="Y87" i="7"/>
  <c r="AA25" i="7"/>
  <c r="AG68" i="7"/>
  <c r="AC29" i="7"/>
  <c r="AE104" i="7"/>
  <c r="AC107" i="7"/>
  <c r="AE98" i="7"/>
  <c r="Y100" i="7"/>
  <c r="AC111" i="7"/>
  <c r="AE85" i="7"/>
  <c r="AE96" i="7"/>
  <c r="AC83" i="7"/>
  <c r="Y113" i="7"/>
  <c r="Y88" i="7"/>
  <c r="AE112" i="7"/>
  <c r="AG51" i="7"/>
  <c r="AC25" i="7"/>
  <c r="Y80" i="7"/>
  <c r="AG89" i="7"/>
  <c r="Y115" i="7"/>
  <c r="AA116" i="7"/>
  <c r="AC113" i="7"/>
  <c r="AA92" i="7"/>
  <c r="AG58" i="7"/>
  <c r="Y54" i="7"/>
  <c r="AC103" i="7"/>
  <c r="Y111" i="7"/>
  <c r="AC26" i="7"/>
  <c r="Y95" i="7"/>
  <c r="AE81" i="7"/>
  <c r="AG55" i="7"/>
  <c r="AG48" i="7"/>
  <c r="Y90" i="7"/>
  <c r="AG111" i="7"/>
  <c r="AA115" i="7"/>
  <c r="AC90" i="7"/>
  <c r="Y62" i="7"/>
  <c r="AE28" i="7"/>
  <c r="N33" i="7" l="1"/>
  <c r="N32" i="7"/>
  <c r="Q47" i="7"/>
  <c r="T28" i="7"/>
  <c r="K62" i="7"/>
  <c r="Q90" i="7"/>
  <c r="N115" i="7"/>
  <c r="W111" i="7"/>
  <c r="K90" i="7"/>
  <c r="W48" i="7"/>
  <c r="W55" i="7"/>
  <c r="T81" i="7"/>
  <c r="K95" i="7"/>
  <c r="Q26" i="7"/>
  <c r="K111" i="7"/>
  <c r="Q103" i="7"/>
  <c r="K54" i="7"/>
  <c r="W58" i="7"/>
  <c r="N92" i="7"/>
  <c r="Q113" i="7"/>
  <c r="N116" i="7"/>
  <c r="K115" i="7"/>
  <c r="W89" i="7"/>
  <c r="K80" i="7"/>
  <c r="Q25" i="7"/>
  <c r="W51" i="7"/>
  <c r="T112" i="7"/>
  <c r="K88" i="7"/>
  <c r="K113" i="7"/>
  <c r="Q83" i="7"/>
  <c r="T96" i="7"/>
  <c r="T85" i="7"/>
  <c r="Q111" i="7"/>
  <c r="K100" i="7"/>
  <c r="T98" i="7"/>
  <c r="Q107" i="7"/>
  <c r="T104" i="7"/>
  <c r="Q29" i="7"/>
  <c r="W68" i="7"/>
  <c r="N25" i="7"/>
  <c r="K87" i="7"/>
  <c r="K55" i="7"/>
  <c r="W7" i="7"/>
  <c r="T14" i="7"/>
  <c r="W52" i="7"/>
  <c r="T103" i="7"/>
  <c r="T11" i="7"/>
  <c r="T25" i="7"/>
  <c r="Q15" i="7"/>
  <c r="T8" i="7"/>
  <c r="N104" i="7"/>
  <c r="Q14" i="7"/>
  <c r="T109" i="7"/>
  <c r="N81" i="7"/>
  <c r="W53" i="7"/>
  <c r="K82" i="7"/>
  <c r="N111" i="7"/>
  <c r="W73" i="7"/>
  <c r="K89" i="7"/>
  <c r="T111" i="7"/>
  <c r="K109" i="7"/>
  <c r="N96" i="7"/>
  <c r="N100" i="7"/>
  <c r="T113" i="7"/>
  <c r="K98" i="7"/>
  <c r="W59" i="7"/>
  <c r="N118" i="7"/>
  <c r="Q82" i="7"/>
  <c r="Q115" i="7"/>
  <c r="W102" i="7"/>
  <c r="N84" i="7"/>
  <c r="Q97" i="7"/>
  <c r="T33" i="7"/>
  <c r="K61" i="7"/>
  <c r="K93" i="7"/>
  <c r="N8" i="7"/>
  <c r="T83" i="7"/>
  <c r="K84" i="7"/>
  <c r="T35" i="7"/>
  <c r="Q105" i="7"/>
  <c r="T107" i="7"/>
  <c r="Q39" i="7"/>
  <c r="T23" i="7"/>
  <c r="K114" i="7"/>
  <c r="W71" i="7"/>
  <c r="Q32" i="7"/>
  <c r="W90" i="7"/>
  <c r="T94" i="7"/>
  <c r="W82" i="7"/>
  <c r="T10" i="7"/>
  <c r="Q88" i="7"/>
  <c r="W70" i="7"/>
  <c r="W97" i="7"/>
  <c r="T12" i="7"/>
  <c r="W94" i="7"/>
  <c r="T15" i="7"/>
  <c r="Q95" i="7"/>
  <c r="T18" i="7"/>
  <c r="N87" i="7"/>
  <c r="Q110" i="7"/>
  <c r="Q10" i="7"/>
  <c r="T92" i="7"/>
  <c r="W8" i="7"/>
  <c r="K112" i="7"/>
  <c r="T110" i="7"/>
  <c r="N95" i="7"/>
  <c r="Q16" i="7"/>
  <c r="Q11" i="7"/>
  <c r="T34" i="7"/>
  <c r="N13" i="7"/>
  <c r="N24" i="7"/>
  <c r="W75" i="7"/>
  <c r="N88" i="7"/>
  <c r="K78" i="7"/>
  <c r="T27" i="7"/>
  <c r="T80" i="7"/>
  <c r="Q98" i="7"/>
  <c r="T116" i="7"/>
  <c r="W50" i="7"/>
  <c r="W117" i="7"/>
  <c r="W118" i="7"/>
  <c r="W72" i="7"/>
  <c r="T87" i="7"/>
  <c r="T88" i="7"/>
  <c r="K94" i="7"/>
  <c r="T32" i="7"/>
  <c r="W93" i="7"/>
  <c r="N91" i="7"/>
  <c r="N103" i="7"/>
  <c r="W49" i="7"/>
  <c r="N106" i="7"/>
  <c r="Q118" i="7"/>
  <c r="T82" i="7"/>
  <c r="W100" i="7"/>
  <c r="T115" i="7"/>
  <c r="T91" i="7"/>
  <c r="T30" i="7"/>
  <c r="N94" i="7"/>
  <c r="N113" i="7"/>
  <c r="T117" i="7"/>
  <c r="T100" i="7"/>
  <c r="K105" i="7"/>
  <c r="K110" i="7"/>
  <c r="N26" i="7"/>
  <c r="Q84" i="7"/>
  <c r="N12" i="7"/>
  <c r="W79" i="7"/>
  <c r="W95" i="7"/>
  <c r="T106" i="7"/>
  <c r="Q91" i="7"/>
  <c r="K108" i="7"/>
  <c r="W88" i="7"/>
  <c r="N11" i="7"/>
  <c r="W92" i="7"/>
  <c r="K85" i="7"/>
  <c r="Q106" i="7"/>
  <c r="Q101" i="7"/>
  <c r="K92" i="7"/>
  <c r="N110" i="7"/>
  <c r="K96" i="7"/>
  <c r="N82" i="7"/>
  <c r="N93" i="7"/>
  <c r="K52" i="7"/>
  <c r="Q93" i="7"/>
  <c r="N90" i="7"/>
  <c r="Q12" i="7"/>
  <c r="N114" i="7"/>
  <c r="Q34" i="7"/>
  <c r="Q80" i="7"/>
  <c r="K75" i="7"/>
  <c r="K103" i="7"/>
  <c r="Q13" i="7"/>
  <c r="T102" i="7"/>
  <c r="T114" i="7"/>
  <c r="W85" i="7"/>
  <c r="K107" i="7"/>
  <c r="Q40" i="7"/>
  <c r="T79" i="7"/>
  <c r="K57" i="7"/>
  <c r="Q28" i="7"/>
  <c r="N85" i="7"/>
  <c r="K117" i="7"/>
  <c r="N27" i="7"/>
  <c r="Q117" i="7"/>
  <c r="Q102" i="7"/>
  <c r="N31" i="7"/>
  <c r="N79" i="7"/>
  <c r="T90" i="7"/>
  <c r="Q79" i="7"/>
  <c r="K10" i="7"/>
  <c r="K101" i="7"/>
  <c r="W91" i="7"/>
  <c r="Q36" i="7"/>
  <c r="Q89" i="7"/>
  <c r="T97" i="7"/>
  <c r="N97" i="7"/>
  <c r="T105" i="7"/>
  <c r="W96" i="7"/>
  <c r="W103" i="7"/>
  <c r="T13" i="7"/>
  <c r="K59" i="7"/>
  <c r="Q31" i="7"/>
  <c r="T21" i="7"/>
  <c r="Q37" i="7"/>
  <c r="T19" i="7"/>
  <c r="K83" i="7"/>
  <c r="T16" i="7"/>
  <c r="K60" i="7"/>
  <c r="N109" i="7"/>
  <c r="Q41" i="7"/>
  <c r="T84" i="7"/>
  <c r="K8" i="7"/>
  <c r="N107" i="7"/>
  <c r="K106" i="7"/>
  <c r="T93" i="7"/>
  <c r="N28" i="7"/>
  <c r="Q24" i="7"/>
  <c r="K9" i="7"/>
  <c r="Q9" i="7"/>
  <c r="W104" i="7"/>
  <c r="Q94" i="7"/>
  <c r="W116" i="7"/>
  <c r="Q104" i="7"/>
  <c r="T89" i="7"/>
  <c r="N117" i="7"/>
  <c r="Q87" i="7"/>
  <c r="T29" i="7"/>
  <c r="W54" i="7"/>
  <c r="K53" i="7"/>
  <c r="Q100" i="7"/>
  <c r="K104" i="7"/>
  <c r="W66" i="7"/>
  <c r="K69" i="7"/>
  <c r="Q81" i="7"/>
  <c r="N9" i="7"/>
  <c r="N101" i="7"/>
  <c r="N108" i="7"/>
  <c r="Q116" i="7"/>
  <c r="Q112" i="7"/>
  <c r="N98" i="7"/>
  <c r="W81" i="7"/>
  <c r="N29" i="7"/>
  <c r="W6" i="7"/>
  <c r="K51" i="7"/>
  <c r="K116" i="7"/>
  <c r="W63" i="7"/>
  <c r="K12" i="7"/>
  <c r="N89" i="7"/>
  <c r="W80" i="7"/>
  <c r="N105" i="7"/>
  <c r="T22" i="7"/>
  <c r="K66" i="7"/>
  <c r="K72" i="7"/>
  <c r="K58" i="7"/>
  <c r="Q114" i="7"/>
  <c r="K81" i="7"/>
  <c r="Q109" i="7"/>
  <c r="T118" i="7"/>
  <c r="N14" i="7"/>
  <c r="W69" i="7"/>
  <c r="K86" i="7"/>
  <c r="Q33" i="7"/>
  <c r="T24" i="7"/>
  <c r="K11" i="7"/>
  <c r="K76" i="7"/>
  <c r="N102" i="7"/>
  <c r="Q38" i="7"/>
  <c r="T26" i="7"/>
  <c r="Q17" i="7"/>
  <c r="W56" i="7"/>
  <c r="K102" i="7"/>
  <c r="K77" i="7"/>
  <c r="N112" i="7"/>
  <c r="T101" i="7"/>
  <c r="W101" i="7"/>
  <c r="K118" i="7"/>
  <c r="N80" i="7"/>
  <c r="W84" i="7"/>
  <c r="N10" i="7"/>
  <c r="Q30" i="7"/>
  <c r="Q108" i="7"/>
  <c r="Q8" i="7"/>
  <c r="Q35" i="7"/>
  <c r="T17" i="7"/>
  <c r="T31" i="7"/>
  <c r="T20" i="7"/>
  <c r="T108" i="7"/>
  <c r="Q86" i="7"/>
  <c r="W61" i="7"/>
  <c r="K79" i="7"/>
  <c r="W64" i="7"/>
  <c r="K97" i="7"/>
  <c r="W57" i="7"/>
  <c r="N83" i="7"/>
  <c r="W86" i="7"/>
  <c r="Q27" i="7"/>
  <c r="Q99" i="7"/>
  <c r="W98" i="7"/>
  <c r="W87" i="7"/>
  <c r="W105" i="7"/>
  <c r="T86" i="7"/>
  <c r="W67" i="7"/>
  <c r="Q85" i="7"/>
  <c r="T9" i="7"/>
  <c r="K56" i="7"/>
  <c r="W106" i="7"/>
  <c r="Q96" i="7"/>
  <c r="W60" i="7"/>
  <c r="K91" i="7"/>
  <c r="W83" i="7"/>
  <c r="Q92" i="7"/>
  <c r="T99" i="7"/>
  <c r="N30" i="7"/>
  <c r="W74" i="7"/>
  <c r="W99" i="7"/>
  <c r="T95" i="7"/>
  <c r="N86" i="7"/>
  <c r="K99" i="7"/>
  <c r="W65" i="7"/>
  <c r="N99" i="7"/>
  <c r="AB33" i="7"/>
  <c r="AB32" i="7"/>
  <c r="AD47" i="7"/>
  <c r="AF28" i="7"/>
  <c r="AF81" i="7"/>
  <c r="AD113" i="7"/>
  <c r="Z88" i="7"/>
  <c r="AD107" i="7"/>
  <c r="AF14" i="7"/>
  <c r="AD14" i="7"/>
  <c r="AF111" i="7"/>
  <c r="AD82" i="7"/>
  <c r="AB8" i="7"/>
  <c r="Z114" i="7"/>
  <c r="AH70" i="7"/>
  <c r="AD110" i="7"/>
  <c r="AD11" i="7"/>
  <c r="AF80" i="7"/>
  <c r="AF88" i="7"/>
  <c r="AD118" i="7"/>
  <c r="AF117" i="7"/>
  <c r="AH95" i="7"/>
  <c r="AD106" i="7"/>
  <c r="AD93" i="7"/>
  <c r="AD13" i="7"/>
  <c r="AD28" i="7"/>
  <c r="AF90" i="7"/>
  <c r="AB97" i="7"/>
  <c r="AD37" i="7"/>
  <c r="Z8" i="7"/>
  <c r="AH104" i="7"/>
  <c r="AH54" i="7"/>
  <c r="AB101" i="7"/>
  <c r="Z51" i="7"/>
  <c r="Z66" i="7"/>
  <c r="AH69" i="7"/>
  <c r="AF26" i="7"/>
  <c r="Z118" i="7"/>
  <c r="AF17" i="7"/>
  <c r="Z97" i="7"/>
  <c r="AH105" i="7"/>
  <c r="AH60" i="7"/>
  <c r="AF95" i="7"/>
  <c r="AF19" i="7"/>
  <c r="Z86" i="7"/>
  <c r="AB80" i="7"/>
  <c r="AF31" i="7"/>
  <c r="AF86" i="7"/>
  <c r="Z91" i="7"/>
  <c r="AD90" i="7"/>
  <c r="Z115" i="7"/>
  <c r="AD83" i="7"/>
  <c r="AD29" i="7"/>
  <c r="AF103" i="7"/>
  <c r="AB81" i="7"/>
  <c r="AB96" i="7"/>
  <c r="AH102" i="7"/>
  <c r="Z84" i="7"/>
  <c r="AD32" i="7"/>
  <c r="AF12" i="7"/>
  <c r="AF92" i="7"/>
  <c r="AB13" i="7"/>
  <c r="AF116" i="7"/>
  <c r="AF32" i="7"/>
  <c r="AH100" i="7"/>
  <c r="Z105" i="7"/>
  <c r="AD91" i="7"/>
  <c r="AD12" i="7"/>
  <c r="AF114" i="7"/>
  <c r="Z117" i="7"/>
  <c r="AH96" i="7"/>
  <c r="Z106" i="7"/>
  <c r="AH116" i="7"/>
  <c r="AD116" i="7"/>
  <c r="AH63" i="7"/>
  <c r="AD33" i="7"/>
  <c r="AH84" i="7"/>
  <c r="AF20" i="7"/>
  <c r="AH67" i="7"/>
  <c r="AB115" i="7"/>
  <c r="Z111" i="7"/>
  <c r="AH89" i="7"/>
  <c r="AF96" i="7"/>
  <c r="AH68" i="7"/>
  <c r="AH53" i="7"/>
  <c r="AB100" i="7"/>
  <c r="AB84" i="7"/>
  <c r="AF35" i="7"/>
  <c r="AH90" i="7"/>
  <c r="AH94" i="7"/>
  <c r="AH8" i="7"/>
  <c r="AB24" i="7"/>
  <c r="AH50" i="7"/>
  <c r="AH93" i="7"/>
  <c r="AF115" i="7"/>
  <c r="Z110" i="7"/>
  <c r="Z108" i="7"/>
  <c r="AB110" i="7"/>
  <c r="AB114" i="7"/>
  <c r="AH85" i="7"/>
  <c r="AB27" i="7"/>
  <c r="Z101" i="7"/>
  <c r="AF16" i="7"/>
  <c r="AF93" i="7"/>
  <c r="AD104" i="7"/>
  <c r="Z104" i="7"/>
  <c r="Z12" i="7"/>
  <c r="AD114" i="7"/>
  <c r="Z102" i="7"/>
  <c r="AB10" i="7"/>
  <c r="AH86" i="7"/>
  <c r="AD92" i="7"/>
  <c r="Z90" i="7"/>
  <c r="AD111" i="7"/>
  <c r="Z87" i="7"/>
  <c r="AD15" i="7"/>
  <c r="AB111" i="7"/>
  <c r="Z98" i="7"/>
  <c r="AF33" i="7"/>
  <c r="AF107" i="7"/>
  <c r="AH82" i="7"/>
  <c r="AD95" i="7"/>
  <c r="AF110" i="7"/>
  <c r="AB88" i="7"/>
  <c r="AH118" i="7"/>
  <c r="AF30" i="7"/>
  <c r="AD84" i="7"/>
  <c r="AB11" i="7"/>
  <c r="AD80" i="7"/>
  <c r="AD102" i="7"/>
  <c r="Z62" i="7"/>
  <c r="Z95" i="7"/>
  <c r="AB116" i="7"/>
  <c r="Z113" i="7"/>
  <c r="AF104" i="7"/>
  <c r="AH52" i="7"/>
  <c r="AF109" i="7"/>
  <c r="Z109" i="7"/>
  <c r="AD115" i="7"/>
  <c r="AF83" i="7"/>
  <c r="AH71" i="7"/>
  <c r="AH97" i="7"/>
  <c r="AD10" i="7"/>
  <c r="AF34" i="7"/>
  <c r="AD98" i="7"/>
  <c r="Z94" i="7"/>
  <c r="AF82" i="7"/>
  <c r="AF100" i="7"/>
  <c r="AF106" i="7"/>
  <c r="AD101" i="7"/>
  <c r="AB90" i="7"/>
  <c r="AF102" i="7"/>
  <c r="AB85" i="7"/>
  <c r="AD79" i="7"/>
  <c r="AF105" i="7"/>
  <c r="AB107" i="7"/>
  <c r="AD94" i="7"/>
  <c r="Z53" i="7"/>
  <c r="AB108" i="7"/>
  <c r="Z116" i="7"/>
  <c r="Z72" i="7"/>
  <c r="AD17" i="7"/>
  <c r="AH57" i="7"/>
  <c r="AB86" i="7"/>
  <c r="AD26" i="7"/>
  <c r="Z92" i="7"/>
  <c r="Z10" i="7"/>
  <c r="Z83" i="7"/>
  <c r="AD100" i="7"/>
  <c r="Z58" i="7"/>
  <c r="AH56" i="7"/>
  <c r="AB83" i="7"/>
  <c r="AH83" i="7"/>
  <c r="Z99" i="7"/>
  <c r="AF11" i="7"/>
  <c r="AH103" i="7"/>
  <c r="AD112" i="7"/>
  <c r="AF24" i="7"/>
  <c r="AF108" i="7"/>
  <c r="AD85" i="7"/>
  <c r="AH65" i="7"/>
  <c r="AH111" i="7"/>
  <c r="AD103" i="7"/>
  <c r="Z80" i="7"/>
  <c r="AF85" i="7"/>
  <c r="AB25" i="7"/>
  <c r="Z82" i="7"/>
  <c r="AF113" i="7"/>
  <c r="AD97" i="7"/>
  <c r="AD105" i="7"/>
  <c r="AF94" i="7"/>
  <c r="AF15" i="7"/>
  <c r="Z112" i="7"/>
  <c r="AH75" i="7"/>
  <c r="AH117" i="7"/>
  <c r="AB91" i="7"/>
  <c r="AF91" i="7"/>
  <c r="AB26" i="7"/>
  <c r="AH88" i="7"/>
  <c r="Z96" i="7"/>
  <c r="AD34" i="7"/>
  <c r="AD117" i="7"/>
  <c r="AH91" i="7"/>
  <c r="AF13" i="7"/>
  <c r="Z60" i="7"/>
  <c r="AB28" i="7"/>
  <c r="AH66" i="7"/>
  <c r="AB98" i="7"/>
  <c r="Z81" i="7"/>
  <c r="Z11" i="7"/>
  <c r="AD30" i="7"/>
  <c r="AF9" i="7"/>
  <c r="AB99" i="7"/>
  <c r="Z54" i="7"/>
  <c r="AB103" i="7"/>
  <c r="AB82" i="7"/>
  <c r="AD40" i="7"/>
  <c r="AF25" i="7"/>
  <c r="Z107" i="7"/>
  <c r="AF89" i="7"/>
  <c r="AB89" i="7"/>
  <c r="Z77" i="7"/>
  <c r="AD86" i="7"/>
  <c r="AD27" i="7"/>
  <c r="AF99" i="7"/>
  <c r="AD25" i="7"/>
  <c r="Z59" i="7"/>
  <c r="AH81" i="7"/>
  <c r="AH80" i="7"/>
  <c r="AD109" i="7"/>
  <c r="Z76" i="7"/>
  <c r="AB112" i="7"/>
  <c r="AD108" i="7"/>
  <c r="AH61" i="7"/>
  <c r="AD99" i="7"/>
  <c r="Z56" i="7"/>
  <c r="AB30" i="7"/>
  <c r="AH58" i="7"/>
  <c r="AH51" i="7"/>
  <c r="Z100" i="7"/>
  <c r="Z55" i="7"/>
  <c r="AF8" i="7"/>
  <c r="AH73" i="7"/>
  <c r="AH59" i="7"/>
  <c r="Z61" i="7"/>
  <c r="AD39" i="7"/>
  <c r="AF10" i="7"/>
  <c r="AF18" i="7"/>
  <c r="AB95" i="7"/>
  <c r="Z78" i="7"/>
  <c r="AH72" i="7"/>
  <c r="AH49" i="7"/>
  <c r="AB94" i="7"/>
  <c r="AB12" i="7"/>
  <c r="AH92" i="7"/>
  <c r="AB93" i="7"/>
  <c r="Z75" i="7"/>
  <c r="AF79" i="7"/>
  <c r="AB31" i="7"/>
  <c r="AD89" i="7"/>
  <c r="AD31" i="7"/>
  <c r="AD41" i="7"/>
  <c r="Z9" i="7"/>
  <c r="AD87" i="7"/>
  <c r="AD81" i="7"/>
  <c r="AB29" i="7"/>
  <c r="AB105" i="7"/>
  <c r="AF118" i="7"/>
  <c r="AB102" i="7"/>
  <c r="AF101" i="7"/>
  <c r="AD8" i="7"/>
  <c r="Z79" i="7"/>
  <c r="AH98" i="7"/>
  <c r="AH106" i="7"/>
  <c r="AH74" i="7"/>
  <c r="AF112" i="7"/>
  <c r="AF98" i="7"/>
  <c r="AB104" i="7"/>
  <c r="Z89" i="7"/>
  <c r="Z93" i="7"/>
  <c r="AF23" i="7"/>
  <c r="AB87" i="7"/>
  <c r="AF27" i="7"/>
  <c r="AB106" i="7"/>
  <c r="AH79" i="7"/>
  <c r="Z52" i="7"/>
  <c r="Z57" i="7"/>
  <c r="AF97" i="7"/>
  <c r="AF84" i="7"/>
  <c r="AD9" i="7"/>
  <c r="AB9" i="7"/>
  <c r="AF22" i="7"/>
  <c r="AD38" i="7"/>
  <c r="AD35" i="7"/>
  <c r="AH87" i="7"/>
  <c r="AD96" i="7"/>
  <c r="AB109" i="7"/>
  <c r="AB92" i="7"/>
  <c r="AH7" i="7"/>
  <c r="AB118" i="7"/>
  <c r="AD88" i="7"/>
  <c r="AD16" i="7"/>
  <c r="AF87" i="7"/>
  <c r="AB113" i="7"/>
  <c r="Z85" i="7"/>
  <c r="Z103" i="7"/>
  <c r="AB79" i="7"/>
  <c r="AF21" i="7"/>
  <c r="AF29" i="7"/>
  <c r="AH6" i="7"/>
  <c r="AB14" i="7"/>
  <c r="AH101" i="7"/>
  <c r="AH64" i="7"/>
  <c r="AH99" i="7"/>
  <c r="AD36" i="7"/>
  <c r="AD24" i="7"/>
  <c r="AB117" i="7"/>
  <c r="Z69" i="7"/>
  <c r="AH48" i="7"/>
  <c r="AH55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<sst xmlns="http://schemas.openxmlformats.org/spreadsheetml/2006/main" count="1402" uniqueCount="200">
  <si>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</si>
  <si>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</si>
  <si>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</si>
  <si>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</si>
  <si>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</si>
  <si>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</si>
  <si>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</si>
  <si>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</si>
  <si>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</si>
  <si>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</si>
  <si>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</si>
  <si>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</si>
  <si>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</si>
  <si>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</si>
  <si>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</si>
  <si>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</si>
  <si>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</si>
  <si>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</si>
  <si>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</si>
  <si>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</si>
  <si>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</si>
  <si>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</si>
  <si>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</si>
  <si>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</si>
  <si>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</si>
  <si>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</si>
  <si>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</si>
  <si>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</si>
  <si>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</si>
  <si>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</si>
  <si>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</si>
  <si>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</si>
  <si>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</si>
  <si>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</si>
  <si>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</si>
  <si>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</si>
  <si>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</si>
  <si>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</si>
  <si>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</si>
  <si>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</si>
  <si>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</si>
  <si>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</si>
  <si>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</si>
  <si>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</si>
  <si>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</si>
  <si>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</si>
  <si>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</si>
  <si>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</si>
  <si>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</si>
  <si>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</si>
  <si>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</si>
  <si>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</si>
  <si>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</si>
  <si>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</si>
  <si>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</si>
  <si>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</si>
  <si>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</si>
  <si>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</si>
  <si>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</si>
  <si>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</si>
  <si>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</si>
  <si>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</si>
  <si>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</si>
  <si>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</si>
  <si>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</si>
  <si>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</si>
  <si>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</si>
  <si>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</si>
  <si>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</si>
  <si>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</si>
  <si>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</si>
  <si>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</si>
  <si>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</si>
  <si>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</si>
  <si>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</si>
  <si>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</si>
  <si>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</si>
  <si>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</si>
  <si>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</si>
  <si>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</si>
  <si>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</si>
  <si>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</si>
  <si>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</si>
  <si>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</si>
  <si>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</si>
  <si>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</si>
  <si>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</si>
  <si>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</si>
  <si>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</si>
  <si>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</si>
  <si>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</si>
  <si>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</si>
  <si>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</si>
  <si>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</si>
  <si>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</si>
  <si>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</si>
  <si>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</si>
  <si>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</si>
  <si>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</si>
  <si>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</si>
  <si>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</si>
  <si>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</si>
  <si>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</si>
  <si>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</si>
  <si>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</si>
  <si>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</si>
  <si>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</si>
  <si>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</si>
  <si>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</si>
  <si>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</si>
  <si>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</si>
  <si>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</si>
  <si>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</si>
  <si>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</si>
  <si>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</si>
  <si>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</si>
  <si>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</si>
  <si>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</si>
  <si>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</si>
  <si>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</si>
  <si>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</si>
  <si>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</si>
  <si>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</si>
  <si>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</si>
  <si>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</si>
  <si>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</si>
  <si>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</si>
  <si>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</si>
  <si>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</si>
  <si>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</si>
  <si>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</si>
  <si>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</si>
  <si>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</si>
  <si>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</si>
  <si>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</si>
  <si>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</si>
  <si>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</si>
  <si>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</si>
  <si>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</si>
  <si>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</si>
  <si>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</si>
  <si>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</si>
  <si>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</si>
  <si>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</si>
  <si>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</si>
  <si>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</si>
  <si>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</si>
  <si>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</si>
  <si>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</si>
  <si>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</si>
  <si>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</si>
  <si>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</si>
  <si>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</si>
  <si>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</si>
  <si>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</si>
  <si>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</si>
  <si>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</si>
  <si>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</si>
  <si>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</si>
  <si>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</si>
  <si>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</si>
  <si>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</si>
  <si>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</si>
  <si>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</si>
  <si>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</si>
  <si>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</si>
  <si>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</si>
  <si>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</si>
  <si>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</si>
  <si>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</si>
  <si>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</si>
  <si>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</si>
  <si>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</si>
  <si>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</si>
  <si>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</si>
  <si>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</si>
  <si>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</si>
  <si>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</si>
  <si>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</si>
  <si>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</si>
  <si>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</si>
  <si>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</si>
  <si>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</si>
  <si>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</si>
  <si>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</si>
  <si>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</si>
  <si>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</si>
  <si>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</si>
  <si>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</si>
  <si>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</si>
  <si>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</si>
  <si>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</si>
  <si>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</si>
  <si>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</si>
  <si>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</si>
  <si>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</si>
  <si>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</si>
  <si>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</si>
  <si>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30M</t>
  </si>
  <si>
    <t>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</si>
</sst>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3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0.02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1.7999999999999999E-2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2.2000000000000002E-2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2.2000000000000002E-2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1.7999999999999999E-2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0.02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0.71399999999999997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0.83000000000000007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</main>
    <main first="pldatasource.rtgetrtdserver">
      <tp>
        <v>0.83000000000000007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0.71399999999999997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</main>
    <main first="pldatasource.rtgetrtdserver">
      <tp>
        <v>0.73099999999999998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-0.13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0.85199999999999998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0.502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0.150741129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0.61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-0.13300000000000001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0.96500000000000008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0.624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0.1482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0.624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0.1482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-0.13300000000000001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0.96500000000000008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0.61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0.502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0.150741129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-0.13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0.85199999999999998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0.73099999999999998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0.373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0.22000000000000003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0.15391447799999999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-0.121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0.35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2.8500000000000004E-2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-0.127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0.72799999999999998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2.5057936999999995E-2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2E-3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0.34700000000000003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0.10700000000000001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0.16755857899999999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</main>
    <main first="pldatasource.rtgetrtdserver">
      <tp>
        <v>0.23900000000000002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0.10600000000000001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0.15760000000000002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-0.124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0.47199999999999998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2.6600000000000002E-2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-0.125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0.59800000000000009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2.5057876E-2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2.6799999999999997E-2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0.11399999999999999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0.48099999999999998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0.162415122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0.11399999999999999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0.48099999999999998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0.162415122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-0.125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0.59800000000000009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2.6799999999999997E-2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2.5057876E-2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-0.124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0.47199999999999998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2.6600000000000002E-2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0.23900000000000002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0.10600000000000001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0.15760000000000002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2E-3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0.34700000000000003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0.10700000000000001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0.16755857899999999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-0.127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0.72799999999999998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2.5057936999999995E-2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-0.121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0.35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2.8500000000000004E-2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0.373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0.22000000000000003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0.15391447799999999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</main>
    <main first="pldatasource.rtgetrtdserver">
      <tp>
        <v>-8.8999999999999996E-2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0.21000000000000002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0.1699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-4.7400000000000005E-2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-0.1142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-0.11799999999999999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0.24300000000000002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-4.9242437E-2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-4.7500000000000001E-2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2.5600000000000001E-2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0.58799999999999997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0.16987154200000001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-0.13799999999999998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0.32900000000000001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0.16988837600000001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-0.11299999999999999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-0.11299999999999999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-4.5400000000000003E-2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2.3300000000000001E-2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-0.12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-0.11439999999999999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-0.11599999999999999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-4.9242200999999999E-2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2.4E-2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8.9999999999999993E-3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0.45599999999999996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0.16987555000000001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0.16986873699999999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</main>
    <main first="pldatasource.rtgetrtdserver">
      <tp>
        <v>8.9999999999999993E-3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0.45599999999999996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0.16986873699999999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0.16987555000000001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-0.11599999999999999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2.4E-2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-4.9242200999999999E-2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-0.11299999999999999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-0.11439999999999999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-0.11299999999999999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-4.5400000000000003E-2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2.3300000000000001E-2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-0.12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-0.13799999999999998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0.32900000000000001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0.16988837600000001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0.58799999999999997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0.16987154200000001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-0.11799999999999999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0.24300000000000002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-4.7500000000000001E-2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2.5600000000000001E-2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-4.9242437E-2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-0.1142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-4.7400000000000005E-2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-8.8999999999999996E-2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0.21000000000000002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0.1699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-0.12306241899999999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-0.12306241899999999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-0.12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-0.12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2.5057763E-2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2.5057815000000001E-2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100.052357939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100.0575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99.916321366999995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100.07250000000001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99.967500000000001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100.062890087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100.03749999999999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99.857249529000001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100.07250000000001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100.00749999999999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</main>
    <main first="pldatasource.rtgetrtdserver">
      <tp>
        <v>99.857249529000001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100.03749999999999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100.062890087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100.00749999999999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100.07250000000001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99.967500000000001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100.07250000000001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99.916321366999995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100.0575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100.052357939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</main>
    <main first="pldatasource.rtgetrtdserver">
      <tp>
        <v>2.5057815000000001E-2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2.5057763E-2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0.16986352700000001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-0.1147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-0.114701096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0.169865932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-4.9242875000000005E-2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-4.9242673000000001E-2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-4.9242673000000001E-2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-4.9242875000000005E-2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0.169865932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-0.114701096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-0.1147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0.16986352700000001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0.152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0.14699999999999999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</main>
    <main first="pldatasource.rtgetrtdserver">
      <tp>
        <v>0.14699999999999999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>
        <v>0.152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1.357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1.327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1.323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0.67400000000000004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-0.16986754099999998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0.77300000000000002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-0.17271150200000002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0.86199999999999988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0.94081128199999997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-0.17736828399999999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1.0097441110000001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-0.17881047899999999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1.07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-0.18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1.121426909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-0.18152312099999998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1.1652667489999999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-0.182441043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1.2019418770000001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-0.183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1.2320080980000001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-0.183126913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1.256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-0.18279183299999999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1.2746016019999999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-0.182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1.288465886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-0.18060092300000002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1.2987301869999999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-0.17898096800000002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1.3062695600000001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1.3120000000000001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1.3166970710000001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1.3206718799999999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1.3242150960000001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1.327588204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1.331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1.3491598709999999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>
        <v>0.02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0.16299999999999998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1.6999999999999998E-2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0.157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0.13500000000000001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0.13500000000000001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</main>
    <main first="pldatasource.rtgetrtdserver">
      <tp>
        <v>0.157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1.6999999999999998E-2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0.16299999999999998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0.02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1.357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1.327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1.323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-0.17736828399999999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0.94081128199999997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0.86199999999999988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-0.17271150200000002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0.77300000000000002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-0.16986754099999998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0.67400000000000004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-0.182441043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1.1652667489999999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-0.18152312099999998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1.121426909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-0.18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1.07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-0.17881047899999999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1.0097441110000001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-0.183126913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1.2320080980000001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-0.183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1.2019418770000001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-0.17898096800000002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1.2987301869999999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-0.18060092300000002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1.288465886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-0.182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1.2746016019999999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-0.18279183299999999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1.256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1.3206718799999999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1.3166970710000001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1.3120000000000001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1.3062695600000001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1.327588204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1.3242150960000001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1.331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1.3491598709999999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0.13599999999999998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1.4999999999999999E-2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1.3999999999999999E-2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0.13900000000000001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0.13399999999999998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1.6E-2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1.4999999999999999E-2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0.14199999999999999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0.14199999999999999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1.4999999999999999E-2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1.6E-2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0.13399999999999998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0.13900000000000001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1.3999999999999999E-2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</main>
    <main first="pldatasource.rtgetrtdserver">
      <tp>
        <v>1.4999999999999999E-2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0.13599999999999998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pldatasource.rtgetrtdserver">
      <tp>
        <v>-0.10543643899999999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-0.11892845599999999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-0.129788075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</main>
    <main first="pldatasource.rtgetrtdserver">
      <tp>
        <v>-0.10543643899999999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-0.11892845599999999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-0.129788075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</main>
    <main first="pldatasource.rtgetrtdserver">
      <tp>
        <v>0.17899999999999999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0.17099999999999999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0.17099999999999999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0.17899999999999999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0.189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0.189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2.4E-2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2.2000000000000002E-2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2.2000000000000002E-2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2.4E-2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2.8999999999999998E-2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3.5999999999999997E-2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3.5999999999999997E-2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2.8999999999999998E-2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0.177598063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0.177598063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8.3000000000000004E-2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8.3000000000000004E-2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7.1999999999999995E-2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4.2000000000000003E-2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6.2E-2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0.05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0.05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6.2E-2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4.2000000000000003E-2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7.1999999999999995E-2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6.0999999999999999E-2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-0.156875138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-0.15378929899999999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0.185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-4.5999999999999999E-2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-0.15994714400000001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-0.149727896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0.31900000000000001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0.31900000000000001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-0.149727896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-0.15994714400000001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-4.5999999999999999E-2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0.185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-0.15378929899999999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-0.156875138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6.0999999999999999E-2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-0.17518193900000001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-0.14380222300000001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-0.14099999999999999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-0.14199999999999999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-0.17699999999999999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-0.14424173200000001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-0.14199999999999999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-0.13200000000000001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-0.13200000000000001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-0.14199999999999999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-0.14424173200000001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-0.17699999999999999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-0.14199999999999999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-0.14099999999999999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-0.14380222300000001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-0.17518193900000001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0.56699999999999995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-0.16664654100000001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0.44699999999999995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-0.163431884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-0.163431884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0.44699999999999995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-0.16664654100000001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0.56699999999999995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-0.14199999999999999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-0.14199999999999999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1.4239999999999999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1.4239999999999999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1.502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1.502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1.3029999999999999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1.348471199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1.2489656360000001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1.3868194869999999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1.3868194869999999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1.2489656360000001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1.348471199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1.3029999999999999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1.0272430459999999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1.1120000000000001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1.357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1.4650000000000001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0.93300000000000005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1.1859534350000001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1.1859534350000001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1.357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1.4650000000000001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0.93300000000000005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1.1120000000000001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1.0272430459999999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1.4429560559999999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1.4180679679999999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1.4180679679999999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1.4429560559999999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1.522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1.522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1.4969999999999999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1.4982024709999999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1.494892938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1.4989708390000001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1.4989708390000001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1.494892938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1.4982024709999999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1.4969999999999999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1.476004807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1.48537444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1.365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1.462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1.4913691170000001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1.4913691170000001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1.365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1.462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1.48537444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1.476004807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1.5002155150000001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1.499532289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1.499532289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1.5002155150000001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1.573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1.573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1.5070000000000001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1.5072900300000001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1.5061808219999999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1.507147596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1.507147596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1.5061808219999999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1.5072900300000001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1.5070000000000001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1.5021412920000001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1.503509805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1.401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1.4119999999999999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1.5009999999999999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1.504983875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1.504983875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1.401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1.4119999999999999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1.5009999999999999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1.503509805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1.5021412920000001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1.505406528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1.5064727709999999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1.5064727709999999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1.505406528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1.577977505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1.578175702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1.5780000000000001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1.578569281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1.578569281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1.5780000000000001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1.578175702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1.577977505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1.5789314219999999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1.5787586899999999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1.5788277100000001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1.5782690750000001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1.5782690750000001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1.5788277100000001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1.5787586899999999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1.5789314219999999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1.5754677639999999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1.577182938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1.577182938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1.5754677639999999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1.3959269590000001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1.228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1.3982882829999999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1.2763151160000001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1.3931684309999999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1.1707517439999999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1.40019809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1.317225469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1.40019809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1.317225469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1.3931684309999999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1.1707517439999999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1.3982882829999999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1.2763151160000001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1.3959269590000001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1.228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1.3838732659999999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0.93661404299999995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1.3869599830000001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1.026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1.381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0.83800000000000008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1.504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1.39015804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1.104108761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1.39015804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1.104108761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1.381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0.83800000000000008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1.504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1.3869599830000001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1.026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1.3838732659999999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0.93661404299999995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1.4016428599999999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1.377891244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1.401328777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1.350822991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1.401328777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1.350822991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1.4016428599999999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1.377891244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1.5647935740000001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1.571720215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1.554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1.575964634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1.575964634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1.554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1.571720215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1.5647935740000001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1.58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1.5806135610000001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1.5783874529999999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1.5802387709999999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1.5802387709999999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1.5783874529999999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1.5806135610000001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1.58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1.5785306889999999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1.5793527329999999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1.5793527329999999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1.5785306889999999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1.3660000000000001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1.369934486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1.360814703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1.3730919180000001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1.3730919180000001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1.360814703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1.369934486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1.3660000000000001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1.331006277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-0.143636655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1.344227157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1.3129999999999999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1.458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1.353886414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1.353886414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1.3129999999999999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1.458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1.344227157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-0.143636655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1.331006277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1.378407693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1.375785866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1.375785866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1.378407693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1.154740656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0.142781776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0.13999999999999999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1.234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1.0649999999999999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0.14552512000000001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1.302536374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1.302536374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0.14552512000000001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1.0649999999999999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1.234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0.13999999999999999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0.142781776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1.154740656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1.41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1.4518036089999999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1.360509959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1.48726515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1.48726515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1.360509959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1.4518036089999999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1.41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1.5381569960000001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1.5159428799999999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1.5159428799999999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1.5381569960000001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1.131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1.4618033800000001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-0.146617465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1.1817713860000001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1.4630611010000001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1.0711268469999999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1.460321561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1.224960048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1.4641348270000001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1.224960048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1.4641348270000001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1.0711268469999999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1.460321561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1.1817713860000001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1.4630611010000001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-0.146617465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1.131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1.4618033800000001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0.83143981500000008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1.454903469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-0.13999999999999999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-0.13799999999999998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0.92200000000000004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1.45678346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0.73199999999999998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1.4530000000000001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1.4430000000000001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-0.13599999999999998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1.002024282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1.4586628589999999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1.002024282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1.4586628589999999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-0.13599999999999998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0.73199999999999998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1.4530000000000001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1.4430000000000001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0.92200000000000004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1.45678346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-0.13799999999999998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-0.13999999999999999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0.83143981500000008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1.454903469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1.289863714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1.465103603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1.2607205189999999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1.464799688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-0.146570542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-0.146570542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1.2607205189999999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1.464799688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1.289863714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1.465103603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1.4430000000000001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1.4456492540000001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1.4393155310000001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1.447721324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1.447721324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1.4393155310000001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1.4456492540000001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1.4430000000000001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1.414999245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1.4262751259999999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1.399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1.4340863230000001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1.4340863230000001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1.399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1.4262751259999999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1.414999245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1.451230858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1.449467734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1.449467734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1.451230858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2773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M6</v>
          </cell>
        </row>
      </sheetData>
      <sheetData sheetId="8">
        <row r="7">
          <cell r="D7" t="str">
            <v>Z5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Z5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42276</v>
          </cell>
        </row>
      </sheetData>
      <sheetData sheetId="27">
        <row r="7">
          <cell r="D7">
            <v>42276</v>
          </cell>
        </row>
      </sheetData>
      <sheetData sheetId="28">
        <row r="7">
          <cell r="D7">
            <v>42277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42278.523449074077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42278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2773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42282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17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7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7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7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7">IF('ON Pricing'!J6:J118="","",'ON Pricing'!J6:J118)</f>
        <v>EURONDPON=</v>
      </c>
      <c r="V6" s="129">
        <f>IF(U6="","",'ON Pricing'!$I6*100)</f>
        <v>-0.12000000000078614</v>
      </c>
      <c r="W6" s="129">
        <f>V6</f>
        <v>-0.12000000000078614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-0.12000000000211841</v>
      </c>
      <c r="W7" s="135">
        <f t="shared" ref="W7:W70" si="4">V7</f>
        <v>-0.12000000000211841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-0.11470109635292047</v>
      </c>
      <c r="K8" s="132">
        <f t="shared" si="0"/>
        <v>-0.11470109635292047</v>
      </c>
      <c r="L8" s="133" t="str">
        <v>EUR3MDPSN=</v>
      </c>
      <c r="M8" s="132">
        <f>IF(L8="","",'3M Pricing'!$I8*100)</f>
        <v>-4.92428745819673E-2</v>
      </c>
      <c r="N8" s="132">
        <f t="shared" si="1"/>
        <v>-4.92428745819673E-2</v>
      </c>
      <c r="O8" s="133" t="str">
        <v>EUR6MDPSN=</v>
      </c>
      <c r="P8" s="132">
        <f>IF(O8="","",'6M Pricing'!$I8*100)</f>
        <v>2.5057762688796004E-2</v>
      </c>
      <c r="Q8" s="132">
        <f t="shared" si="2"/>
        <v>2.5057762688796004E-2</v>
      </c>
      <c r="R8" s="133" t="str">
        <v>EUR1YDPSN=</v>
      </c>
      <c r="S8" s="132">
        <f>IF(R8="","",'1Y Pricing'!$I8*100)</f>
        <v>0.16986352706815921</v>
      </c>
      <c r="T8" s="132">
        <f t="shared" si="3"/>
        <v>0.16986352706815921</v>
      </c>
      <c r="U8" s="131" t="str">
        <v>EURONDPSN=</v>
      </c>
      <c r="V8" s="132">
        <f>IF(U8="","",'ON Pricing'!$I8*100)</f>
        <v>-0.12306241931092643</v>
      </c>
      <c r="W8" s="132">
        <f t="shared" si="4"/>
        <v>-0.12306241931092643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0</v>
      </c>
      <c r="AB8" s="164">
        <f>IF($D8=" ","",ROUND(ABS(_xll.RtGet(SourceAlias,$L8,ASK)-N8),4))</f>
        <v>0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-0.11470000000076855</v>
      </c>
      <c r="K9" s="132">
        <f t="shared" si="0"/>
        <v>-0.11470000000076855</v>
      </c>
      <c r="L9" s="133" t="str">
        <v>EUR3MDPSW=</v>
      </c>
      <c r="M9" s="132">
        <f>IF(L9="","",'3M Pricing'!$I9*100)</f>
        <v>-4.9242672508181026E-2</v>
      </c>
      <c r="N9" s="132">
        <f t="shared" si="1"/>
        <v>-4.9242672508181026E-2</v>
      </c>
      <c r="O9" s="133" t="str">
        <v>EUR6MDPSW=</v>
      </c>
      <c r="P9" s="132">
        <f>IF(O9="","",'6M Pricing'!$I9*100)</f>
        <v>2.505781501722331E-2</v>
      </c>
      <c r="Q9" s="132">
        <f t="shared" si="2"/>
        <v>2.505781501722331E-2</v>
      </c>
      <c r="R9" s="133" t="str">
        <v>EUR1YDPSW=</v>
      </c>
      <c r="S9" s="132">
        <f>IF(R9="","",'1Y Pricing'!$I9*100)</f>
        <v>0.1698659315573384</v>
      </c>
      <c r="T9" s="132">
        <f t="shared" si="3"/>
        <v>0.1698659315573384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0</v>
      </c>
      <c r="AB9" s="164">
        <f>IF($D9=" ","",ROUND(ABS(_xll.RtGet(SourceAlias,$L9,ASK)-N9),4))</f>
        <v>0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-0.11440000000021275</v>
      </c>
      <c r="K10" s="132">
        <f t="shared" si="0"/>
        <v>-0.11440000000021275</v>
      </c>
      <c r="L10" s="133" t="str">
        <v>EUR3MDP2W=</v>
      </c>
      <c r="M10" s="132">
        <f>IF(L10="","",'3M Pricing'!$I10*100)</f>
        <v>-4.9242436759332014E-2</v>
      </c>
      <c r="N10" s="132">
        <f t="shared" si="1"/>
        <v>-4.9242436759332014E-2</v>
      </c>
      <c r="O10" s="133" t="str">
        <v>EUR6MDP2W=</v>
      </c>
      <c r="P10" s="132">
        <f>IF(O10="","",'6M Pricing'!$I10*100)</f>
        <v>2.5057876062677717E-2</v>
      </c>
      <c r="Q10" s="132">
        <f t="shared" si="2"/>
        <v>2.5057876062677717E-2</v>
      </c>
      <c r="R10" s="133" t="str">
        <v>EUR1YDP2W=</v>
      </c>
      <c r="S10" s="132">
        <f>IF(R10="","",'1Y Pricing'!$I10*100)</f>
        <v>0.16986873684990808</v>
      </c>
      <c r="T10" s="132">
        <f t="shared" si="3"/>
        <v>0.16986873684990808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0</v>
      </c>
      <c r="AB10" s="164">
        <f>IF($D10=" ","",ROUND(ABS(_xll.RtGet(SourceAlias,$L10,ASK)-N10),4))</f>
        <v>0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-0.1142000000001277</v>
      </c>
      <c r="K11" s="132">
        <f t="shared" si="0"/>
        <v>-0.1142000000001277</v>
      </c>
      <c r="L11" s="133" t="str">
        <v>EUR3MDP3W=</v>
      </c>
      <c r="M11" s="132">
        <f>IF(L11="","",'3M Pricing'!$I11*100)</f>
        <v>-4.924220101238623E-2</v>
      </c>
      <c r="N11" s="132">
        <f t="shared" si="1"/>
        <v>-4.924220101238623E-2</v>
      </c>
      <c r="O11" s="133" t="str">
        <v>EUR6MDP3W=</v>
      </c>
      <c r="P11" s="132">
        <f>IF(O11="","",'6M Pricing'!$I11*100)</f>
        <v>2.5057937108132117E-2</v>
      </c>
      <c r="Q11" s="132">
        <f t="shared" si="2"/>
        <v>2.5057937108132117E-2</v>
      </c>
      <c r="R11" s="133" t="str">
        <v>EUR1YDP3W=</v>
      </c>
      <c r="S11" s="132">
        <f>IF(R11="","",'1Y Pricing'!$I11*100)</f>
        <v>0.16987154220376205</v>
      </c>
      <c r="T11" s="132">
        <f t="shared" si="3"/>
        <v>0.16987154220376205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0</v>
      </c>
      <c r="AB11" s="164">
        <f>IF($D11=" ","",ROUND(ABS(_xll.RtGet(SourceAlias,$L11,ASK)-N11),4))</f>
        <v>0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-0.11299999999999999</v>
      </c>
      <c r="K12" s="132">
        <f t="shared" si="0"/>
        <v>-0.11299999999999999</v>
      </c>
      <c r="L12" s="133" t="str">
        <v>EUR3MDP1M=</v>
      </c>
      <c r="M12" s="132">
        <f>IF(L12="","",'3M Pricing'!$I12*100)</f>
        <v>-4.7500000000150019E-2</v>
      </c>
      <c r="N12" s="132">
        <f t="shared" si="1"/>
        <v>-4.7500000000150019E-2</v>
      </c>
      <c r="O12" s="133" t="str">
        <v>EUR6MDP1M=</v>
      </c>
      <c r="P12" s="132">
        <f>IF(O12="","",'6M Pricing'!$I12*100)</f>
        <v>2.6800000000118847E-2</v>
      </c>
      <c r="Q12" s="132">
        <f t="shared" si="2"/>
        <v>2.6800000000118847E-2</v>
      </c>
      <c r="R12" s="133" t="str">
        <v>EUR1YDP1M=</v>
      </c>
      <c r="S12" s="132">
        <f>IF(R12="","",'1Y Pricing'!$I12*100)</f>
        <v>0.16987554995948689</v>
      </c>
      <c r="T12" s="132">
        <f t="shared" si="3"/>
        <v>0.16987554995948689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0</v>
      </c>
      <c r="AB12" s="164">
        <f>IF($D12=" ","",ROUND(ABS(_xll.RtGet(SourceAlias,$L12,ASK)-N12),4))</f>
        <v>0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-4.7399999999951453E-2</v>
      </c>
      <c r="N13" s="132">
        <f t="shared" si="1"/>
        <v>-4.7399999999951453E-2</v>
      </c>
      <c r="O13" s="133" t="str">
        <v>EUR6MDP2M=</v>
      </c>
      <c r="P13" s="132">
        <f>IF(O13="","",'6M Pricing'!$I13*100)</f>
        <v>2.6599999999987745E-2</v>
      </c>
      <c r="Q13" s="132">
        <f t="shared" si="2"/>
        <v>2.6599999999987745E-2</v>
      </c>
      <c r="R13" s="133" t="str">
        <v>EUR1YDP2M=</v>
      </c>
      <c r="S13" s="132">
        <f>IF(R13="","",'1Y Pricing'!$I13*100)</f>
        <v>0.16988837562527592</v>
      </c>
      <c r="T13" s="132">
        <f t="shared" si="3"/>
        <v>0.16988837562527592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0</v>
      </c>
      <c r="AB13" s="164">
        <f>IF($D13=" ","",ROUND(ABS(_xll.RtGet(SourceAlias,$L13,ASK)-N13),4))</f>
        <v>0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-4.5400000000113225E-2</v>
      </c>
      <c r="N14" s="132">
        <f t="shared" si="1"/>
        <v>-4.5400000000113225E-2</v>
      </c>
      <c r="O14" s="133" t="str">
        <v>EUR6MDP3M=</v>
      </c>
      <c r="P14" s="132">
        <f>IF(O14="","",'6M Pricing'!$I14*100)</f>
        <v>2.8499999999986869E-2</v>
      </c>
      <c r="Q14" s="132">
        <f t="shared" si="2"/>
        <v>2.8499999999986869E-2</v>
      </c>
      <c r="R14" s="133" t="str">
        <v>EUR1YDP3M=</v>
      </c>
      <c r="S14" s="132">
        <f>IF(R14="","",'1Y Pricing'!$I14*100)</f>
        <v>0.16990000000005132</v>
      </c>
      <c r="T14" s="132">
        <f t="shared" si="3"/>
        <v>0.16990000000005132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0</v>
      </c>
      <c r="AB14" s="164">
        <f>IF($D14=" ","",ROUND(ABS(_xll.RtGet(SourceAlias,$L14,ASK)-N14),4))</f>
        <v>0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2.5599999999977939E-2</v>
      </c>
      <c r="Q15" s="132">
        <f t="shared" si="2"/>
        <v>2.5599999999977939E-2</v>
      </c>
      <c r="R15" s="133" t="str">
        <v>EUR1YDP4M=</v>
      </c>
      <c r="S15" s="132">
        <f>IF(R15="","",'1Y Pricing'!$I15*100)</f>
        <v>0.1675585792527825</v>
      </c>
      <c r="T15" s="132">
        <f t="shared" si="3"/>
        <v>0.1675585792527825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2.4000000000032655E-2</v>
      </c>
      <c r="Q16" s="132">
        <f t="shared" si="2"/>
        <v>2.4000000000032655E-2</v>
      </c>
      <c r="R16" s="133" t="str">
        <v>EUR1YDP5M=</v>
      </c>
      <c r="S16" s="132">
        <f>IF(R16="","",'1Y Pricing'!$I16*100)</f>
        <v>0.16241512150367815</v>
      </c>
      <c r="T16" s="132">
        <f t="shared" si="3"/>
        <v>0.16241512150367815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0</v>
      </c>
      <c r="AD16" s="164">
        <f>IF($E16=" ","",ROUND(ABS(_xll.RtGet(SourceAlias,$O16,ASK)-Q16),4))</f>
        <v>0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2.3299999999993864E-2</v>
      </c>
      <c r="Q17" s="132">
        <f t="shared" si="2"/>
        <v>2.3299999999993864E-2</v>
      </c>
      <c r="R17" s="133" t="str">
        <v>EUR1YDP6M=</v>
      </c>
      <c r="S17" s="132">
        <f>IF(R17="","",'1Y Pricing'!$I17*100)</f>
        <v>0.15759999999995267</v>
      </c>
      <c r="T17" s="132">
        <f t="shared" si="3"/>
        <v>0.15759999999995267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0.15391447784247833</v>
      </c>
      <c r="T18" s="132">
        <f t="shared" si="3"/>
        <v>0.15391447784247833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0.15074112931340108</v>
      </c>
      <c r="T19" s="132">
        <f t="shared" si="3"/>
        <v>0.15074112931340108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0.14819999999999006</v>
      </c>
      <c r="T20" s="132">
        <f t="shared" si="3"/>
        <v>0.14819999999999006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0.14552511994175935</v>
      </c>
      <c r="T21" s="132">
        <f t="shared" si="3"/>
        <v>0.14552511994175935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0.14278177592952357</v>
      </c>
      <c r="T22" s="132">
        <f t="shared" si="3"/>
        <v>0.14278177592952357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0.13999999999999987</v>
      </c>
      <c r="T23" s="135">
        <f t="shared" si="3"/>
        <v>0.13999999999999987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EUR3MFUTZ5</v>
      </c>
      <c r="M24" s="129">
        <f>IF(L24="","",'3M Pricing'!$I24)</f>
        <v>100.05235793910488</v>
      </c>
      <c r="N24" s="129">
        <f t="shared" si="1"/>
        <v>100.05235793910488</v>
      </c>
      <c r="O24" s="130" t="str">
        <v>EUR6MFRA1X7F=</v>
      </c>
      <c r="P24" s="129">
        <f>IF(O24="","",'6M Pricing'!$I24*100)</f>
        <v>2.1999999999986013E-2</v>
      </c>
      <c r="Q24" s="129">
        <f t="shared" si="2"/>
        <v>2.1999999999986013E-2</v>
      </c>
      <c r="R24" s="130" t="str">
        <v>EUR1YFRA1X13F=</v>
      </c>
      <c r="S24" s="129">
        <f>IF(R24="","",'1Y Pricing'!$I24*100)</f>
        <v>0.13500000000001555</v>
      </c>
      <c r="T24" s="129">
        <f t="shared" si="3"/>
        <v>0.13500000000001555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EUR3MFUTH6</v>
      </c>
      <c r="M25" s="132">
        <f>IF(L25="","",'3M Pricing'!$I25)</f>
        <v>100.06289008651169</v>
      </c>
      <c r="N25" s="132">
        <f t="shared" si="1"/>
        <v>100.06289008651169</v>
      </c>
      <c r="O25" s="133" t="str">
        <v>EUR6MFRA2X8F=</v>
      </c>
      <c r="P25" s="132">
        <f>IF(O25="","",'6M Pricing'!$I25*100)</f>
        <v>1.9999999999999983E-2</v>
      </c>
      <c r="Q25" s="132">
        <f t="shared" si="2"/>
        <v>1.9999999999999983E-2</v>
      </c>
      <c r="R25" s="133" t="str">
        <v>EUR1YFRA2X14F=</v>
      </c>
      <c r="S25" s="132">
        <f>IF(R25="","",'1Y Pricing'!$I25*100)</f>
        <v>0.13400000003576581</v>
      </c>
      <c r="T25" s="132">
        <f t="shared" si="3"/>
        <v>0.13400000003576581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EUR3MFUTM6</v>
      </c>
      <c r="M26" s="132">
        <f>IF(L26="","",'3M Pricing'!$I26)</f>
        <v>100.07249999999657</v>
      </c>
      <c r="N26" s="132">
        <f t="shared" si="1"/>
        <v>100.07249999999657</v>
      </c>
      <c r="O26" s="133" t="str">
        <v>EUR6MFRA3X9F=</v>
      </c>
      <c r="P26" s="132">
        <f>IF(O26="","",'6M Pricing'!$I26*100)</f>
        <v>1.8000000000012513E-2</v>
      </c>
      <c r="Q26" s="132">
        <f t="shared" si="2"/>
        <v>1.8000000000012513E-2</v>
      </c>
      <c r="R26" s="133" t="str">
        <v>EUR1YFRA3X15F=</v>
      </c>
      <c r="S26" s="132">
        <f>IF(R26="","",'1Y Pricing'!$I26*100)</f>
        <v>0.13599999999998677</v>
      </c>
      <c r="T26" s="132">
        <f t="shared" si="3"/>
        <v>0.13599999999998677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EUR3MFUTU6</v>
      </c>
      <c r="M27" s="132">
        <f>IF(L27="","",'3M Pricing'!$I27)</f>
        <v>100.07249999998686</v>
      </c>
      <c r="N27" s="132">
        <f t="shared" si="1"/>
        <v>100.07249999998686</v>
      </c>
      <c r="O27" s="133" t="str">
        <v>EUR6MFRA4X10F=</v>
      </c>
      <c r="P27" s="132">
        <f>IF(O27="","",'6M Pricing'!$I27*100)</f>
        <v>1.5999999999981841E-2</v>
      </c>
      <c r="Q27" s="132">
        <f t="shared" si="2"/>
        <v>1.5999999999981841E-2</v>
      </c>
      <c r="R27" s="133" t="str">
        <v>EUR1YFRA4X16F=</v>
      </c>
      <c r="S27" s="132">
        <f>IF(R27="","",'1Y Pricing'!$I27*100)</f>
        <v>0.13899999992749906</v>
      </c>
      <c r="T27" s="132">
        <f t="shared" si="3"/>
        <v>0.13899999992749906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EUR3MFUTZ6</v>
      </c>
      <c r="M28" s="132">
        <f>IF(L28="","",'3M Pricing'!$I28)</f>
        <v>100.05749999999965</v>
      </c>
      <c r="N28" s="132">
        <f t="shared" si="1"/>
        <v>100.05749999999965</v>
      </c>
      <c r="O28" s="133" t="str">
        <v>EUR6MFRA5X11F=</v>
      </c>
      <c r="P28" s="132">
        <f>IF(O28="","",'6M Pricing'!$I28*100)</f>
        <v>1.4999999906086515E-2</v>
      </c>
      <c r="Q28" s="132">
        <f t="shared" si="2"/>
        <v>1.4999999906086515E-2</v>
      </c>
      <c r="R28" s="133" t="str">
        <v>EUR1YFRA5X17F=</v>
      </c>
      <c r="S28" s="132">
        <f>IF(R28="","",'1Y Pricing'!$I28*100)</f>
        <v>0.1420000000145194</v>
      </c>
      <c r="T28" s="132">
        <f t="shared" si="3"/>
        <v>0.1420000000145194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EUR3MFUTH7</v>
      </c>
      <c r="M29" s="132">
        <f>IF(L29="","",'3M Pricing'!$I29)</f>
        <v>100.0374999998598</v>
      </c>
      <c r="N29" s="132">
        <f t="shared" si="1"/>
        <v>100.0374999998598</v>
      </c>
      <c r="O29" s="133" t="str">
        <v>EUR6MFRA6X12F=</v>
      </c>
      <c r="P29" s="132">
        <f>IF(O29="","",'6M Pricing'!$I29*100)</f>
        <v>1.3999999999991252E-2</v>
      </c>
      <c r="Q29" s="132">
        <f t="shared" si="2"/>
        <v>1.3999999999991252E-2</v>
      </c>
      <c r="R29" s="133" t="str">
        <v>EUR1YFRA6X18F=</v>
      </c>
      <c r="S29" s="132">
        <f>IF(R29="","",'1Y Pricing'!$I29*100)</f>
        <v>0.14699999999996111</v>
      </c>
      <c r="T29" s="132">
        <f t="shared" si="3"/>
        <v>0.14699999999996111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EUR3MFUTM7</v>
      </c>
      <c r="M30" s="132">
        <f>IF(L30="","",'3M Pricing'!$I30)</f>
        <v>100.00749999948945</v>
      </c>
      <c r="N30" s="132">
        <f t="shared" si="1"/>
        <v>100.00749999948945</v>
      </c>
      <c r="O30" s="133" t="str">
        <v>EUR6MFRA7X13F=</v>
      </c>
      <c r="P30" s="132">
        <f>IF(O30="","",'6M Pricing'!$I30*100)</f>
        <v>1.5000000000033802E-2</v>
      </c>
      <c r="Q30" s="132">
        <f t="shared" si="2"/>
        <v>1.5000000000033802E-2</v>
      </c>
      <c r="R30" s="133" t="str">
        <v>EUR1YFRA7X19F=</v>
      </c>
      <c r="S30" s="132">
        <f>IF(R30="","",'1Y Pricing'!$I30*100)</f>
        <v>0.15199999996234179</v>
      </c>
      <c r="T30" s="132">
        <f t="shared" si="3"/>
        <v>0.15199999996234179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EUR3MFUTU7</v>
      </c>
      <c r="M31" s="132">
        <f>IF(L31="","",'3M Pricing'!$I31)</f>
        <v>99.967499999674502</v>
      </c>
      <c r="N31" s="132">
        <f t="shared" si="1"/>
        <v>99.967499999674502</v>
      </c>
      <c r="O31" s="133" t="str">
        <v>EUR6MFRA8X14F=</v>
      </c>
      <c r="P31" s="132">
        <f>IF(O31="","",'6M Pricing'!$I31*100)</f>
        <v>1.6999999974070999E-2</v>
      </c>
      <c r="Q31" s="132">
        <f t="shared" si="2"/>
        <v>1.6999999974070999E-2</v>
      </c>
      <c r="R31" s="133" t="str">
        <v>EUR1YFRA8X20F=</v>
      </c>
      <c r="S31" s="132">
        <f>IF(R31="","",'1Y Pricing'!$I31*100)</f>
        <v>0.15699999995472586</v>
      </c>
      <c r="T31" s="132">
        <f t="shared" si="3"/>
        <v>0.15699999995472586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188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EUR3MFUTZ7</v>
      </c>
      <c r="M32" s="132">
        <f>IF(L32="","",'3M Pricing'!$I32)</f>
        <v>99.916321867286584</v>
      </c>
      <c r="N32" s="132">
        <f t="shared" si="1"/>
        <v>99.916321867286584</v>
      </c>
      <c r="O32" s="133" t="str">
        <v>EUR6MFRA9X15F=</v>
      </c>
      <c r="P32" s="132">
        <f>IF(O32="","",'6M Pricing'!$I32*100)</f>
        <v>2.0000000000000694E-2</v>
      </c>
      <c r="Q32" s="132">
        <f t="shared" si="2"/>
        <v>2.0000000000000694E-2</v>
      </c>
      <c r="R32" s="133" t="str">
        <v>EUR1YFRA9X21F=</v>
      </c>
      <c r="S32" s="132">
        <f>IF(R32="","",'1Y Pricing'!$I32*100)</f>
        <v>0.1629999999999564</v>
      </c>
      <c r="T32" s="132">
        <f t="shared" si="3"/>
        <v>0.1629999999999564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>
        <f>IF($D32=" ","",ROUND(ABS(_xll.RtGet(SourceAlias,$L32,BID)-M32),4))</f>
        <v>0</v>
      </c>
      <c r="AB32" s="164">
        <f>IF($D32=" ","",ROUND(ABS(_xll.RtGet(SourceAlias,$L32,ASK)-N32),4))</f>
        <v>0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189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EUR3MFUTH8</v>
      </c>
      <c r="M33" s="132">
        <f>IF(L33="","",'3M Pricing'!$I33)</f>
        <v>99.857250023380743</v>
      </c>
      <c r="N33" s="132">
        <f t="shared" si="1"/>
        <v>99.857250023380743</v>
      </c>
      <c r="O33" s="133" t="str">
        <v>EUR6MFRA10X16F=</v>
      </c>
      <c r="P33" s="132">
        <f>IF(O33="","",'6M Pricing'!$I33*100)</f>
        <v>2.19999999999929E-2</v>
      </c>
      <c r="Q33" s="132">
        <f t="shared" si="2"/>
        <v>2.19999999999929E-2</v>
      </c>
      <c r="R33" s="133" t="str">
        <v>EUR1YFRA10X22F=</v>
      </c>
      <c r="S33" s="132">
        <f>IF(R33="","",'1Y Pricing'!$I33*100)</f>
        <v>0.17100000007602384</v>
      </c>
      <c r="T33" s="132">
        <f t="shared" si="3"/>
        <v>0.17100000007602384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>
        <f>IF($D33=" ","",ROUND(ABS(_xll.RtGet(SourceAlias,$L33,BID)-M33),4))</f>
        <v>0</v>
      </c>
      <c r="AB33" s="164">
        <f>IF($D33=" ","",ROUND(ABS(_xll.RtGet(SourceAlias,$L33,ASK)-N33),4))</f>
        <v>0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190</v>
      </c>
      <c r="C34" s="96" t="s">
        <v>48</v>
      </c>
      <c r="D34" s="156" t="s">
        <v>48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/>
      </c>
      <c r="M34" s="132" t="str">
        <f>IF(L34="","",'3M Pricing'!$I34)</f>
        <v/>
      </c>
      <c r="N34" s="132" t="str">
        <f t="shared" si="1"/>
        <v/>
      </c>
      <c r="O34" s="133" t="str">
        <v>EUR6MFRA11X17F=</v>
      </c>
      <c r="P34" s="132">
        <f>IF(O34="","",'6M Pricing'!$I34*100)</f>
        <v>2.3999999999884919E-2</v>
      </c>
      <c r="Q34" s="132">
        <f t="shared" si="2"/>
        <v>2.3999999999884919E-2</v>
      </c>
      <c r="R34" s="133" t="str">
        <v>EUR1YFRA11X23F=</v>
      </c>
      <c r="S34" s="132">
        <f>IF(R34="","",'1Y Pricing'!$I34*100)</f>
        <v>0.17900000012259334</v>
      </c>
      <c r="T34" s="132">
        <f t="shared" si="3"/>
        <v>0.17900000012259334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str">
        <f>IF($D34=" ","",ROUND(ABS(_xll.RtGet(SourceAlias,$L34,BID)-M34),4))</f>
        <v/>
      </c>
      <c r="AB34" s="164" t="str">
        <f>IF($D34=" ","",ROUND(ABS(_xll.RtGet(SourceAlias,$L34,ASK)-N34),4))</f>
        <v/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191</v>
      </c>
      <c r="C35" s="96" t="s">
        <v>48</v>
      </c>
      <c r="D35" s="156" t="s">
        <v>48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/>
      </c>
      <c r="M35" s="132" t="str">
        <f>IF(L35="","",'3M Pricing'!$I35)</f>
        <v/>
      </c>
      <c r="N35" s="132" t="str">
        <f t="shared" si="1"/>
        <v/>
      </c>
      <c r="O35" s="133" t="str">
        <v>EUR6MFRA12X18F=</v>
      </c>
      <c r="P35" s="132">
        <f>IF(O35="","",'6M Pricing'!$I35*100)</f>
        <v>2.899999999998356E-2</v>
      </c>
      <c r="Q35" s="132">
        <f t="shared" si="2"/>
        <v>2.899999999998356E-2</v>
      </c>
      <c r="R35" s="133" t="str">
        <v>EUR1YFRA12X24F=</v>
      </c>
      <c r="S35" s="132">
        <f>IF(R35="","",'1Y Pricing'!$I35*100)</f>
        <v>0.18899999998036174</v>
      </c>
      <c r="T35" s="132">
        <f t="shared" si="3"/>
        <v>0.18899999998036174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str">
        <f>IF($D35=" ","",ROUND(ABS(_xll.RtGet(SourceAlias,$L35,BID)-M35),4))</f>
        <v/>
      </c>
      <c r="AB35" s="164" t="str">
        <f>IF($D35=" ","",ROUND(ABS(_xll.RtGet(SourceAlias,$L35,ASK)-N35),4))</f>
        <v/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192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3.6000000001694017E-2</v>
      </c>
      <c r="Q36" s="132">
        <f t="shared" si="2"/>
        <v>3.6000000001694017E-2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193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4.199999999642768E-2</v>
      </c>
      <c r="Q37" s="132">
        <f t="shared" si="2"/>
        <v>4.199999999642768E-2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194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4.9999999999422208E-2</v>
      </c>
      <c r="Q38" s="132">
        <f t="shared" si="2"/>
        <v>4.9999999999422208E-2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195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6.2000000000028463E-2</v>
      </c>
      <c r="Q39" s="132">
        <f t="shared" si="2"/>
        <v>6.2000000000028463E-2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196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7.2000000135181319E-2</v>
      </c>
      <c r="Q40" s="132">
        <f t="shared" si="2"/>
        <v>7.2000000135181319E-2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197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8.2999999999938776E-2</v>
      </c>
      <c r="Q41" s="132">
        <f t="shared" si="2"/>
        <v>8.2999999999938776E-2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/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/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/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/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/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 t="s">
        <v>199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0.17759753185179158</v>
      </c>
      <c r="Q47" s="135">
        <f t="shared" si="2"/>
        <v>0.17759753185179158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0</v>
      </c>
      <c r="AD47" s="166">
        <f>IF($E47=" ","",ROUND(ABS(_xll.RtGet(SourceAlias,$O47,ASK)-Q47),4))</f>
        <v>0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-0.14199999999967416</v>
      </c>
      <c r="W48" s="129">
        <f t="shared" si="4"/>
        <v>-0.14199999999967416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>
        <f>IF($G48=" ","",ROUND(ABS(_xll.RtGet(SourceAlias,$U48,BID)-V48),4))</f>
        <v>0</v>
      </c>
      <c r="AH48" s="163">
        <f>IF($G48=" ","",ROUND(ABS(_xll.RtGet(SourceAlias,$U48,ASK)-W48),4))</f>
        <v>0</v>
      </c>
    </row>
    <row r="49" spans="1:34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-0.14199999999653379</v>
      </c>
      <c r="W49" s="132">
        <f t="shared" si="4"/>
        <v>-0.14199999999653379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>
        <f>IF($G49=" ","",ROUND(ABS(_xll.RtGet(SourceAlias,$U49,BID)-V49),4))</f>
        <v>0</v>
      </c>
      <c r="AH49" s="164">
        <f>IF($G49=" ","",ROUND(ABS(_xll.RtGet(SourceAlias,$U49,ASK)-W49),4))</f>
        <v>0</v>
      </c>
    </row>
    <row r="50" spans="1:34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-0.14199999999834184</v>
      </c>
      <c r="W50" s="132">
        <f t="shared" si="4"/>
        <v>-0.14199999999834184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>
        <f>IF($G50=" ","",ROUND(ABS(_xll.RtGet(SourceAlias,$U50,BID)-V50),4))</f>
        <v>0</v>
      </c>
      <c r="AH50" s="164">
        <f>IF($G50=" ","",ROUND(ABS(_xll.RtGet(SourceAlias,$U50,ASK)-W50),4))</f>
        <v>0</v>
      </c>
    </row>
    <row r="51" spans="1:34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1" t="str">
        <v>EUR1MSW1M=</v>
      </c>
      <c r="J51" s="132">
        <f>IF(I51="","",'1M Pricing'!$I51*100)</f>
        <v>-0.11299999999999999</v>
      </c>
      <c r="K51" s="132">
        <f t="shared" si="0"/>
        <v>-0.11299999999999999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-0.14100000000011143</v>
      </c>
      <c r="W51" s="132">
        <f t="shared" si="4"/>
        <v>-0.14100000000011143</v>
      </c>
      <c r="Y51" s="164">
        <f>IF($C51=" ","",ROUND(ABS(_xll.RtGet(SourceAlias,$I51,BID)-J51),4))</f>
        <v>0</v>
      </c>
      <c r="Z51" s="164">
        <f>IF($C51=" ","",ROUND(ABS(_xll.RtGet(SourceAlias,$I51,ASK)-K51),4))</f>
        <v>0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>
        <f>IF($G51=" ","",ROUND(ABS(_xll.RtGet(SourceAlias,$U51,BID)-V51),4))</f>
        <v>0</v>
      </c>
      <c r="AH51" s="164">
        <f>IF($G51=" ","",ROUND(ABS(_xll.RtGet(SourceAlias,$U51,ASK)-W51),4))</f>
        <v>0</v>
      </c>
    </row>
    <row r="52" spans="1:34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1" t="str">
        <v>EUR1MSW2M=</v>
      </c>
      <c r="J52" s="132">
        <f>IF(I52="","",'1M Pricing'!$I52*100)</f>
        <v>-0.11599999997190374</v>
      </c>
      <c r="K52" s="132">
        <f t="shared" si="0"/>
        <v>-0.11599999997190374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-0.14380222256381109</v>
      </c>
      <c r="W52" s="132">
        <f t="shared" si="4"/>
        <v>-0.14380222256381109</v>
      </c>
      <c r="Y52" s="164">
        <f>IF($C52=" ","",ROUND(ABS(_xll.RtGet(SourceAlias,$I52,BID)-J52),4))</f>
        <v>0</v>
      </c>
      <c r="Z52" s="164">
        <f>IF($C52=" ","",ROUND(ABS(_xll.RtGet(SourceAlias,$I52,ASK)-K52),4))</f>
        <v>0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>
        <f>IF($G52=" ","",ROUND(ABS(_xll.RtGet(SourceAlias,$U52,BID)-V52),4))</f>
        <v>0</v>
      </c>
      <c r="AH52" s="164">
        <f>IF($G52=" ","",ROUND(ABS(_xll.RtGet(SourceAlias,$U52,ASK)-W52),4))</f>
        <v>0</v>
      </c>
    </row>
    <row r="53" spans="1:34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1" t="str">
        <v>EUR1MSW3M=</v>
      </c>
      <c r="J53" s="132">
        <f>IF(I53="","",'1M Pricing'!$I53*100)</f>
        <v>-0.11799999999965109</v>
      </c>
      <c r="K53" s="132">
        <f t="shared" si="0"/>
        <v>-0.11799999999965109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-0.14424173180302302</v>
      </c>
      <c r="W53" s="132">
        <f t="shared" si="4"/>
        <v>-0.14424173180302302</v>
      </c>
      <c r="Y53" s="164">
        <f>IF($C53=" ","",ROUND(ABS(_xll.RtGet(SourceAlias,$I53,BID)-J53),4))</f>
        <v>0</v>
      </c>
      <c r="Z53" s="164">
        <f>IF($C53=" ","",ROUND(ABS(_xll.RtGet(SourceAlias,$I53,ASK)-K53),4))</f>
        <v>0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>
        <f>IF($G53=" ","",ROUND(ABS(_xll.RtGet(SourceAlias,$U53,BID)-V53),4))</f>
        <v>0</v>
      </c>
      <c r="AH53" s="164">
        <f>IF($G53=" ","",ROUND(ABS(_xll.RtGet(SourceAlias,$U53,ASK)-W53),4))</f>
        <v>0</v>
      </c>
    </row>
    <row r="54" spans="1:34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1" t="str">
        <v>EUR1MSW4M=</v>
      </c>
      <c r="J54" s="132">
        <f>IF(I54="","",'1M Pricing'!$I54*100)</f>
        <v>-0.12100000000093598</v>
      </c>
      <c r="K54" s="132">
        <f t="shared" si="0"/>
        <v>-0.12100000000093598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-0.14972789571131331</v>
      </c>
      <c r="W54" s="132">
        <f t="shared" si="4"/>
        <v>-0.14972789571131331</v>
      </c>
      <c r="Y54" s="164">
        <f>IF($C54=" ","",ROUND(ABS(_xll.RtGet(SourceAlias,$I54,BID)-J54),4))</f>
        <v>0</v>
      </c>
      <c r="Z54" s="164">
        <f>IF($C54=" ","",ROUND(ABS(_xll.RtGet(SourceAlias,$I54,ASK)-K54),4))</f>
        <v>0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>
        <f>IF($G54=" ","",ROUND(ABS(_xll.RtGet(SourceAlias,$U54,BID)-V54),4))</f>
        <v>0</v>
      </c>
      <c r="AH54" s="164">
        <f>IF($G54=" ","",ROUND(ABS(_xll.RtGet(SourceAlias,$U54,ASK)-W54),4))</f>
        <v>0</v>
      </c>
    </row>
    <row r="55" spans="1:34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1" t="str">
        <v>EUR1MSW5M=</v>
      </c>
      <c r="J55" s="132">
        <f>IF(I55="","",'1M Pricing'!$I55*100)</f>
        <v>-0.12400000000285087</v>
      </c>
      <c r="K55" s="132">
        <f t="shared" si="0"/>
        <v>-0.12400000000285087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-0.15378929886156911</v>
      </c>
      <c r="W55" s="132">
        <f t="shared" si="4"/>
        <v>-0.15378929886156911</v>
      </c>
      <c r="Y55" s="164">
        <f>IF($C55=" ","",ROUND(ABS(_xll.RtGet(SourceAlias,$I55,BID)-J55),4))</f>
        <v>0</v>
      </c>
      <c r="Z55" s="164">
        <f>IF($C55=" ","",ROUND(ABS(_xll.RtGet(SourceAlias,$I55,ASK)-K55),4))</f>
        <v>0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>
        <f>IF($G55=" ","",ROUND(ABS(_xll.RtGet(SourceAlias,$U55,BID)-V55),4))</f>
        <v>0</v>
      </c>
      <c r="AH55" s="164">
        <f>IF($G55=" ","",ROUND(ABS(_xll.RtGet(SourceAlias,$U55,ASK)-W55),4))</f>
        <v>0</v>
      </c>
    </row>
    <row r="56" spans="1:34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1" t="str">
        <v>EUR1MSW6M=</v>
      </c>
      <c r="J56" s="132">
        <f>IF(I56="","",'1M Pricing'!$I56*100)</f>
        <v>-0.12499999997781111</v>
      </c>
      <c r="K56" s="132">
        <f t="shared" si="0"/>
        <v>-0.12499999997781111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-0.15687513751691032</v>
      </c>
      <c r="W56" s="132">
        <f t="shared" si="4"/>
        <v>-0.15687513751691032</v>
      </c>
      <c r="Y56" s="164">
        <f>IF($C56=" ","",ROUND(ABS(_xll.RtGet(SourceAlias,$I56,BID)-J56),4))</f>
        <v>0</v>
      </c>
      <c r="Z56" s="164">
        <f>IF($C56=" ","",ROUND(ABS(_xll.RtGet(SourceAlias,$I56,ASK)-K56),4))</f>
        <v>0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>
        <f>IF($G56=" ","",ROUND(ABS(_xll.RtGet(SourceAlias,$U56,BID)-V56),4))</f>
        <v>0</v>
      </c>
      <c r="AH56" s="164">
        <f>IF($G56=" ","",ROUND(ABS(_xll.RtGet(SourceAlias,$U56,ASK)-W56),4))</f>
        <v>0</v>
      </c>
    </row>
    <row r="57" spans="1:34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1" t="str">
        <v>EUR1MSW7M=</v>
      </c>
      <c r="J57" s="132">
        <f>IF(I57="","",'1M Pricing'!$I57*100)</f>
        <v>-0.12699999994052166</v>
      </c>
      <c r="K57" s="132">
        <f t="shared" si="0"/>
        <v>-0.12699999994052166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-0.15994714392016518</v>
      </c>
      <c r="W57" s="132">
        <f t="shared" si="4"/>
        <v>-0.15994714392016518</v>
      </c>
      <c r="Y57" s="164">
        <f>IF($C57=" ","",ROUND(ABS(_xll.RtGet(SourceAlias,$I57,BID)-J57),4))</f>
        <v>0</v>
      </c>
      <c r="Z57" s="164">
        <f>IF($C57=" ","",ROUND(ABS(_xll.RtGet(SourceAlias,$I57,ASK)-K57),4))</f>
        <v>0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>
        <f>IF($G57=" ","",ROUND(ABS(_xll.RtGet(SourceAlias,$U57,BID)-V57),4))</f>
        <v>0</v>
      </c>
      <c r="AH57" s="164">
        <f>IF($G57=" ","",ROUND(ABS(_xll.RtGet(SourceAlias,$U57,ASK)-W57),4))</f>
        <v>0</v>
      </c>
    </row>
    <row r="58" spans="1:34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1" t="str">
        <v>EUR1MSW8M=</v>
      </c>
      <c r="J58" s="132">
        <f>IF(I58="","",'1M Pricing'!$I58*100)</f>
        <v>-0.12999999994757008</v>
      </c>
      <c r="K58" s="132">
        <f t="shared" si="0"/>
        <v>-0.12999999994757008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-0.16343188394568314</v>
      </c>
      <c r="W58" s="132">
        <f t="shared" si="4"/>
        <v>-0.16343188394568314</v>
      </c>
      <c r="Y58" s="164">
        <f>IF($C58=" ","",ROUND(ABS(_xll.RtGet(SourceAlias,$I58,BID)-J58),4))</f>
        <v>0</v>
      </c>
      <c r="Z58" s="164">
        <f>IF($C58=" ","",ROUND(ABS(_xll.RtGet(SourceAlias,$I58,ASK)-K58),4))</f>
        <v>0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>
        <f>IF($G58=" ","",ROUND(ABS(_xll.RtGet(SourceAlias,$U58,BID)-V58),4))</f>
        <v>0</v>
      </c>
      <c r="AH58" s="164">
        <f>IF($G58=" ","",ROUND(ABS(_xll.RtGet(SourceAlias,$U58,ASK)-W58),4))</f>
        <v>0</v>
      </c>
    </row>
    <row r="59" spans="1:34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1" t="str">
        <v>EUR1MSW9M=</v>
      </c>
      <c r="J59" s="132">
        <f>IF(I59="","",'1M Pricing'!$I59*100)</f>
        <v>-0.13299999995359577</v>
      </c>
      <c r="K59" s="132">
        <f t="shared" si="0"/>
        <v>-0.13299999995359577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-0.16664654088448502</v>
      </c>
      <c r="W59" s="132">
        <f t="shared" si="4"/>
        <v>-0.16664654088448502</v>
      </c>
      <c r="Y59" s="164">
        <f>IF($C59=" ","",ROUND(ABS(_xll.RtGet(SourceAlias,$I59,BID)-J59),4))</f>
        <v>0</v>
      </c>
      <c r="Z59" s="164">
        <f>IF($C59=" ","",ROUND(ABS(_xll.RtGet(SourceAlias,$I59,ASK)-K59),4))</f>
        <v>0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>
        <f>IF($G59=" ","",ROUND(ABS(_xll.RtGet(SourceAlias,$U59,BID)-V59),4))</f>
        <v>0</v>
      </c>
      <c r="AH59" s="164">
        <f>IF($G59=" ","",ROUND(ABS(_xll.RtGet(SourceAlias,$U59,ASK)-W59),4))</f>
        <v>0</v>
      </c>
    </row>
    <row r="60" spans="1:34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3" t="str">
        <v>EUR1MSW10M=</v>
      </c>
      <c r="J60" s="132">
        <f>IF(I60="","",'1M Pricing'!$I60*100)</f>
        <v>-0.13599999994849002</v>
      </c>
      <c r="K60" s="132">
        <f t="shared" si="0"/>
        <v>-0.13599999994849002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-0.16986754119640213</v>
      </c>
      <c r="W60" s="132">
        <f t="shared" si="4"/>
        <v>-0.16986754119640213</v>
      </c>
      <c r="Y60" s="164">
        <f>IF($C60=" ","",ROUND(ABS(_xll.RtGet(SourceAlias,$I60,BID)-J60),4))</f>
        <v>0</v>
      </c>
      <c r="Z60" s="164">
        <f>IF($C60=" ","",ROUND(ABS(_xll.RtGet(SourceAlias,$I60,ASK)-K60),4))</f>
        <v>0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>
        <f>IF($G60=" ","",ROUND(ABS(_xll.RtGet(SourceAlias,$U60,BID)-V60),4))</f>
        <v>0</v>
      </c>
      <c r="AH60" s="164">
        <f>IF($G60=" ","",ROUND(ABS(_xll.RtGet(SourceAlias,$U60,ASK)-W60),4))</f>
        <v>0</v>
      </c>
    </row>
    <row r="61" spans="1:34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>EUR1MSW11M=</v>
      </c>
      <c r="J61" s="132">
        <f>IF(I61="","",'1M Pricing'!$I61*100)</f>
        <v>-0.137999999949182</v>
      </c>
      <c r="K61" s="132">
        <f t="shared" si="0"/>
        <v>-0.137999999949182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-0.17271150150439354</v>
      </c>
      <c r="W61" s="132">
        <f t="shared" si="4"/>
        <v>-0.17271150150439354</v>
      </c>
      <c r="Y61" s="164">
        <f>IF($C61=" ","",ROUND(ABS(_xll.RtGet(SourceAlias,$I61,BID)-J61),4))</f>
        <v>0</v>
      </c>
      <c r="Z61" s="164">
        <f>IF($C61=" ","",ROUND(ABS(_xll.RtGet(SourceAlias,$I61,ASK)-K61),4))</f>
        <v>0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-0.13999999995775897</v>
      </c>
      <c r="K62" s="135">
        <f t="shared" si="0"/>
        <v>-0.13999999995775897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>
        <f>IF($C62=" ","",ROUND(ABS(_xll.RtGet(SourceAlias,$I62,BID)-J62),4))</f>
        <v>0</v>
      </c>
      <c r="Z62" s="166">
        <f>IF($C62=" ","",ROUND(ABS(_xll.RtGet(SourceAlias,$I62,ASK)-K62),4))</f>
        <v>0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</row>
    <row r="63" spans="1:34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-0.17518193919400546</v>
      </c>
      <c r="W63" s="129">
        <f t="shared" si="4"/>
        <v>-0.17518193919400546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>
        <f>IF($G63=" ","",ROUND(ABS(_xll.RtGet(SourceAlias,$U63,BID)-V63),4))</f>
        <v>0</v>
      </c>
      <c r="AH63" s="163">
        <f>IF($G63=" ","",ROUND(ABS(_xll.RtGet(SourceAlias,$U63,ASK)-W63),4))</f>
        <v>0</v>
      </c>
    </row>
    <row r="64" spans="1:34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-0.17736828386995945</v>
      </c>
      <c r="W64" s="132">
        <f t="shared" si="4"/>
        <v>-0.17736828386995945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-0.17881047884342269</v>
      </c>
      <c r="W65" s="132">
        <f t="shared" si="4"/>
        <v>-0.17881047884342269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EUR1MSW15M=</v>
      </c>
      <c r="J66" s="132">
        <f>IF(I66="","",'1M Pricing'!$I66*100)</f>
        <v>-0.14661745339126642</v>
      </c>
      <c r="K66" s="132">
        <f t="shared" si="0"/>
        <v>-0.14661745339126642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-0.18000000000001495</v>
      </c>
      <c r="W66" s="132">
        <f t="shared" si="4"/>
        <v>-0.18000000000001495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-0.181523121462525</v>
      </c>
      <c r="W67" s="132">
        <f t="shared" si="4"/>
        <v>-0.181523121462525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-0.18244104279252332</v>
      </c>
      <c r="W68" s="132">
        <f t="shared" si="4"/>
        <v>-0.18244104279252332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EUR1MSW18M=</v>
      </c>
      <c r="J69" s="132">
        <f>IF(I69="","",'1M Pricing'!$I69*100)</f>
        <v>-0.14657051302974219</v>
      </c>
      <c r="K69" s="132">
        <f t="shared" si="0"/>
        <v>-0.14657051302974219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-0.1829999999859187</v>
      </c>
      <c r="W69" s="132">
        <f t="shared" si="4"/>
        <v>-0.1829999999859187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-0.18312691308462117</v>
      </c>
      <c r="W70" s="132">
        <f t="shared" si="4"/>
        <v>-0.18312691308462117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5">J71</f>
        <v/>
      </c>
      <c r="L71" s="133" t="str">
        <v/>
      </c>
      <c r="M71" s="132" t="str">
        <f>IF(L71="","",'3M Pricing'!$I71*100)</f>
        <v/>
      </c>
      <c r="N71" s="132" t="str">
        <f t="shared" ref="N71:N117" si="6">M71</f>
        <v/>
      </c>
      <c r="O71" s="133" t="str">
        <v/>
      </c>
      <c r="P71" s="132" t="str">
        <f>IF(O71="","",'6M Pricing'!$I71*100)</f>
        <v/>
      </c>
      <c r="Q71" s="132" t="str">
        <f t="shared" ref="Q71:Q117" si="7">P71</f>
        <v/>
      </c>
      <c r="R71" s="133" t="str">
        <v/>
      </c>
      <c r="S71" s="132" t="str">
        <f>IF(R71="","",'1Y Pricing'!$I71*100)</f>
        <v/>
      </c>
      <c r="T71" s="132" t="str">
        <f t="shared" ref="T71:T117" si="8">S71</f>
        <v/>
      </c>
      <c r="U71" s="131" t="str">
        <v>EURONOIS20M=</v>
      </c>
      <c r="V71" s="132">
        <f>IF(U71="","",'ON Pricing'!$I71*100)</f>
        <v>-0.18279183250871145</v>
      </c>
      <c r="W71" s="132">
        <f t="shared" ref="W71:W117" si="9">V71</f>
        <v>-0.18279183250871145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1" t="str">
        <v>EUR1MSW21M=</v>
      </c>
      <c r="J72" s="132">
        <f>IF(I72="","",'1M Pricing'!$I72*100)</f>
        <v>-0.14363662295472843</v>
      </c>
      <c r="K72" s="132">
        <f t="shared" si="5"/>
        <v>-0.14363662295472843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EURONOIS21M=</v>
      </c>
      <c r="V72" s="132">
        <f>IF(U72="","",'ON Pricing'!$I72*100)</f>
        <v>-0.18199999998034508</v>
      </c>
      <c r="W72" s="132">
        <f t="shared" si="9"/>
        <v>-0.18199999998034508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5"/>
        <v/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EURONOIS22M=</v>
      </c>
      <c r="V73" s="132">
        <f>IF(U73="","",'ON Pricing'!$I73*100)</f>
        <v>-0.18060092284727472</v>
      </c>
      <c r="W73" s="132">
        <f t="shared" si="9"/>
        <v>-0.18060092284727472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5"/>
        <v/>
      </c>
      <c r="L74" s="133" t="str">
        <v/>
      </c>
      <c r="M74" s="132" t="str">
        <f>IF(L74="","",'3M Pricing'!$I74*100)</f>
        <v/>
      </c>
      <c r="N74" s="132" t="str">
        <f t="shared" si="6"/>
        <v/>
      </c>
      <c r="O74" s="133" t="str">
        <v/>
      </c>
      <c r="P74" s="132" t="str">
        <f>IF(O74="","",'6M Pricing'!$I74*100)</f>
        <v/>
      </c>
      <c r="Q74" s="132" t="str">
        <f t="shared" si="7"/>
        <v/>
      </c>
      <c r="R74" s="133" t="str">
        <v/>
      </c>
      <c r="S74" s="132" t="str">
        <f>IF(R74="","",'1Y Pricing'!$I74*100)</f>
        <v/>
      </c>
      <c r="T74" s="132" t="str">
        <f t="shared" si="8"/>
        <v/>
      </c>
      <c r="U74" s="131" t="str">
        <v>EURONOIS23M=</v>
      </c>
      <c r="V74" s="132">
        <f>IF(U74="","",'ON Pricing'!$I74*100)</f>
        <v>-0.17898096792534157</v>
      </c>
      <c r="W74" s="132">
        <f t="shared" si="9"/>
        <v>-0.17898096792534157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>
        <f>IF($G74=" ","",ROUND(ABS(_xll.RtGet(SourceAlias,$U74,BID)-V74),4))</f>
        <v>0</v>
      </c>
      <c r="AH74" s="164">
        <f>IF($G74=" ","",ROUND(ABS(_xll.RtGet(SourceAlias,$U74,ASK)-W74),4))</f>
        <v>0</v>
      </c>
    </row>
    <row r="75" spans="1:34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1" t="str">
        <v>EUR1MSW2Y=</v>
      </c>
      <c r="J75" s="132">
        <f>IF(I75="","",'1M Pricing'!$I75*100)</f>
        <v>-0.1380000000301605</v>
      </c>
      <c r="K75" s="132">
        <f t="shared" si="5"/>
        <v>-0.1380000000301605</v>
      </c>
      <c r="L75" s="133" t="str">
        <v/>
      </c>
      <c r="M75" s="132" t="str">
        <f>IF(L75="","",'3M Pricing'!$I75*100)</f>
        <v/>
      </c>
      <c r="N75" s="132" t="str">
        <f t="shared" si="6"/>
        <v/>
      </c>
      <c r="O75" s="133" t="str">
        <v/>
      </c>
      <c r="P75" s="132" t="str">
        <f>IF(O75="","",'6M Pricing'!$I75*100)</f>
        <v/>
      </c>
      <c r="Q75" s="132" t="str">
        <f t="shared" si="7"/>
        <v/>
      </c>
      <c r="R75" s="133" t="str">
        <v/>
      </c>
      <c r="S75" s="132" t="str">
        <f>IF(R75="","",'1Y Pricing'!$I75*100)</f>
        <v/>
      </c>
      <c r="T75" s="132" t="str">
        <f t="shared" si="8"/>
        <v/>
      </c>
      <c r="U75" s="131" t="str">
        <v>EURONOIS2Y=</v>
      </c>
      <c r="V75" s="132">
        <f>IF(U75="","",'ON Pricing'!$I75*100)</f>
        <v>-0.17700000000132035</v>
      </c>
      <c r="W75" s="132">
        <f t="shared" si="9"/>
        <v>-0.17700000000132035</v>
      </c>
      <c r="Y75" s="164">
        <f>IF($C75=" ","",ROUND(ABS(_xll.RtGet(SourceAlias,$I75,BID)-J75),4))</f>
        <v>0</v>
      </c>
      <c r="Z75" s="164">
        <f>IF($C75=" ","",ROUND(ABS(_xll.RtGet(SourceAlias,$I75,ASK)-K75),4))</f>
        <v>0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>
        <f>IF($G75=" ","",ROUND(ABS(_xll.RtGet(SourceAlias,$U75,BID)-V75),4))</f>
        <v>0</v>
      </c>
      <c r="AH75" s="164">
        <f>IF($G75=" ","",ROUND(ABS(_xll.RtGet(SourceAlias,$U75,ASK)-W75),4))</f>
        <v>0</v>
      </c>
    </row>
    <row r="76" spans="1:34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-0.12978814783476736</v>
      </c>
      <c r="K76" s="132">
        <f t="shared" si="5"/>
        <v>-0.12978814783476736</v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/>
      </c>
      <c r="V76" s="132" t="str">
        <f>IF(U76="","",'ON Pricing'!$I76*100)</f>
        <v/>
      </c>
      <c r="W76" s="132" t="str">
        <f t="shared" si="9"/>
        <v/>
      </c>
      <c r="Y76" s="164">
        <f>IF($C76=" ","",ROUND(ABS(_xll.RtGet(SourceAlias,$I76,BID)-J76),4))</f>
        <v>0</v>
      </c>
      <c r="Z76" s="164">
        <f>IF($C76=" ","",ROUND(ABS(_xll.RtGet(SourceAlias,$I76,ASK)-K76),4))</f>
        <v>0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</row>
    <row r="77" spans="1:34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-0.11892859357365532</v>
      </c>
      <c r="K77" s="132">
        <f t="shared" si="5"/>
        <v>-0.11892859357365532</v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/>
      </c>
      <c r="V77" s="132" t="str">
        <f>IF(U77="","",'ON Pricing'!$I77*100)</f>
        <v/>
      </c>
      <c r="W77" s="132" t="str">
        <f t="shared" si="9"/>
        <v/>
      </c>
      <c r="Y77" s="164">
        <f>IF($C77=" ","",ROUND(ABS(_xll.RtGet(SourceAlias,$I77,BID)-J77),4))</f>
        <v>0</v>
      </c>
      <c r="Z77" s="164">
        <f>IF($C77=" ","",ROUND(ABS(_xll.RtGet(SourceAlias,$I77,ASK)-K77),4))</f>
        <v>0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</row>
    <row r="78" spans="1:34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-0.10543657330579848</v>
      </c>
      <c r="K78" s="132">
        <f t="shared" si="5"/>
        <v>-0.10543657330579848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/>
      </c>
      <c r="V78" s="132" t="str">
        <f>IF(U78="","",'ON Pricing'!$I78*100)</f>
        <v/>
      </c>
      <c r="W78" s="132" t="str">
        <f t="shared" si="9"/>
        <v/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</row>
    <row r="79" spans="1:34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6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6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6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>EUR1MSW3Y=</v>
      </c>
      <c r="J79" s="136">
        <f>IF(I79="","",'1M Pricing'!$I79*100)</f>
        <v>-8.8999999985581807E-2</v>
      </c>
      <c r="K79" s="136">
        <f t="shared" si="5"/>
        <v>-8.8999999985581807E-2</v>
      </c>
      <c r="L79" s="131" t="str">
        <v>EUR3MSW3Y=</v>
      </c>
      <c r="M79" s="136">
        <f>IF(L79="","",'3M Pricing'!$I79*100)</f>
        <v>9.000000021522148E-3</v>
      </c>
      <c r="N79" s="132">
        <f t="shared" si="6"/>
        <v>9.000000021522148E-3</v>
      </c>
      <c r="O79" s="131" t="str">
        <v>EUR6MSW3Y=</v>
      </c>
      <c r="P79" s="132">
        <f>IF(O79="","",'6M Pricing'!$I79*100)</f>
        <v>0.10700000004107899</v>
      </c>
      <c r="Q79" s="132">
        <f t="shared" si="7"/>
        <v>0.10700000004107899</v>
      </c>
      <c r="R79" s="131" t="str">
        <v>EUR1YSW3Y=</v>
      </c>
      <c r="S79" s="132">
        <f>IF(R79="","",'1Y Pricing'!$I79*100)</f>
        <v>0.24299999990391946</v>
      </c>
      <c r="T79" s="132">
        <f t="shared" si="8"/>
        <v>0.24299999990391946</v>
      </c>
      <c r="U79" s="131" t="str">
        <v>EURONOIS3Y=</v>
      </c>
      <c r="V79" s="136">
        <f>IF(U79="","",'ON Pricing'!$I79*100)</f>
        <v>-0.13200000005895712</v>
      </c>
      <c r="W79" s="136">
        <f t="shared" si="9"/>
        <v>-0.13200000005895712</v>
      </c>
      <c r="Y79" s="165">
        <f>IF($C79=" ","",ROUND(ABS(_xll.RtGet(SourceAlias,$I79,BID)-J79),4))</f>
        <v>0</v>
      </c>
      <c r="Z79" s="165">
        <f>IF($C79=" ","",ROUND(ABS(_xll.RtGet(SourceAlias,$I79,ASK)-K79),4))</f>
        <v>0</v>
      </c>
      <c r="AA79" s="165">
        <f>IF($D79=" ","",ROUND(ABS(_xll.RtGet(SourceAlias,$L79,BID)-M79),4))</f>
        <v>0</v>
      </c>
      <c r="AB79" s="165">
        <f>IF($D79=" ","",ROUND(ABS(_xll.RtGet(SourceAlias,$L79,ASK)-N79),4))</f>
        <v>0</v>
      </c>
      <c r="AC79" s="165">
        <f>IF($E79=" ","",ROUND(ABS(_xll.RtGet(SourceAlias,$O79,BID)-P79),4))</f>
        <v>0</v>
      </c>
      <c r="AD79" s="165">
        <f>IF($E79=" ","",ROUND(ABS(_xll.RtGet(SourceAlias,$O79,ASK)-Q79),4))</f>
        <v>0</v>
      </c>
      <c r="AE79" s="165">
        <f>IF($F79=" ","",ROUND(ABS(_xll.RtGet(SourceAlias,$R79,BID)-S79),4))</f>
        <v>0</v>
      </c>
      <c r="AF79" s="165">
        <f>IF($F79=" ","",ROUND(ABS(_xll.RtGet(SourceAlias,$R79,ASK)-T79),4))</f>
        <v>0</v>
      </c>
      <c r="AG79" s="165">
        <f>IF($G79=" ","",ROUND(ABS(_xll.RtGet(SourceAlias,$U79,BID)-V79),4))</f>
        <v>0</v>
      </c>
      <c r="AH79" s="165">
        <f>IF($G79=" ","",ROUND(ABS(_xll.RtGet(SourceAlias,$U79,ASK)-W79),4))</f>
        <v>0</v>
      </c>
    </row>
    <row r="80" spans="1:34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>EUR1MSW4Y=</v>
      </c>
      <c r="J80" s="136">
        <f>IF(I80="","",'1M Pricing'!$I80*100)</f>
        <v>1.9999999934038498E-3</v>
      </c>
      <c r="K80" s="136">
        <f t="shared" si="5"/>
        <v>1.9999999934038498E-3</v>
      </c>
      <c r="L80" s="131" t="str">
        <v>EUR3MSW4Y=</v>
      </c>
      <c r="M80" s="136">
        <f>IF(L80="","",'3M Pricing'!$I80*100)</f>
        <v>0.10599999999492481</v>
      </c>
      <c r="N80" s="132">
        <f t="shared" si="6"/>
        <v>0.10599999999492481</v>
      </c>
      <c r="O80" s="131" t="str">
        <v>EUR6MSW4Y=</v>
      </c>
      <c r="P80" s="132">
        <f>IF(O80="","",'6M Pricing'!$I80*100)</f>
        <v>0.20999999999714625</v>
      </c>
      <c r="Q80" s="132">
        <f t="shared" si="7"/>
        <v>0.20999999999714625</v>
      </c>
      <c r="R80" s="131" t="str">
        <v>EUR1YSW4Y=</v>
      </c>
      <c r="S80" s="132">
        <f>IF(R80="","",'1Y Pricing'!$I80*100)</f>
        <v>0.35000000000025178</v>
      </c>
      <c r="T80" s="132">
        <f t="shared" si="8"/>
        <v>0.35000000000025178</v>
      </c>
      <c r="U80" s="131" t="str">
        <v>EURONOIS4Y=</v>
      </c>
      <c r="V80" s="136">
        <f>IF(U80="","",'ON Pricing'!$I80*100)</f>
        <v>-4.6000000041450856E-2</v>
      </c>
      <c r="W80" s="136">
        <f t="shared" si="9"/>
        <v>-4.6000000041450856E-2</v>
      </c>
      <c r="Y80" s="165">
        <f>IF($C80=" ","",ROUND(ABS(_xll.RtGet(SourceAlias,$I80,BID)-J80),4))</f>
        <v>0</v>
      </c>
      <c r="Z80" s="165">
        <f>IF($C80=" ","",ROUND(ABS(_xll.RtGet(SourceAlias,$I80,ASK)-K80),4))</f>
        <v>0</v>
      </c>
      <c r="AA80" s="165">
        <f>IF($D80=" ","",ROUND(ABS(_xll.RtGet(SourceAlias,$L80,BID)-M80),4))</f>
        <v>0</v>
      </c>
      <c r="AB80" s="165">
        <f>IF($D80=" ","",ROUND(ABS(_xll.RtGet(SourceAlias,$L80,ASK)-N80),4))</f>
        <v>0</v>
      </c>
      <c r="AC80" s="165">
        <f>IF($E80=" ","",ROUND(ABS(_xll.RtGet(SourceAlias,$O80,BID)-P80),4))</f>
        <v>0</v>
      </c>
      <c r="AD80" s="165">
        <f>IF($E80=" ","",ROUND(ABS(_xll.RtGet(SourceAlias,$O80,ASK)-Q80),4))</f>
        <v>0</v>
      </c>
      <c r="AE80" s="165">
        <f>IF($F80=" ","",ROUND(ABS(_xll.RtGet(SourceAlias,$R80,BID)-S80),4))</f>
        <v>0</v>
      </c>
      <c r="AF80" s="165">
        <f>IF($F80=" ","",ROUND(ABS(_xll.RtGet(SourceAlias,$R80,ASK)-T80),4))</f>
        <v>0</v>
      </c>
      <c r="AG80" s="165">
        <f>IF($G80=" ","",ROUND(ABS(_xll.RtGet(SourceAlias,$U80,BID)-V80),4))</f>
        <v>0</v>
      </c>
      <c r="AH80" s="165">
        <f>IF($G80=" ","",ROUND(ABS(_xll.RtGet(SourceAlias,$U80,ASK)-W80),4))</f>
        <v>0</v>
      </c>
    </row>
    <row r="81" spans="1:34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EUR1MSW5Y=</v>
      </c>
      <c r="J81" s="136">
        <f>IF(I81="","",'1M Pricing'!$I81*100)</f>
        <v>0.11400000004580702</v>
      </c>
      <c r="K81" s="136">
        <f t="shared" si="5"/>
        <v>0.11400000004580702</v>
      </c>
      <c r="L81" s="131" t="str">
        <v>EUR3MSW5Y=</v>
      </c>
      <c r="M81" s="136">
        <f>IF(L81="","",'3M Pricing'!$I81*100)</f>
        <v>0.22000000004511869</v>
      </c>
      <c r="N81" s="132">
        <f t="shared" si="6"/>
        <v>0.22000000004511869</v>
      </c>
      <c r="O81" s="131" t="str">
        <v>EUR6MSW5Y=</v>
      </c>
      <c r="P81" s="132">
        <f>IF(O81="","",'6M Pricing'!$I81*100)</f>
        <v>0.32900000003301821</v>
      </c>
      <c r="Q81" s="132">
        <f t="shared" si="7"/>
        <v>0.32900000003301821</v>
      </c>
      <c r="R81" s="131" t="str">
        <v>EUR1YSW5Y=</v>
      </c>
      <c r="S81" s="132">
        <f>IF(R81="","",'1Y Pricing'!$I81*100)</f>
        <v>0.47199999999999559</v>
      </c>
      <c r="T81" s="132">
        <f t="shared" si="8"/>
        <v>0.47199999999999559</v>
      </c>
      <c r="U81" s="131" t="str">
        <v>EURONOIS5Y=</v>
      </c>
      <c r="V81" s="136">
        <f>IF(U81="","",'ON Pricing'!$I81*100)</f>
        <v>6.0999999999991464E-2</v>
      </c>
      <c r="W81" s="136">
        <f t="shared" si="9"/>
        <v>6.0999999999991464E-2</v>
      </c>
      <c r="Y81" s="165">
        <f>IF($C81=" ","",ROUND(ABS(_xll.RtGet(SourceAlias,$I81,BID)-J81),4))</f>
        <v>0</v>
      </c>
      <c r="Z81" s="165">
        <f>IF($C81=" ","",ROUND(ABS(_xll.RtGet(SourceAlias,$I81,ASK)-K81),4))</f>
        <v>0</v>
      </c>
      <c r="AA81" s="165">
        <f>IF($D81=" ","",ROUND(ABS(_xll.RtGet(SourceAlias,$L81,BID)-M81),4))</f>
        <v>0</v>
      </c>
      <c r="AB81" s="165">
        <f>IF($D81=" ","",ROUND(ABS(_xll.RtGet(SourceAlias,$L81,ASK)-N81),4))</f>
        <v>0</v>
      </c>
      <c r="AC81" s="165">
        <f>IF($E81=" ","",ROUND(ABS(_xll.RtGet(SourceAlias,$O81,BID)-P81),4))</f>
        <v>0</v>
      </c>
      <c r="AD81" s="165">
        <f>IF($E81=" ","",ROUND(ABS(_xll.RtGet(SourceAlias,$O81,ASK)-Q81),4))</f>
        <v>0</v>
      </c>
      <c r="AE81" s="165">
        <f>IF($F81=" ","",ROUND(ABS(_xll.RtGet(SourceAlias,$R81,BID)-S81),4))</f>
        <v>0</v>
      </c>
      <c r="AF81" s="165">
        <f>IF($F81=" ","",ROUND(ABS(_xll.RtGet(SourceAlias,$R81,ASK)-T81),4))</f>
        <v>0</v>
      </c>
      <c r="AG81" s="165">
        <f>IF($G81=" ","",ROUND(ABS(_xll.RtGet(SourceAlias,$U81,BID)-V81),4))</f>
        <v>0</v>
      </c>
      <c r="AH81" s="165">
        <f>IF($G81=" ","",ROUND(ABS(_xll.RtGet(SourceAlias,$U81,ASK)-W81),4))</f>
        <v>0</v>
      </c>
    </row>
    <row r="82" spans="1:34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>EUR1MSW6Y=</v>
      </c>
      <c r="J82" s="136">
        <f>IF(I82="","",'1M Pricing'!$I82*100)</f>
        <v>0.23900000000048302</v>
      </c>
      <c r="K82" s="136">
        <f t="shared" si="5"/>
        <v>0.23900000000048302</v>
      </c>
      <c r="L82" s="131" t="str">
        <v>EUR3MSW6Y=</v>
      </c>
      <c r="M82" s="136">
        <f>IF(L82="","",'3M Pricing'!$I82*100)</f>
        <v>0.34700000000070325</v>
      </c>
      <c r="N82" s="132">
        <f t="shared" si="6"/>
        <v>0.34700000000070325</v>
      </c>
      <c r="O82" s="131" t="str">
        <v>EUR6MSW6Y=</v>
      </c>
      <c r="P82" s="132">
        <f>IF(O82="","",'6M Pricing'!$I82*100)</f>
        <v>0.45599999991283569</v>
      </c>
      <c r="Q82" s="132">
        <f t="shared" si="7"/>
        <v>0.45599999991283569</v>
      </c>
      <c r="R82" s="131" t="str">
        <v>EUR1YSW6Y=</v>
      </c>
      <c r="S82" s="132">
        <f>IF(R82="","",'1Y Pricing'!$I82*100)</f>
        <v>0.59799999999995634</v>
      </c>
      <c r="T82" s="132">
        <f t="shared" si="8"/>
        <v>0.59799999999995634</v>
      </c>
      <c r="U82" s="131" t="str">
        <v>EURONOIS6Y=</v>
      </c>
      <c r="V82" s="136">
        <f>IF(U82="","",'ON Pricing'!$I82*100)</f>
        <v>0.18500000000001091</v>
      </c>
      <c r="W82" s="136">
        <f t="shared" si="9"/>
        <v>0.18500000000001091</v>
      </c>
      <c r="Y82" s="165">
        <f>IF($C82=" ","",ROUND(ABS(_xll.RtGet(SourceAlias,$I82,BID)-J82),4))</f>
        <v>0</v>
      </c>
      <c r="Z82" s="165">
        <f>IF($C82=" ","",ROUND(ABS(_xll.RtGet(SourceAlias,$I82,ASK)-K82),4))</f>
        <v>0</v>
      </c>
      <c r="AA82" s="165">
        <f>IF($D82=" ","",ROUND(ABS(_xll.RtGet(SourceAlias,$L82,BID)-M82),4))</f>
        <v>0</v>
      </c>
      <c r="AB82" s="165">
        <f>IF($D82=" ","",ROUND(ABS(_xll.RtGet(SourceAlias,$L82,ASK)-N82),4))</f>
        <v>0</v>
      </c>
      <c r="AC82" s="165">
        <f>IF($E82=" ","",ROUND(ABS(_xll.RtGet(SourceAlias,$O82,BID)-P82),4))</f>
        <v>0</v>
      </c>
      <c r="AD82" s="165">
        <f>IF($E82=" ","",ROUND(ABS(_xll.RtGet(SourceAlias,$O82,ASK)-Q82),4))</f>
        <v>0</v>
      </c>
      <c r="AE82" s="165">
        <f>IF($F82=" ","",ROUND(ABS(_xll.RtGet(SourceAlias,$R82,BID)-S82),4))</f>
        <v>0</v>
      </c>
      <c r="AF82" s="165">
        <f>IF($F82=" ","",ROUND(ABS(_xll.RtGet(SourceAlias,$R82,ASK)-T82),4))</f>
        <v>0</v>
      </c>
      <c r="AG82" s="165">
        <f>IF($G82=" ","",ROUND(ABS(_xll.RtGet(SourceAlias,$U82,BID)-V82),4))</f>
        <v>0</v>
      </c>
      <c r="AH82" s="165">
        <f>IF($G82=" ","",ROUND(ABS(_xll.RtGet(SourceAlias,$U82,ASK)-W82),4))</f>
        <v>0</v>
      </c>
    </row>
    <row r="83" spans="1:34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>EUR1MSW7Y=</v>
      </c>
      <c r="J83" s="136">
        <f>IF(I83="","",'1M Pricing'!$I83*100)</f>
        <v>0.3729999999995412</v>
      </c>
      <c r="K83" s="136">
        <f t="shared" si="5"/>
        <v>0.3729999999995412</v>
      </c>
      <c r="L83" s="131" t="str">
        <v>EUR3MSW7Y=</v>
      </c>
      <c r="M83" s="136">
        <f>IF(L83="","",'3M Pricing'!$I83*100)</f>
        <v>0.4809999999982239</v>
      </c>
      <c r="N83" s="132">
        <f t="shared" si="6"/>
        <v>0.4809999999982239</v>
      </c>
      <c r="O83" s="131" t="str">
        <v>EUR6MSW7Y=</v>
      </c>
      <c r="P83" s="132">
        <f>IF(O83="","",'6M Pricing'!$I83*100)</f>
        <v>0.58799999999792274</v>
      </c>
      <c r="Q83" s="132">
        <f t="shared" si="7"/>
        <v>0.58799999999792274</v>
      </c>
      <c r="R83" s="131" t="str">
        <v>EUR1YSW7Y=</v>
      </c>
      <c r="S83" s="132">
        <f>IF(R83="","",'1Y Pricing'!$I83*100)</f>
        <v>0.72799999999983678</v>
      </c>
      <c r="T83" s="132">
        <f t="shared" si="8"/>
        <v>0.72799999999983678</v>
      </c>
      <c r="U83" s="131" t="str">
        <v>EURONOIS7Y=</v>
      </c>
      <c r="V83" s="136">
        <f>IF(U83="","",'ON Pricing'!$I83*100)</f>
        <v>0.31899999999999101</v>
      </c>
      <c r="W83" s="136">
        <f t="shared" si="9"/>
        <v>0.31899999999999101</v>
      </c>
      <c r="Y83" s="165">
        <f>IF($C83=" ","",ROUND(ABS(_xll.RtGet(SourceAlias,$I83,BID)-J83),4))</f>
        <v>0</v>
      </c>
      <c r="Z83" s="165">
        <f>IF($C83=" ","",ROUND(ABS(_xll.RtGet(SourceAlias,$I83,ASK)-K83),4))</f>
        <v>0</v>
      </c>
      <c r="AA83" s="165">
        <f>IF($D83=" ","",ROUND(ABS(_xll.RtGet(SourceAlias,$L83,BID)-M83),4))</f>
        <v>0</v>
      </c>
      <c r="AB83" s="165">
        <f>IF($D83=" ","",ROUND(ABS(_xll.RtGet(SourceAlias,$L83,ASK)-N83),4))</f>
        <v>0</v>
      </c>
      <c r="AC83" s="165">
        <f>IF($E83=" ","",ROUND(ABS(_xll.RtGet(SourceAlias,$O83,BID)-P83),4))</f>
        <v>0</v>
      </c>
      <c r="AD83" s="165">
        <f>IF($E83=" ","",ROUND(ABS(_xll.RtGet(SourceAlias,$O83,ASK)-Q83),4))</f>
        <v>0</v>
      </c>
      <c r="AE83" s="165">
        <f>IF($F83=" ","",ROUND(ABS(_xll.RtGet(SourceAlias,$R83,BID)-S83),4))</f>
        <v>0</v>
      </c>
      <c r="AF83" s="165">
        <f>IF($F83=" ","",ROUND(ABS(_xll.RtGet(SourceAlias,$R83,ASK)-T83),4))</f>
        <v>0</v>
      </c>
      <c r="AG83" s="165">
        <f>IF($G83=" ","",ROUND(ABS(_xll.RtGet(SourceAlias,$U83,BID)-V83),4))</f>
        <v>0</v>
      </c>
      <c r="AH83" s="165">
        <f>IF($G83=" ","",ROUND(ABS(_xll.RtGet(SourceAlias,$U83,ASK)-W83),4))</f>
        <v>0</v>
      </c>
    </row>
    <row r="84" spans="1:34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EUR1MSW8Y=</v>
      </c>
      <c r="J84" s="136">
        <f>IF(I84="","",'1M Pricing'!$I84*100)</f>
        <v>0.50199999999811773</v>
      </c>
      <c r="K84" s="136">
        <f t="shared" si="5"/>
        <v>0.50199999999811773</v>
      </c>
      <c r="L84" s="131" t="str">
        <v>EUR3MSW8Y=</v>
      </c>
      <c r="M84" s="136">
        <f>IF(L84="","",'3M Pricing'!$I84*100)</f>
        <v>0.60999999999543864</v>
      </c>
      <c r="N84" s="132">
        <f t="shared" si="6"/>
        <v>0.60999999999543864</v>
      </c>
      <c r="O84" s="131" t="str">
        <v>EUR6MSW8Y=</v>
      </c>
      <c r="P84" s="132">
        <f>IF(O84="","",'6M Pricing'!$I84*100)</f>
        <v>0.71399999999489372</v>
      </c>
      <c r="Q84" s="132">
        <f t="shared" si="7"/>
        <v>0.71399999999489372</v>
      </c>
      <c r="R84" s="131" t="str">
        <v>EUR1YSW8Y=</v>
      </c>
      <c r="S84" s="132">
        <f>IF(R84="","",'1Y Pricing'!$I84*100)</f>
        <v>0.85199999999956666</v>
      </c>
      <c r="T84" s="132">
        <f t="shared" si="8"/>
        <v>0.85199999999956666</v>
      </c>
      <c r="U84" s="131" t="str">
        <v>EURONOIS8Y=</v>
      </c>
      <c r="V84" s="136">
        <f>IF(U84="","",'ON Pricing'!$I84*100)</f>
        <v>0.44700000000000584</v>
      </c>
      <c r="W84" s="136">
        <f t="shared" si="9"/>
        <v>0.44700000000000584</v>
      </c>
      <c r="Y84" s="165">
        <f>IF($C84=" ","",ROUND(ABS(_xll.RtGet(SourceAlias,$I84,BID)-J84),4))</f>
        <v>0</v>
      </c>
      <c r="Z84" s="165">
        <f>IF($C84=" ","",ROUND(ABS(_xll.RtGet(SourceAlias,$I84,ASK)-K84),4))</f>
        <v>0</v>
      </c>
      <c r="AA84" s="165">
        <f>IF($D84=" ","",ROUND(ABS(_xll.RtGet(SourceAlias,$L84,BID)-M84),4))</f>
        <v>0</v>
      </c>
      <c r="AB84" s="165">
        <f>IF($D84=" ","",ROUND(ABS(_xll.RtGet(SourceAlias,$L84,ASK)-N84),4))</f>
        <v>0</v>
      </c>
      <c r="AC84" s="165">
        <f>IF($E84=" ","",ROUND(ABS(_xll.RtGet(SourceAlias,$O84,BID)-P84),4))</f>
        <v>0</v>
      </c>
      <c r="AD84" s="165">
        <f>IF($E84=" ","",ROUND(ABS(_xll.RtGet(SourceAlias,$O84,ASK)-Q84),4))</f>
        <v>0</v>
      </c>
      <c r="AE84" s="165">
        <f>IF($F84=" ","",ROUND(ABS(_xll.RtGet(SourceAlias,$R84,BID)-S84),4))</f>
        <v>0</v>
      </c>
      <c r="AF84" s="165">
        <f>IF($F84=" ","",ROUND(ABS(_xll.RtGet(SourceAlias,$R84,ASK)-T84),4))</f>
        <v>0</v>
      </c>
      <c r="AG84" s="165">
        <f>IF($G84=" ","",ROUND(ABS(_xll.RtGet(SourceAlias,$U84,BID)-V84),4))</f>
        <v>0</v>
      </c>
      <c r="AH84" s="165">
        <f>IF($G84=" ","",ROUND(ABS(_xll.RtGet(SourceAlias,$U84,ASK)-W84),4))</f>
        <v>0</v>
      </c>
    </row>
    <row r="85" spans="1:34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>EUR1MSW9Y=</v>
      </c>
      <c r="J85" s="136">
        <f>IF(I85="","",'1M Pricing'!$I85*100)</f>
        <v>0.6229999999997009</v>
      </c>
      <c r="K85" s="136">
        <f t="shared" si="5"/>
        <v>0.6229999999997009</v>
      </c>
      <c r="L85" s="131" t="str">
        <v>EUR3MSW9Y=</v>
      </c>
      <c r="M85" s="136">
        <f>IF(L85="","",'3M Pricing'!$I85*100)</f>
        <v>0.72999999999899357</v>
      </c>
      <c r="N85" s="132">
        <f t="shared" si="6"/>
        <v>0.72999999999899357</v>
      </c>
      <c r="O85" s="131" t="str">
        <v>EUR6MSW9Y=</v>
      </c>
      <c r="P85" s="132">
        <f>IF(O85="","",'6M Pricing'!$I85*100)</f>
        <v>0.83000000005951491</v>
      </c>
      <c r="Q85" s="132">
        <f t="shared" si="7"/>
        <v>0.83000000005951491</v>
      </c>
      <c r="R85" s="131" t="str">
        <v>EUR1YSW9Y=</v>
      </c>
      <c r="S85" s="132">
        <f>IF(R85="","",'1Y Pricing'!$I85*100)</f>
        <v>0.96500000000000341</v>
      </c>
      <c r="T85" s="132">
        <f t="shared" si="8"/>
        <v>0.96500000000000341</v>
      </c>
      <c r="U85" s="131" t="str">
        <v>EURONOIS9Y=</v>
      </c>
      <c r="V85" s="136">
        <f>IF(U85="","",'ON Pricing'!$I85*100)</f>
        <v>0.56699999999998596</v>
      </c>
      <c r="W85" s="136">
        <f t="shared" si="9"/>
        <v>0.56699999999998596</v>
      </c>
      <c r="Y85" s="165">
        <f>IF($C85=" ","",ROUND(ABS(_xll.RtGet(SourceAlias,$I85,BID)-J85),4))</f>
        <v>1E-3</v>
      </c>
      <c r="Z85" s="165">
        <f>IF($C85=" ","",ROUND(ABS(_xll.RtGet(SourceAlias,$I85,ASK)-K85),4))</f>
        <v>1E-3</v>
      </c>
      <c r="AA85" s="165">
        <f>IF($D85=" ","",ROUND(ABS(_xll.RtGet(SourceAlias,$L85,BID)-M85),4))</f>
        <v>1E-3</v>
      </c>
      <c r="AB85" s="165">
        <f>IF($D85=" ","",ROUND(ABS(_xll.RtGet(SourceAlias,$L85,ASK)-N85),4))</f>
        <v>1E-3</v>
      </c>
      <c r="AC85" s="165">
        <f>IF($E85=" ","",ROUND(ABS(_xll.RtGet(SourceAlias,$O85,BID)-P85),4))</f>
        <v>0</v>
      </c>
      <c r="AD85" s="165">
        <f>IF($E85=" ","",ROUND(ABS(_xll.RtGet(SourceAlias,$O85,ASK)-Q85),4))</f>
        <v>0</v>
      </c>
      <c r="AE85" s="165">
        <f>IF($F85=" ","",ROUND(ABS(_xll.RtGet(SourceAlias,$R85,BID)-S85),4))</f>
        <v>0</v>
      </c>
      <c r="AF85" s="165">
        <f>IF($F85=" ","",ROUND(ABS(_xll.RtGet(SourceAlias,$R85,ASK)-T85),4))</f>
        <v>0</v>
      </c>
      <c r="AG85" s="165">
        <f>IF($G85=" ","",ROUND(ABS(_xll.RtGet(SourceAlias,$U85,BID)-V85),4))</f>
        <v>0</v>
      </c>
      <c r="AH85" s="165">
        <f>IF($G85=" ","",ROUND(ABS(_xll.RtGet(SourceAlias,$U85,ASK)-W85),4))</f>
        <v>0</v>
      </c>
    </row>
    <row r="86" spans="1:34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>EUR1MSW10Y=</v>
      </c>
      <c r="J86" s="136">
        <f>IF(I86="","",'1M Pricing'!$I86*100)</f>
        <v>0.73099999999884757</v>
      </c>
      <c r="K86" s="136">
        <f t="shared" si="5"/>
        <v>0.73099999999884757</v>
      </c>
      <c r="L86" s="131" t="str">
        <v>EUR3MSW10Y=</v>
      </c>
      <c r="M86" s="136">
        <f>IF(L86="","",'3M Pricing'!$I86*100)</f>
        <v>0.83699999999694386</v>
      </c>
      <c r="N86" s="132">
        <f t="shared" si="6"/>
        <v>0.83699999999694386</v>
      </c>
      <c r="O86" s="131" t="str">
        <v>EUR6MSW10Y=</v>
      </c>
      <c r="P86" s="132">
        <f>IF(O86="","",'6M Pricing'!$I86*100)</f>
        <v>0.93299999999567618</v>
      </c>
      <c r="Q86" s="132">
        <f t="shared" si="7"/>
        <v>0.93299999999567618</v>
      </c>
      <c r="R86" s="131" t="str">
        <v>EUR1YSW10Y=</v>
      </c>
      <c r="S86" s="132">
        <f>IF(R86="","",'1Y Pricing'!$I86*100)</f>
        <v>1.0650000000000059</v>
      </c>
      <c r="T86" s="132">
        <f t="shared" si="8"/>
        <v>1.0650000000000059</v>
      </c>
      <c r="U86" s="131" t="str">
        <v>EURONOIS10Y=</v>
      </c>
      <c r="V86" s="136">
        <f>IF(U86="","",'ON Pricing'!$I86*100)</f>
        <v>0.67399999999997595</v>
      </c>
      <c r="W86" s="136">
        <f t="shared" si="9"/>
        <v>0.67399999999997595</v>
      </c>
      <c r="Y86" s="165">
        <f>IF($C86=" ","",ROUND(ABS(_xll.RtGet(SourceAlias,$I86,BID)-J86),4))</f>
        <v>1E-3</v>
      </c>
      <c r="Z86" s="165">
        <f>IF($C86=" ","",ROUND(ABS(_xll.RtGet(SourceAlias,$I86,ASK)-K86),4))</f>
        <v>1E-3</v>
      </c>
      <c r="AA86" s="165">
        <f>IF($D86=" ","",ROUND(ABS(_xll.RtGet(SourceAlias,$L86,BID)-M86),4))</f>
        <v>1E-3</v>
      </c>
      <c r="AB86" s="165">
        <f>IF($D86=" ","",ROUND(ABS(_xll.RtGet(SourceAlias,$L86,ASK)-N86),4))</f>
        <v>1E-3</v>
      </c>
      <c r="AC86" s="165">
        <f>IF($E86=" ","",ROUND(ABS(_xll.RtGet(SourceAlias,$O86,BID)-P86),4))</f>
        <v>0</v>
      </c>
      <c r="AD86" s="165">
        <f>IF($E86=" ","",ROUND(ABS(_xll.RtGet(SourceAlias,$O86,ASK)-Q86),4))</f>
        <v>0</v>
      </c>
      <c r="AE86" s="165">
        <f>IF($F86=" ","",ROUND(ABS(_xll.RtGet(SourceAlias,$R86,BID)-S86),4))</f>
        <v>0</v>
      </c>
      <c r="AF86" s="165">
        <f>IF($F86=" ","",ROUND(ABS(_xll.RtGet(SourceAlias,$R86,ASK)-T86),4))</f>
        <v>0</v>
      </c>
      <c r="AG86" s="165">
        <f>IF($G86=" ","",ROUND(ABS(_xll.RtGet(SourceAlias,$U86,BID)-V86),4))</f>
        <v>0</v>
      </c>
      <c r="AH86" s="165">
        <f>IF($G86=" ","",ROUND(ABS(_xll.RtGet(SourceAlias,$U86,ASK)-W86),4))</f>
        <v>0</v>
      </c>
    </row>
    <row r="87" spans="1:34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EUR1MSW11Y=</v>
      </c>
      <c r="J87" s="136">
        <f>IF(I87="","",'1M Pricing'!$I87*100)</f>
        <v>0.83051294478323268</v>
      </c>
      <c r="K87" s="136">
        <f t="shared" si="5"/>
        <v>0.83051294478323268</v>
      </c>
      <c r="L87" s="131" t="str">
        <v>EUR3MSW11Y=</v>
      </c>
      <c r="M87" s="136">
        <f>IF(L87="","",'3M Pricing'!$I87*100)</f>
        <v>0.93568715961868942</v>
      </c>
      <c r="N87" s="132">
        <f t="shared" si="6"/>
        <v>0.93568715961868942</v>
      </c>
      <c r="O87" s="131" t="str">
        <v>EUR6MSW11Y=</v>
      </c>
      <c r="P87" s="132">
        <f>IF(O87="","",'6M Pricing'!$I87*100)</f>
        <v>1.0272430577026734</v>
      </c>
      <c r="Q87" s="132">
        <f t="shared" si="7"/>
        <v>1.0272430577026734</v>
      </c>
      <c r="R87" s="131" t="str">
        <v>EUR1YSW11Y=</v>
      </c>
      <c r="S87" s="132">
        <f>IF(R87="","",'1Y Pricing'!$I87*100)</f>
        <v>1.1547406590907676</v>
      </c>
      <c r="T87" s="132">
        <f t="shared" si="8"/>
        <v>1.1547406590907676</v>
      </c>
      <c r="U87" s="131" t="str">
        <v>EURONOIS11Y=</v>
      </c>
      <c r="V87" s="136">
        <f>IF(U87="","",'ON Pricing'!$I87*100)</f>
        <v>0.77299999999994917</v>
      </c>
      <c r="W87" s="136">
        <f t="shared" si="9"/>
        <v>0.77299999999994917</v>
      </c>
      <c r="Y87" s="165">
        <f>IF($C87=" ","",ROUND(ABS(_xll.RtGet(SourceAlias,$I87,BID)-J87),4))</f>
        <v>8.9999999999999998E-4</v>
      </c>
      <c r="Z87" s="165">
        <f>IF($C87=" ","",ROUND(ABS(_xll.RtGet(SourceAlias,$I87,ASK)-K87),4))</f>
        <v>8.9999999999999998E-4</v>
      </c>
      <c r="AA87" s="165">
        <f>IF($D87=" ","",ROUND(ABS(_xll.RtGet(SourceAlias,$L87,BID)-M87),4))</f>
        <v>8.9999999999999998E-4</v>
      </c>
      <c r="AB87" s="165">
        <f>IF($D87=" ","",ROUND(ABS(_xll.RtGet(SourceAlias,$L87,ASK)-N87),4))</f>
        <v>8.9999999999999998E-4</v>
      </c>
      <c r="AC87" s="165">
        <f>IF($E87=" ","",ROUND(ABS(_xll.RtGet(SourceAlias,$O87,BID)-P87),4))</f>
        <v>0</v>
      </c>
      <c r="AD87" s="165">
        <f>IF($E87=" ","",ROUND(ABS(_xll.RtGet(SourceAlias,$O87,ASK)-Q87),4))</f>
        <v>0</v>
      </c>
      <c r="AE87" s="165">
        <f>IF($F87=" ","",ROUND(ABS(_xll.RtGet(SourceAlias,$R87,BID)-S87),4))</f>
        <v>0</v>
      </c>
      <c r="AF87" s="165">
        <f>IF($F87=" ","",ROUND(ABS(_xll.RtGet(SourceAlias,$R87,ASK)-T87),4))</f>
        <v>0</v>
      </c>
      <c r="AG87" s="165">
        <f>IF($G87=" ","",ROUND(ABS(_xll.RtGet(SourceAlias,$U87,BID)-V87),4))</f>
        <v>0</v>
      </c>
      <c r="AH87" s="165">
        <f>IF($G87=" ","",ROUND(ABS(_xll.RtGet(SourceAlias,$U87,ASK)-W87),4))</f>
        <v>0</v>
      </c>
    </row>
    <row r="88" spans="1:34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1" t="str">
        <v>EUR1MSW12Y=</v>
      </c>
      <c r="J88" s="136">
        <f>IF(I88="","",'1M Pricing'!$I88*100)</f>
        <v>0.92100000000308235</v>
      </c>
      <c r="K88" s="136">
        <f t="shared" si="5"/>
        <v>0.92100000000308235</v>
      </c>
      <c r="L88" s="131" t="str">
        <v>EUR3MSW12Y=</v>
      </c>
      <c r="M88" s="136">
        <f>IF(L88="","",'3M Pricing'!$I88*100)</f>
        <v>1.0249999999978636</v>
      </c>
      <c r="N88" s="132">
        <f t="shared" si="6"/>
        <v>1.0249999999978636</v>
      </c>
      <c r="O88" s="131" t="str">
        <v>EUR6MSW12Y=</v>
      </c>
      <c r="P88" s="132">
        <f>IF(O88="","",'6M Pricing'!$I88*100)</f>
        <v>1.1119999999909089</v>
      </c>
      <c r="Q88" s="132">
        <f t="shared" si="7"/>
        <v>1.1119999999909089</v>
      </c>
      <c r="R88" s="131" t="str">
        <v>EUR1YSW12Y=</v>
      </c>
      <c r="S88" s="132">
        <f>IF(R88="","",'1Y Pricing'!$I88*100)</f>
        <v>1.2340000000894091</v>
      </c>
      <c r="T88" s="132">
        <f t="shared" si="8"/>
        <v>1.2340000000894091</v>
      </c>
      <c r="U88" s="131" t="str">
        <v>EURONOIS12Y=</v>
      </c>
      <c r="V88" s="136">
        <f>IF(U88="","",'ON Pricing'!$I88*100)</f>
        <v>0.86199999999992083</v>
      </c>
      <c r="W88" s="136">
        <f t="shared" si="9"/>
        <v>0.86199999999992083</v>
      </c>
      <c r="Y88" s="165">
        <f>IF($C88=" ","",ROUND(ABS(_xll.RtGet(SourceAlias,$I88,BID)-J88),4))</f>
        <v>1E-3</v>
      </c>
      <c r="Z88" s="165">
        <f>IF($C88=" ","",ROUND(ABS(_xll.RtGet(SourceAlias,$I88,ASK)-K88),4))</f>
        <v>1E-3</v>
      </c>
      <c r="AA88" s="165">
        <f>IF($D88=" ","",ROUND(ABS(_xll.RtGet(SourceAlias,$L88,BID)-M88),4))</f>
        <v>1E-3</v>
      </c>
      <c r="AB88" s="165">
        <f>IF($D88=" ","",ROUND(ABS(_xll.RtGet(SourceAlias,$L88,ASK)-N88),4))</f>
        <v>1E-3</v>
      </c>
      <c r="AC88" s="165">
        <f>IF($E88=" ","",ROUND(ABS(_xll.RtGet(SourceAlias,$O88,BID)-P88),4))</f>
        <v>0</v>
      </c>
      <c r="AD88" s="165">
        <f>IF($E88=" ","",ROUND(ABS(_xll.RtGet(SourceAlias,$O88,ASK)-Q88),4))</f>
        <v>0</v>
      </c>
      <c r="AE88" s="165">
        <f>IF($F88=" ","",ROUND(ABS(_xll.RtGet(SourceAlias,$R88,BID)-S88),4))</f>
        <v>0</v>
      </c>
      <c r="AF88" s="165">
        <f>IF($F88=" ","",ROUND(ABS(_xll.RtGet(SourceAlias,$R88,ASK)-T88),4))</f>
        <v>0</v>
      </c>
      <c r="AG88" s="165">
        <f>IF($G88=" ","",ROUND(ABS(_xll.RtGet(SourceAlias,$U88,BID)-V88),4))</f>
        <v>0</v>
      </c>
      <c r="AH88" s="165">
        <f>IF($G88=" ","",ROUND(ABS(_xll.RtGet(SourceAlias,$U88,ASK)-W88),4))</f>
        <v>0</v>
      </c>
    </row>
    <row r="89" spans="1:34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1" t="str">
        <v>EUR1MSW13Y=</v>
      </c>
      <c r="J89" s="136">
        <f>IF(I89="","",'1M Pricing'!$I89*100)</f>
        <v>1.0009877272357688</v>
      </c>
      <c r="K89" s="136">
        <f t="shared" si="5"/>
        <v>1.0009877272357688</v>
      </c>
      <c r="L89" s="131" t="str">
        <v>EUR3MSW13Y=</v>
      </c>
      <c r="M89" s="136">
        <f>IF(L89="","",'3M Pricing'!$I89*100)</f>
        <v>1.1030722156642268</v>
      </c>
      <c r="N89" s="132">
        <f t="shared" si="6"/>
        <v>1.1030722156642268</v>
      </c>
      <c r="O89" s="131" t="str">
        <v>EUR6MSW13Y=</v>
      </c>
      <c r="P89" s="132">
        <f>IF(O89="","",'6M Pricing'!$I89*100)</f>
        <v>1.1859534304497659</v>
      </c>
      <c r="Q89" s="132">
        <f t="shared" si="7"/>
        <v>1.1859534304497659</v>
      </c>
      <c r="R89" s="131" t="str">
        <v>EUR1YSW13Y=</v>
      </c>
      <c r="S89" s="132">
        <f>IF(R89="","",'1Y Pricing'!$I89*100)</f>
        <v>1.3025363721556511</v>
      </c>
      <c r="T89" s="132">
        <f t="shared" si="8"/>
        <v>1.3025363721556511</v>
      </c>
      <c r="U89" s="131" t="str">
        <v>EURONOIS13Y=</v>
      </c>
      <c r="V89" s="136">
        <f>IF(U89="","",'ON Pricing'!$I89*100)</f>
        <v>0.94081128231688382</v>
      </c>
      <c r="W89" s="136">
        <f t="shared" si="9"/>
        <v>0.94081128231688382</v>
      </c>
      <c r="Y89" s="165">
        <f>IF($C89=" ","",ROUND(ABS(_xll.RtGet(SourceAlias,$I89,BID)-J89),4))</f>
        <v>1E-3</v>
      </c>
      <c r="Z89" s="165">
        <f>IF($C89=" ","",ROUND(ABS(_xll.RtGet(SourceAlias,$I89,ASK)-K89),4))</f>
        <v>1E-3</v>
      </c>
      <c r="AA89" s="165">
        <f>IF($D89=" ","",ROUND(ABS(_xll.RtGet(SourceAlias,$L89,BID)-M89),4))</f>
        <v>1E-3</v>
      </c>
      <c r="AB89" s="165">
        <f>IF($D89=" ","",ROUND(ABS(_xll.RtGet(SourceAlias,$L89,ASK)-N89),4))</f>
        <v>1E-3</v>
      </c>
      <c r="AC89" s="165">
        <f>IF($E89=" ","",ROUND(ABS(_xll.RtGet(SourceAlias,$O89,BID)-P89),4))</f>
        <v>0</v>
      </c>
      <c r="AD89" s="165">
        <f>IF($E89=" ","",ROUND(ABS(_xll.RtGet(SourceAlias,$O89,ASK)-Q89),4))</f>
        <v>0</v>
      </c>
      <c r="AE89" s="165">
        <f>IF($F89=" ","",ROUND(ABS(_xll.RtGet(SourceAlias,$R89,BID)-S89),4))</f>
        <v>0</v>
      </c>
      <c r="AF89" s="165">
        <f>IF($F89=" ","",ROUND(ABS(_xll.RtGet(SourceAlias,$R89,ASK)-T89),4))</f>
        <v>0</v>
      </c>
      <c r="AG89" s="165">
        <f>IF($G89=" ","",ROUND(ABS(_xll.RtGet(SourceAlias,$U89,BID)-V89),4))</f>
        <v>0</v>
      </c>
      <c r="AH89" s="165">
        <f>IF($G89=" ","",ROUND(ABS(_xll.RtGet(SourceAlias,$U89,ASK)-W89),4))</f>
        <v>0</v>
      </c>
    </row>
    <row r="90" spans="1:34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1" t="str">
        <v>EUR1MSW14Y=</v>
      </c>
      <c r="J90" s="136">
        <f>IF(I90="","",'1M Pricing'!$I90*100)</f>
        <v>1.0701009937531991</v>
      </c>
      <c r="K90" s="136">
        <f t="shared" si="5"/>
        <v>1.0701009937531991</v>
      </c>
      <c r="L90" s="131" t="str">
        <v>EUR3MSW14Y=</v>
      </c>
      <c r="M90" s="136">
        <f>IF(L90="","",'3M Pricing'!$I90*100)</f>
        <v>1.1697258990590007</v>
      </c>
      <c r="N90" s="132">
        <f t="shared" si="6"/>
        <v>1.1697258990590007</v>
      </c>
      <c r="O90" s="131" t="str">
        <v>EUR6MSW14Y=</v>
      </c>
      <c r="P90" s="132">
        <f>IF(O90="","",'6M Pricing'!$I90*100)</f>
        <v>1.2489656329263634</v>
      </c>
      <c r="Q90" s="132">
        <f t="shared" si="7"/>
        <v>1.2489656329263634</v>
      </c>
      <c r="R90" s="131" t="str">
        <v>EUR1YSW14Y=</v>
      </c>
      <c r="S90" s="132">
        <f>IF(R90="","",'1Y Pricing'!$I90*100)</f>
        <v>1.3605099575151018</v>
      </c>
      <c r="T90" s="132">
        <f t="shared" si="8"/>
        <v>1.3605099575151018</v>
      </c>
      <c r="U90" s="131" t="str">
        <v>EURONOIS14Y=</v>
      </c>
      <c r="V90" s="136">
        <f>IF(U90="","",'ON Pricing'!$I90*100)</f>
        <v>1.0097441107097453</v>
      </c>
      <c r="W90" s="136">
        <f t="shared" si="9"/>
        <v>1.0097441107097453</v>
      </c>
      <c r="Y90" s="165">
        <f>IF($C90=" ","",ROUND(ABS(_xll.RtGet(SourceAlias,$I90,BID)-J90),4))</f>
        <v>1E-3</v>
      </c>
      <c r="Z90" s="165">
        <f>IF($C90=" ","",ROUND(ABS(_xll.RtGet(SourceAlias,$I90,ASK)-K90),4))</f>
        <v>1E-3</v>
      </c>
      <c r="AA90" s="165">
        <f>IF($D90=" ","",ROUND(ABS(_xll.RtGet(SourceAlias,$L90,BID)-M90),4))</f>
        <v>1E-3</v>
      </c>
      <c r="AB90" s="165">
        <f>IF($D90=" ","",ROUND(ABS(_xll.RtGet(SourceAlias,$L90,ASK)-N90),4))</f>
        <v>1E-3</v>
      </c>
      <c r="AC90" s="165">
        <f>IF($E90=" ","",ROUND(ABS(_xll.RtGet(SourceAlias,$O90,BID)-P90),4))</f>
        <v>0</v>
      </c>
      <c r="AD90" s="165">
        <f>IF($E90=" ","",ROUND(ABS(_xll.RtGet(SourceAlias,$O90,ASK)-Q90),4))</f>
        <v>0</v>
      </c>
      <c r="AE90" s="165">
        <f>IF($F90=" ","",ROUND(ABS(_xll.RtGet(SourceAlias,$R90,BID)-S90),4))</f>
        <v>0</v>
      </c>
      <c r="AF90" s="165">
        <f>IF($F90=" ","",ROUND(ABS(_xll.RtGet(SourceAlias,$R90,ASK)-T90),4))</f>
        <v>0</v>
      </c>
      <c r="AG90" s="165">
        <f>IF($G90=" ","",ROUND(ABS(_xll.RtGet(SourceAlias,$U90,BID)-V90),4))</f>
        <v>0</v>
      </c>
      <c r="AH90" s="165">
        <f>IF($G90=" ","",ROUND(ABS(_xll.RtGet(SourceAlias,$U90,ASK)-W90),4))</f>
        <v>0</v>
      </c>
    </row>
    <row r="91" spans="1:34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EUR1MSW15Y=</v>
      </c>
      <c r="J91" s="136">
        <f>IF(I91="","",'1M Pricing'!$I91*100)</f>
        <v>1.1300000000021433</v>
      </c>
      <c r="K91" s="136">
        <f t="shared" si="5"/>
        <v>1.1300000000021433</v>
      </c>
      <c r="L91" s="131" t="str">
        <v>EUR3MSW15Y=</v>
      </c>
      <c r="M91" s="136">
        <f>IF(L91="","",'3M Pricing'!$I91*100)</f>
        <v>1.2269999999627574</v>
      </c>
      <c r="N91" s="132">
        <f t="shared" si="6"/>
        <v>1.2269999999627574</v>
      </c>
      <c r="O91" s="131" t="str">
        <v>EUR6MSW15Y=</v>
      </c>
      <c r="P91" s="132">
        <f>IF(O91="","",'6M Pricing'!$I91*100)</f>
        <v>1.303000000029062</v>
      </c>
      <c r="Q91" s="132">
        <f t="shared" si="7"/>
        <v>1.303000000029062</v>
      </c>
      <c r="R91" s="131" t="str">
        <v>EUR1YSW15Y=</v>
      </c>
      <c r="S91" s="132">
        <f>IF(R91="","",'1Y Pricing'!$I91*100)</f>
        <v>1.4099999999363577</v>
      </c>
      <c r="T91" s="132">
        <f t="shared" si="8"/>
        <v>1.4099999999363577</v>
      </c>
      <c r="U91" s="131" t="str">
        <v>EURONOIS15Y=</v>
      </c>
      <c r="V91" s="136">
        <f>IF(U91="","",'ON Pricing'!$I91*100)</f>
        <v>1.069999999988174</v>
      </c>
      <c r="W91" s="136">
        <f t="shared" si="9"/>
        <v>1.069999999988174</v>
      </c>
      <c r="Y91" s="165">
        <f>IF($C91=" ","",ROUND(ABS(_xll.RtGet(SourceAlias,$I91,BID)-J91),4))</f>
        <v>1E-3</v>
      </c>
      <c r="Z91" s="165">
        <f>IF($C91=" ","",ROUND(ABS(_xll.RtGet(SourceAlias,$I91,ASK)-K91),4))</f>
        <v>1E-3</v>
      </c>
      <c r="AA91" s="165">
        <f>IF($D91=" ","",ROUND(ABS(_xll.RtGet(SourceAlias,$L91,BID)-M91),4))</f>
        <v>1E-3</v>
      </c>
      <c r="AB91" s="165">
        <f>IF($D91=" ","",ROUND(ABS(_xll.RtGet(SourceAlias,$L91,ASK)-N91),4))</f>
        <v>1E-3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EUR1MSW16Y=</v>
      </c>
      <c r="J92" s="136">
        <f>IF(I92="","",'1M Pricing'!$I92*100)</f>
        <v>1.1807868278079359</v>
      </c>
      <c r="K92" s="136">
        <f t="shared" si="5"/>
        <v>1.1807868278079359</v>
      </c>
      <c r="L92" s="131" t="str">
        <v>EUR3MSW16Y=</v>
      </c>
      <c r="M92" s="136">
        <f>IF(L92="","",'3M Pricing'!$I92*100)</f>
        <v>1.2753305521476446</v>
      </c>
      <c r="N92" s="132">
        <f t="shared" si="6"/>
        <v>1.2753305521476446</v>
      </c>
      <c r="O92" s="131" t="str">
        <v>EUR6MSW16Y=</v>
      </c>
      <c r="P92" s="132">
        <f>IF(O92="","",'6M Pricing'!$I92*100)</f>
        <v>1.3484712024181007</v>
      </c>
      <c r="Q92" s="132">
        <f t="shared" si="7"/>
        <v>1.3484712024181007</v>
      </c>
      <c r="R92" s="131" t="str">
        <v>EUR1YSW16Y=</v>
      </c>
      <c r="S92" s="132">
        <f>IF(R92="","",'1Y Pricing'!$I92*100)</f>
        <v>1.4518036095276445</v>
      </c>
      <c r="T92" s="132">
        <f t="shared" si="8"/>
        <v>1.4518036095276445</v>
      </c>
      <c r="U92" s="131" t="str">
        <v>EURONOIS16Y=</v>
      </c>
      <c r="V92" s="136">
        <f>IF(U92="","",'ON Pricing'!$I92*100)</f>
        <v>1.1214269086470354</v>
      </c>
      <c r="W92" s="136">
        <f t="shared" si="9"/>
        <v>1.1214269086470354</v>
      </c>
      <c r="Y92" s="165">
        <f>IF($C92=" ","",ROUND(ABS(_xll.RtGet(SourceAlias,$I92,BID)-J92),4))</f>
        <v>1E-3</v>
      </c>
      <c r="Z92" s="165">
        <f>IF($C92=" ","",ROUND(ABS(_xll.RtGet(SourceAlias,$I92,ASK)-K92),4))</f>
        <v>1E-3</v>
      </c>
      <c r="AA92" s="165">
        <f>IF($D92=" ","",ROUND(ABS(_xll.RtGet(SourceAlias,$L92,BID)-M92),4))</f>
        <v>1E-3</v>
      </c>
      <c r="AB92" s="165">
        <f>IF($D92=" ","",ROUND(ABS(_xll.RtGet(SourceAlias,$L92,ASK)-N92),4))</f>
        <v>1E-3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EUR1MSW17Y=</v>
      </c>
      <c r="J93" s="136">
        <f>IF(I93="","",'1M Pricing'!$I93*100)</f>
        <v>1.2239790262200025</v>
      </c>
      <c r="K93" s="136">
        <f t="shared" si="5"/>
        <v>1.2239790262200025</v>
      </c>
      <c r="L93" s="131" t="str">
        <v>EUR3MSW17Y=</v>
      </c>
      <c r="M93" s="136">
        <f>IF(L93="","",'3M Pricing'!$I93*100)</f>
        <v>1.3162444389806682</v>
      </c>
      <c r="N93" s="132">
        <f t="shared" si="6"/>
        <v>1.3162444389806682</v>
      </c>
      <c r="O93" s="131" t="str">
        <v>EUR6MSW17Y=</v>
      </c>
      <c r="P93" s="132">
        <f>IF(O93="","",'6M Pricing'!$I93*100)</f>
        <v>1.3868194914179925</v>
      </c>
      <c r="Q93" s="132">
        <f t="shared" si="7"/>
        <v>1.3868194914179925</v>
      </c>
      <c r="R93" s="131" t="str">
        <v>EUR1YSW17Y=</v>
      </c>
      <c r="S93" s="132">
        <f>IF(R93="","",'1Y Pricing'!$I93*100)</f>
        <v>1.4872651503687508</v>
      </c>
      <c r="T93" s="132">
        <f t="shared" si="8"/>
        <v>1.4872651503687508</v>
      </c>
      <c r="U93" s="131" t="str">
        <v>EURONOIS17Y=</v>
      </c>
      <c r="V93" s="136">
        <f>IF(U93="","",'ON Pricing'!$I93*100)</f>
        <v>1.1652667492418314</v>
      </c>
      <c r="W93" s="136">
        <f t="shared" si="9"/>
        <v>1.1652667492418314</v>
      </c>
      <c r="Y93" s="165">
        <f>IF($C93=" ","",ROUND(ABS(_xll.RtGet(SourceAlias,$I93,BID)-J93),4))</f>
        <v>1E-3</v>
      </c>
      <c r="Z93" s="165">
        <f>IF($C93=" ","",ROUND(ABS(_xll.RtGet(SourceAlias,$I93,ASK)-K93),4))</f>
        <v>1E-3</v>
      </c>
      <c r="AA93" s="165">
        <f>IF($D93=" ","",ROUND(ABS(_xll.RtGet(SourceAlias,$L93,BID)-M93),4))</f>
        <v>1E-3</v>
      </c>
      <c r="AB93" s="165">
        <f>IF($D93=" ","",ROUND(ABS(_xll.RtGet(SourceAlias,$L93,ASK)-N93),4))</f>
        <v>1E-3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EUR1MSW18Y=</v>
      </c>
      <c r="J94" s="136">
        <f>IF(I94="","",'1M Pricing'!$I94*100)</f>
        <v>1.2597354997015859</v>
      </c>
      <c r="K94" s="136">
        <f t="shared" si="5"/>
        <v>1.2597354997015859</v>
      </c>
      <c r="L94" s="131" t="str">
        <v>EUR3MSW18Y=</v>
      </c>
      <c r="M94" s="136">
        <f>IF(L94="","",'3M Pricing'!$I94*100)</f>
        <v>1.3498379644566314</v>
      </c>
      <c r="N94" s="132">
        <f t="shared" si="6"/>
        <v>1.3498379644566314</v>
      </c>
      <c r="O94" s="131" t="str">
        <v>EUR6MSW18Y=</v>
      </c>
      <c r="P94" s="132">
        <f>IF(O94="","",'6M Pricing'!$I94*100)</f>
        <v>1.4180679724717111</v>
      </c>
      <c r="Q94" s="132">
        <f t="shared" si="7"/>
        <v>1.4180679724717111</v>
      </c>
      <c r="R94" s="131" t="str">
        <v>EUR1YSW18Y=</v>
      </c>
      <c r="S94" s="132">
        <f>IF(R94="","",'1Y Pricing'!$I94*100)</f>
        <v>1.5159428803897255</v>
      </c>
      <c r="T94" s="132">
        <f t="shared" si="8"/>
        <v>1.5159428803897255</v>
      </c>
      <c r="U94" s="131" t="str">
        <v>EURONOIS18Y=</v>
      </c>
      <c r="V94" s="136">
        <f>IF(U94="","",'ON Pricing'!$I94*100)</f>
        <v>1.2019418770887829</v>
      </c>
      <c r="W94" s="136">
        <f t="shared" si="9"/>
        <v>1.2019418770887829</v>
      </c>
      <c r="Y94" s="165">
        <f>IF($C94=" ","",ROUND(ABS(_xll.RtGet(SourceAlias,$I94,BID)-J94),4))</f>
        <v>1E-3</v>
      </c>
      <c r="Z94" s="165">
        <f>IF($C94=" ","",ROUND(ABS(_xll.RtGet(SourceAlias,$I94,ASK)-K94),4))</f>
        <v>1E-3</v>
      </c>
      <c r="AA94" s="165">
        <f>IF($D94=" ","",ROUND(ABS(_xll.RtGet(SourceAlias,$L94,BID)-M94),4))</f>
        <v>1E-3</v>
      </c>
      <c r="AB94" s="165">
        <f>IF($D94=" ","",ROUND(ABS(_xll.RtGet(SourceAlias,$L94,ASK)-N94),4))</f>
        <v>1E-3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EUR1MSW19Y=</v>
      </c>
      <c r="J95" s="136">
        <f>IF(I95="","",'1M Pricing'!$I95*100)</f>
        <v>1.2888710553881406</v>
      </c>
      <c r="K95" s="136">
        <f t="shared" si="5"/>
        <v>1.2888710553881406</v>
      </c>
      <c r="L95" s="131" t="str">
        <v>EUR3MSW19Y=</v>
      </c>
      <c r="M95" s="136">
        <f>IF(L95="","",'3M Pricing'!$I95*100)</f>
        <v>1.3768985814747594</v>
      </c>
      <c r="N95" s="132">
        <f t="shared" si="6"/>
        <v>1.3768985814747594</v>
      </c>
      <c r="O95" s="131" t="str">
        <v>EUR6MSW19Y=</v>
      </c>
      <c r="P95" s="132">
        <f>IF(O95="","",'6M Pricing'!$I95*100)</f>
        <v>1.4429560586561645</v>
      </c>
      <c r="Q95" s="132">
        <f t="shared" si="7"/>
        <v>1.4429560586561645</v>
      </c>
      <c r="R95" s="131" t="str">
        <v>EUR1YSW19Y=</v>
      </c>
      <c r="S95" s="132">
        <f>IF(R95="","",'1Y Pricing'!$I95*100)</f>
        <v>1.5381569964098087</v>
      </c>
      <c r="T95" s="132">
        <f t="shared" si="8"/>
        <v>1.5381569964098087</v>
      </c>
      <c r="U95" s="131" t="str">
        <v>EURONOIS19Y=</v>
      </c>
      <c r="V95" s="136">
        <f>IF(U95="","",'ON Pricing'!$I95*100)</f>
        <v>1.2320080979992314</v>
      </c>
      <c r="W95" s="136">
        <f t="shared" si="9"/>
        <v>1.2320080979992314</v>
      </c>
      <c r="Y95" s="165">
        <f>IF($C95=" ","",ROUND(ABS(_xll.RtGet(SourceAlias,$I95,BID)-J95),4))</f>
        <v>1E-3</v>
      </c>
      <c r="Z95" s="165">
        <f>IF($C95=" ","",ROUND(ABS(_xll.RtGet(SourceAlias,$I95,ASK)-K95),4))</f>
        <v>1E-3</v>
      </c>
      <c r="AA95" s="165">
        <f>IF($D95=" ","",ROUND(ABS(_xll.RtGet(SourceAlias,$L95,BID)-M95),4))</f>
        <v>1E-3</v>
      </c>
      <c r="AB95" s="165">
        <f>IF($D95=" ","",ROUND(ABS(_xll.RtGet(SourceAlias,$L95,ASK)-N95),4))</f>
        <v>1E-3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EUR1MSW20Y=</v>
      </c>
      <c r="J96" s="136">
        <f>IF(I96="","",'1M Pricing'!$I96*100)</f>
        <v>1.3120000000672021</v>
      </c>
      <c r="K96" s="136">
        <f t="shared" si="5"/>
        <v>1.3120000000672021</v>
      </c>
      <c r="L96" s="131" t="str">
        <v>EUR3MSW20Y=</v>
      </c>
      <c r="M96" s="136">
        <f>IF(L96="","",'3M Pricing'!$I96*100)</f>
        <v>1.3980000000061303</v>
      </c>
      <c r="N96" s="132">
        <f t="shared" si="6"/>
        <v>1.3980000000061303</v>
      </c>
      <c r="O96" s="131" t="str">
        <v>EUR6MSW20Y=</v>
      </c>
      <c r="P96" s="132">
        <f>IF(O96="","",'6M Pricing'!$I96*100)</f>
        <v>1.4619999999888769</v>
      </c>
      <c r="Q96" s="132">
        <f t="shared" si="7"/>
        <v>1.4619999999888769</v>
      </c>
      <c r="R96" s="131" t="str">
        <v>EUR1YSW20Y=</v>
      </c>
      <c r="S96" s="132">
        <f>IF(R96="","",'1Y Pricing'!$I96*100)</f>
        <v>1.5540000000216405</v>
      </c>
      <c r="T96" s="132">
        <f t="shared" si="8"/>
        <v>1.5540000000216405</v>
      </c>
      <c r="U96" s="131" t="str">
        <v>EURONOIS20Y=</v>
      </c>
      <c r="V96" s="136">
        <f>IF(U96="","",'ON Pricing'!$I96*100)</f>
        <v>1.2559999999386799</v>
      </c>
      <c r="W96" s="136">
        <f t="shared" si="9"/>
        <v>1.2559999999386799</v>
      </c>
      <c r="Y96" s="165">
        <f>IF($C96=" ","",ROUND(ABS(_xll.RtGet(SourceAlias,$I96,BID)-J96),4))</f>
        <v>1E-3</v>
      </c>
      <c r="Z96" s="165">
        <f>IF($C96=" ","",ROUND(ABS(_xll.RtGet(SourceAlias,$I96,ASK)-K96),4))</f>
        <v>1E-3</v>
      </c>
      <c r="AA96" s="165">
        <f>IF($D96=" ","",ROUND(ABS(_xll.RtGet(SourceAlias,$L96,BID)-M96),4))</f>
        <v>1E-3</v>
      </c>
      <c r="AB96" s="165">
        <f>IF($D96=" ","",ROUND(ABS(_xll.RtGet(SourceAlias,$L96,ASK)-N96),4))</f>
        <v>1E-3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EUR1MSW21Y=</v>
      </c>
      <c r="J97" s="136">
        <f>IF(I97="","",'1M Pricing'!$I97*100)</f>
        <v>1.3300021488557596</v>
      </c>
      <c r="K97" s="136">
        <f t="shared" si="5"/>
        <v>1.3300021488557596</v>
      </c>
      <c r="L97" s="131" t="str">
        <v>EUR3MSW21Y=</v>
      </c>
      <c r="M97" s="136">
        <f>IF(L97="","",'3M Pricing'!$I97*100)</f>
        <v>1.4139951189463331</v>
      </c>
      <c r="N97" s="132">
        <f t="shared" si="6"/>
        <v>1.4139951189463331</v>
      </c>
      <c r="O97" s="131" t="str">
        <v>EUR6MSW21Y=</v>
      </c>
      <c r="P97" s="132">
        <f>IF(O97="","",'6M Pricing'!$I97*100)</f>
        <v>1.4760048057270012</v>
      </c>
      <c r="Q97" s="132">
        <f t="shared" si="7"/>
        <v>1.4760048057270012</v>
      </c>
      <c r="R97" s="131" t="str">
        <v>EUR1YSW21Y=</v>
      </c>
      <c r="S97" s="132">
        <f>IF(R97="","",'1Y Pricing'!$I97*100)</f>
        <v>1.564793574267451</v>
      </c>
      <c r="T97" s="132">
        <f t="shared" si="8"/>
        <v>1.564793574267451</v>
      </c>
      <c r="U97" s="131" t="str">
        <v>EURONOIS21Y=</v>
      </c>
      <c r="V97" s="136">
        <f>IF(U97="","",'ON Pricing'!$I97*100)</f>
        <v>1.2746016016296993</v>
      </c>
      <c r="W97" s="136">
        <f t="shared" si="9"/>
        <v>1.2746016016296993</v>
      </c>
      <c r="Y97" s="165">
        <f>IF($C97=" ","",ROUND(ABS(_xll.RtGet(SourceAlias,$I97,BID)-J97),4))</f>
        <v>1E-3</v>
      </c>
      <c r="Z97" s="165">
        <f>IF($C97=" ","",ROUND(ABS(_xll.RtGet(SourceAlias,$I97,ASK)-K97),4))</f>
        <v>1E-3</v>
      </c>
      <c r="AA97" s="165">
        <f>IF($D97=" ","",ROUND(ABS(_xll.RtGet(SourceAlias,$L97,BID)-M97),4))</f>
        <v>1E-3</v>
      </c>
      <c r="AB97" s="165">
        <f>IF($D97=" ","",ROUND(ABS(_xll.RtGet(SourceAlias,$L97,ASK)-N97),4))</f>
        <v>1E-3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EUR1MSW22Y=</v>
      </c>
      <c r="J98" s="136">
        <f>IF(I98="","",'1M Pricing'!$I98*100)</f>
        <v>1.3432221131518669</v>
      </c>
      <c r="K98" s="136">
        <f t="shared" si="5"/>
        <v>1.3432221131518669</v>
      </c>
      <c r="L98" s="131" t="str">
        <v>EUR3MSW22Y=</v>
      </c>
      <c r="M98" s="136">
        <f>IF(L98="","",'3M Pricing'!$I98*100)</f>
        <v>1.4252700839250725</v>
      </c>
      <c r="N98" s="132">
        <f t="shared" si="6"/>
        <v>1.4252700839250725</v>
      </c>
      <c r="O98" s="131" t="str">
        <v>EUR6MSW22Y=</v>
      </c>
      <c r="P98" s="132">
        <f>IF(O98="","",'6M Pricing'!$I98*100)</f>
        <v>1.485374439535746</v>
      </c>
      <c r="Q98" s="132">
        <f t="shared" si="7"/>
        <v>1.485374439535746</v>
      </c>
      <c r="R98" s="131" t="str">
        <v>EUR1YSW22Y=</v>
      </c>
      <c r="S98" s="132">
        <f>IF(R98="","",'1Y Pricing'!$I98*100)</f>
        <v>1.5717202146675029</v>
      </c>
      <c r="T98" s="132">
        <f t="shared" si="8"/>
        <v>1.5717202146675029</v>
      </c>
      <c r="U98" s="131" t="str">
        <v>EURONOIS22Y=</v>
      </c>
      <c r="V98" s="136">
        <f>IF(U98="","",'ON Pricing'!$I98*100)</f>
        <v>1.2884658860200249</v>
      </c>
      <c r="W98" s="136">
        <f t="shared" si="9"/>
        <v>1.2884658860200249</v>
      </c>
      <c r="Y98" s="165">
        <f>IF($C98=" ","",ROUND(ABS(_xll.RtGet(SourceAlias,$I98,BID)-J98),4))</f>
        <v>1E-3</v>
      </c>
      <c r="Z98" s="165">
        <f>IF($C98=" ","",ROUND(ABS(_xll.RtGet(SourceAlias,$I98,ASK)-K98),4))</f>
        <v>1E-3</v>
      </c>
      <c r="AA98" s="165">
        <f>IF($D98=" ","",ROUND(ABS(_xll.RtGet(SourceAlias,$L98,BID)-M98),4))</f>
        <v>1E-3</v>
      </c>
      <c r="AB98" s="165">
        <f>IF($D98=" ","",ROUND(ABS(_xll.RtGet(SourceAlias,$L98,ASK)-N98),4))</f>
        <v>1E-3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EUR1MSW23Y=</v>
      </c>
      <c r="J99" s="136">
        <f>IF(I99="","",'1M Pricing'!$I99*100)</f>
        <v>1.3528824547676888</v>
      </c>
      <c r="K99" s="136">
        <f t="shared" si="5"/>
        <v>1.3528824547676888</v>
      </c>
      <c r="L99" s="131" t="str">
        <v>EUR3MSW23Y=</v>
      </c>
      <c r="M99" s="136">
        <f>IF(L99="","",'3M Pricing'!$I99*100)</f>
        <v>1.4330823662176349</v>
      </c>
      <c r="N99" s="132">
        <f t="shared" si="6"/>
        <v>1.4330823662176349</v>
      </c>
      <c r="O99" s="131" t="str">
        <v>EUR6MSW23Y=</v>
      </c>
      <c r="P99" s="132">
        <f>IF(O99="","",'6M Pricing'!$I99*100)</f>
        <v>1.4913691165425147</v>
      </c>
      <c r="Q99" s="132">
        <f t="shared" si="7"/>
        <v>1.4913691165425147</v>
      </c>
      <c r="R99" s="131" t="str">
        <v>EUR1YSW23Y=</v>
      </c>
      <c r="S99" s="132">
        <f>IF(R99="","",'1Y Pricing'!$I99*100)</f>
        <v>1.5759646340129292</v>
      </c>
      <c r="T99" s="132">
        <f t="shared" si="8"/>
        <v>1.5759646340129292</v>
      </c>
      <c r="U99" s="131" t="str">
        <v>EURONOIS23Y=</v>
      </c>
      <c r="V99" s="136">
        <f>IF(U99="","",'ON Pricing'!$I99*100)</f>
        <v>1.2987301870710635</v>
      </c>
      <c r="W99" s="136">
        <f t="shared" si="9"/>
        <v>1.2987301870710635</v>
      </c>
      <c r="Y99" s="165">
        <f>IF($C99=" ","",ROUND(ABS(_xll.RtGet(SourceAlias,$I99,BID)-J99),4))</f>
        <v>1E-3</v>
      </c>
      <c r="Z99" s="165">
        <f>IF($C99=" ","",ROUND(ABS(_xll.RtGet(SourceAlias,$I99,ASK)-K99),4))</f>
        <v>1E-3</v>
      </c>
      <c r="AA99" s="165">
        <f>IF($D99=" ","",ROUND(ABS(_xll.RtGet(SourceAlias,$L99,BID)-M99),4))</f>
        <v>1E-3</v>
      </c>
      <c r="AB99" s="165">
        <f>IF($D99=" ","",ROUND(ABS(_xll.RtGet(SourceAlias,$L99,ASK)-N99),4))</f>
        <v>1E-3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EUR1MSW24Y=</v>
      </c>
      <c r="J100" s="136">
        <f>IF(I100="","",'1M Pricing'!$I100*100)</f>
        <v>1.3598127956934194</v>
      </c>
      <c r="K100" s="136">
        <f t="shared" si="5"/>
        <v>1.3598127956934194</v>
      </c>
      <c r="L100" s="131" t="str">
        <v>EUR3MSW24Y=</v>
      </c>
      <c r="M100" s="136">
        <f>IF(L100="","",'3M Pricing'!$I100*100)</f>
        <v>1.4383136235943454</v>
      </c>
      <c r="N100" s="132">
        <f t="shared" si="6"/>
        <v>1.4383136235943454</v>
      </c>
      <c r="O100" s="131" t="str">
        <v>EUR6MSW24Y=</v>
      </c>
      <c r="P100" s="132">
        <f>IF(O100="","",'6M Pricing'!$I100*100)</f>
        <v>1.4948929380506697</v>
      </c>
      <c r="Q100" s="132">
        <f t="shared" si="7"/>
        <v>1.4948929380506697</v>
      </c>
      <c r="R100" s="131" t="str">
        <v>EUR1YSW24Y=</v>
      </c>
      <c r="S100" s="132">
        <f>IF(R100="","",'1Y Pricing'!$I100*100)</f>
        <v>1.5783874534437166</v>
      </c>
      <c r="T100" s="132">
        <f t="shared" si="8"/>
        <v>1.5783874534437166</v>
      </c>
      <c r="U100" s="131" t="str">
        <v>EURONOIS24Y=</v>
      </c>
      <c r="V100" s="136">
        <f>IF(U100="","",'ON Pricing'!$I100*100)</f>
        <v>1.3062695596412373</v>
      </c>
      <c r="W100" s="136">
        <f t="shared" si="9"/>
        <v>1.3062695596412373</v>
      </c>
      <c r="Y100" s="165">
        <f>IF($C100=" ","",ROUND(ABS(_xll.RtGet(SourceAlias,$I100,BID)-J100),4))</f>
        <v>1E-3</v>
      </c>
      <c r="Z100" s="165">
        <f>IF($C100=" ","",ROUND(ABS(_xll.RtGet(SourceAlias,$I100,ASK)-K100),4))</f>
        <v>1E-3</v>
      </c>
      <c r="AA100" s="165">
        <f>IF($D100=" ","",ROUND(ABS(_xll.RtGet(SourceAlias,$L100,BID)-M100),4))</f>
        <v>1E-3</v>
      </c>
      <c r="AB100" s="165">
        <f>IF($D100=" ","",ROUND(ABS(_xll.RtGet(SourceAlias,$L100,ASK)-N100),4))</f>
        <v>1E-3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EUR1MSW25Y=</v>
      </c>
      <c r="J101" s="136">
        <f>IF(I101="","",'1M Pricing'!$I101*100)</f>
        <v>1.3649999999669178</v>
      </c>
      <c r="K101" s="136">
        <f t="shared" si="5"/>
        <v>1.3649999999669178</v>
      </c>
      <c r="L101" s="131" t="str">
        <v>EUR3MSW25Y=</v>
      </c>
      <c r="M101" s="136">
        <f>IF(L101="","",'3M Pricing'!$I101*100)</f>
        <v>1.4419999999970803</v>
      </c>
      <c r="N101" s="132">
        <f t="shared" si="6"/>
        <v>1.4419999999970803</v>
      </c>
      <c r="O101" s="131" t="str">
        <v>EUR6MSW25Y=</v>
      </c>
      <c r="P101" s="132">
        <f>IF(O101="","",'6M Pricing'!$I101*100)</f>
        <v>1.4970000000135695</v>
      </c>
      <c r="Q101" s="132">
        <f t="shared" si="7"/>
        <v>1.4970000000135695</v>
      </c>
      <c r="R101" s="131" t="str">
        <v>EUR1YSW25Y=</v>
      </c>
      <c r="S101" s="132">
        <f>IF(R101="","",'1Y Pricing'!$I101*100)</f>
        <v>1.5799999999615697</v>
      </c>
      <c r="T101" s="132">
        <f t="shared" si="8"/>
        <v>1.5799999999615697</v>
      </c>
      <c r="U101" s="131" t="str">
        <v>EURONOIS25Y=</v>
      </c>
      <c r="V101" s="136">
        <f>IF(U101="","",'ON Pricing'!$I101*100)</f>
        <v>1.3119999999704748</v>
      </c>
      <c r="W101" s="136">
        <f t="shared" si="9"/>
        <v>1.3119999999704748</v>
      </c>
      <c r="Y101" s="165">
        <f>IF($C101=" ","",ROUND(ABS(_xll.RtGet(SourceAlias,$I101,BID)-J101),4))</f>
        <v>1E-3</v>
      </c>
      <c r="Z101" s="165">
        <f>IF($C101=" ","",ROUND(ABS(_xll.RtGet(SourceAlias,$I101,ASK)-K101),4))</f>
        <v>1E-3</v>
      </c>
      <c r="AA101" s="165">
        <f>IF($D101=" ","",ROUND(ABS(_xll.RtGet(SourceAlias,$L101,BID)-M101),4))</f>
        <v>1E-3</v>
      </c>
      <c r="AB101" s="165">
        <f>IF($D101=" ","",ROUND(ABS(_xll.RtGet(SourceAlias,$L101,ASK)-N101),4))</f>
        <v>1E-3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EUR1MSW26Y=</v>
      </c>
      <c r="J102" s="136">
        <f>IF(I102="","",'1M Pricing'!$I102*100)</f>
        <v>1.36893562386905</v>
      </c>
      <c r="K102" s="136">
        <f t="shared" si="5"/>
        <v>1.36893562386905</v>
      </c>
      <c r="L102" s="131" t="str">
        <v>EUR3MSW26Y=</v>
      </c>
      <c r="M102" s="136">
        <f>IF(L102="","",'3M Pricing'!$I102*100)</f>
        <v>1.4446503921707257</v>
      </c>
      <c r="N102" s="132">
        <f t="shared" si="6"/>
        <v>1.4446503921707257</v>
      </c>
      <c r="O102" s="131" t="str">
        <v>EUR6MSW26Y=</v>
      </c>
      <c r="P102" s="132">
        <f>IF(O102="","",'6M Pricing'!$I102*100)</f>
        <v>1.4982024713622999</v>
      </c>
      <c r="Q102" s="132">
        <f t="shared" si="7"/>
        <v>1.4982024713622999</v>
      </c>
      <c r="R102" s="131" t="str">
        <v>EUR1YSW26Y=</v>
      </c>
      <c r="S102" s="132">
        <f>IF(R102="","",'1Y Pricing'!$I102*100)</f>
        <v>1.5806135612991421</v>
      </c>
      <c r="T102" s="132">
        <f t="shared" si="8"/>
        <v>1.5806135612991421</v>
      </c>
      <c r="U102" s="131" t="str">
        <v>EURONOIS26Y=</v>
      </c>
      <c r="V102" s="136">
        <f>IF(U102="","",'ON Pricing'!$I102*100)</f>
        <v>1.3166970708672294</v>
      </c>
      <c r="W102" s="136">
        <f t="shared" si="9"/>
        <v>1.3166970708672294</v>
      </c>
      <c r="Y102" s="165">
        <f>IF($C102=" ","",ROUND(ABS(_xll.RtGet(SourceAlias,$I102,BID)-J102),4))</f>
        <v>1E-3</v>
      </c>
      <c r="Z102" s="165">
        <f>IF($C102=" ","",ROUND(ABS(_xll.RtGet(SourceAlias,$I102,ASK)-K102),4))</f>
        <v>1E-3</v>
      </c>
      <c r="AA102" s="165">
        <f>IF($D102=" ","",ROUND(ABS(_xll.RtGet(SourceAlias,$L102,BID)-M102),4))</f>
        <v>1E-3</v>
      </c>
      <c r="AB102" s="165">
        <f>IF($D102=" ","",ROUND(ABS(_xll.RtGet(SourceAlias,$L102,ASK)-N102),4))</f>
        <v>1E-3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EUR1MSW27Y=</v>
      </c>
      <c r="J103" s="136">
        <f>IF(I103="","",'1M Pricing'!$I103*100)</f>
        <v>1.3720933710582435</v>
      </c>
      <c r="K103" s="136">
        <f t="shared" si="5"/>
        <v>1.3720933710582435</v>
      </c>
      <c r="L103" s="131" t="str">
        <v>EUR3MSW27Y=</v>
      </c>
      <c r="M103" s="136">
        <f>IF(L103="","",'3M Pricing'!$I103*100)</f>
        <v>1.4467227793955568</v>
      </c>
      <c r="N103" s="132">
        <f t="shared" si="6"/>
        <v>1.4467227793955568</v>
      </c>
      <c r="O103" s="131" t="str">
        <v>EUR6MSW27Y=</v>
      </c>
      <c r="P103" s="132">
        <f>IF(O103="","",'6M Pricing'!$I103*100)</f>
        <v>1.4989708397614048</v>
      </c>
      <c r="Q103" s="132">
        <f t="shared" si="7"/>
        <v>1.4989708397614048</v>
      </c>
      <c r="R103" s="131" t="str">
        <v>EUR1YSW27Y=</v>
      </c>
      <c r="S103" s="132">
        <f>IF(R103="","",'1Y Pricing'!$I103*100)</f>
        <v>1.5802387714634991</v>
      </c>
      <c r="T103" s="132">
        <f t="shared" si="8"/>
        <v>1.5802387714634991</v>
      </c>
      <c r="U103" s="131" t="str">
        <v>EURONOIS27Y=</v>
      </c>
      <c r="V103" s="136">
        <f>IF(U103="","",'ON Pricing'!$I103*100)</f>
        <v>1.3206718803540773</v>
      </c>
      <c r="W103" s="136">
        <f t="shared" si="9"/>
        <v>1.3206718803540773</v>
      </c>
      <c r="Y103" s="165">
        <f>IF($C103=" ","",ROUND(ABS(_xll.RtGet(SourceAlias,$I103,BID)-J103),4))</f>
        <v>1E-3</v>
      </c>
      <c r="Z103" s="165">
        <f>IF($C103=" ","",ROUND(ABS(_xll.RtGet(SourceAlias,$I103,ASK)-K103),4))</f>
        <v>1E-3</v>
      </c>
      <c r="AA103" s="165">
        <f>IF($D103=" ","",ROUND(ABS(_xll.RtGet(SourceAlias,$L103,BID)-M103),4))</f>
        <v>1E-3</v>
      </c>
      <c r="AB103" s="165">
        <f>IF($D103=" ","",ROUND(ABS(_xll.RtGet(SourceAlias,$L103,ASK)-N103),4))</f>
        <v>1E-3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EUR1MSW28Y=</v>
      </c>
      <c r="J104" s="136">
        <f>IF(I104="","",'1M Pricing'!$I104*100)</f>
        <v>1.3747870801180271</v>
      </c>
      <c r="K104" s="136">
        <f t="shared" si="5"/>
        <v>1.3747870801180271</v>
      </c>
      <c r="L104" s="131" t="str">
        <v>EUR3MSW28Y=</v>
      </c>
      <c r="M104" s="136">
        <f>IF(L104="","",'3M Pricing'!$I104*100)</f>
        <v>1.4484689521195986</v>
      </c>
      <c r="N104" s="132">
        <f t="shared" si="6"/>
        <v>1.4484689521195986</v>
      </c>
      <c r="O104" s="131" t="str">
        <v>EUR6MSW28Y=</v>
      </c>
      <c r="P104" s="132">
        <f>IF(O104="","",'6M Pricing'!$I104*100)</f>
        <v>1.4995322891395957</v>
      </c>
      <c r="Q104" s="132">
        <f t="shared" si="7"/>
        <v>1.4995322891395957</v>
      </c>
      <c r="R104" s="131" t="str">
        <v>EUR1YSW28Y=</v>
      </c>
      <c r="S104" s="132">
        <f>IF(R104="","",'1Y Pricing'!$I104*100)</f>
        <v>1.579352732666695</v>
      </c>
      <c r="T104" s="132">
        <f t="shared" si="8"/>
        <v>1.579352732666695</v>
      </c>
      <c r="U104" s="131" t="str">
        <v>EURONOIS28Y=</v>
      </c>
      <c r="V104" s="136">
        <f>IF(U104="","",'ON Pricing'!$I104*100)</f>
        <v>1.3242150956259771</v>
      </c>
      <c r="W104" s="136">
        <f t="shared" si="9"/>
        <v>1.3242150956259771</v>
      </c>
      <c r="Y104" s="165">
        <f>IF($C104=" ","",ROUND(ABS(_xll.RtGet(SourceAlias,$I104,BID)-J104),4))</f>
        <v>1E-3</v>
      </c>
      <c r="Z104" s="165">
        <f>IF($C104=" ","",ROUND(ABS(_xll.RtGet(SourceAlias,$I104,ASK)-K104),4))</f>
        <v>1E-3</v>
      </c>
      <c r="AA104" s="165">
        <f>IF($D104=" ","",ROUND(ABS(_xll.RtGet(SourceAlias,$L104,BID)-M104),4))</f>
        <v>1E-3</v>
      </c>
      <c r="AB104" s="165">
        <f>IF($D104=" ","",ROUND(ABS(_xll.RtGet(SourceAlias,$L104,ASK)-N104),4))</f>
        <v>1E-3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EUR1MSW29Y=</v>
      </c>
      <c r="J105" s="136">
        <f>IF(I105="","",'1M Pricing'!$I105*100)</f>
        <v>1.3774082881900114</v>
      </c>
      <c r="K105" s="136">
        <f t="shared" si="5"/>
        <v>1.3774082881900114</v>
      </c>
      <c r="L105" s="131" t="str">
        <v>EUR3MSW29Y=</v>
      </c>
      <c r="M105" s="136">
        <f>IF(L105="","",'3M Pricing'!$I105*100)</f>
        <v>1.4502314561030853</v>
      </c>
      <c r="N105" s="132">
        <f t="shared" si="6"/>
        <v>1.4502314561030853</v>
      </c>
      <c r="O105" s="131" t="str">
        <v>EUR6MSW29Y=</v>
      </c>
      <c r="P105" s="132">
        <f>IF(O105="","",'6M Pricing'!$I105*100)</f>
        <v>1.5002155151738972</v>
      </c>
      <c r="Q105" s="132">
        <f t="shared" si="7"/>
        <v>1.5002155151738972</v>
      </c>
      <c r="R105" s="131" t="str">
        <v>EUR1YSW29Y=</v>
      </c>
      <c r="S105" s="132">
        <f>IF(R105="","",'1Y Pricing'!$I105*100)</f>
        <v>1.5785306891818067</v>
      </c>
      <c r="T105" s="132">
        <f t="shared" si="8"/>
        <v>1.5785306891818067</v>
      </c>
      <c r="U105" s="131" t="str">
        <v>EURONOIS29Y=</v>
      </c>
      <c r="V105" s="136">
        <f>IF(U105="","",'ON Pricing'!$I105*100)</f>
        <v>1.3275882040683478</v>
      </c>
      <c r="W105" s="136">
        <f t="shared" si="9"/>
        <v>1.3275882040683478</v>
      </c>
      <c r="Y105" s="165">
        <f>IF($C105=" ","",ROUND(ABS(_xll.RtGet(SourceAlias,$I105,BID)-J105),4))</f>
        <v>1E-3</v>
      </c>
      <c r="Z105" s="165">
        <f>IF($C105=" ","",ROUND(ABS(_xll.RtGet(SourceAlias,$I105,ASK)-K105),4))</f>
        <v>1E-3</v>
      </c>
      <c r="AA105" s="165">
        <f>IF($D105=" ","",ROUND(ABS(_xll.RtGet(SourceAlias,$L105,BID)-M105),4))</f>
        <v>1E-3</v>
      </c>
      <c r="AB105" s="165">
        <f>IF($D105=" ","",ROUND(ABS(_xll.RtGet(SourceAlias,$L105,ASK)-N105),4))</f>
        <v>1E-3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EUR1MSW30Y=</v>
      </c>
      <c r="J106" s="136">
        <f>IF(I106="","",'1M Pricing'!$I106*100)</f>
        <v>1.3799999999999815</v>
      </c>
      <c r="K106" s="136">
        <f t="shared" si="5"/>
        <v>1.3799999999999815</v>
      </c>
      <c r="L106" s="131" t="str">
        <v>EUR3MSW30Y=</v>
      </c>
      <c r="M106" s="136">
        <f>IF(L106="","",'3M Pricing'!$I106*100)</f>
        <v>1.4519999999821289</v>
      </c>
      <c r="N106" s="132">
        <f t="shared" si="6"/>
        <v>1.4519999999821289</v>
      </c>
      <c r="O106" s="131" t="str">
        <v>EUR6MSW30Y=</v>
      </c>
      <c r="P106" s="132">
        <f>IF(O106="","",'6M Pricing'!$I106*100)</f>
        <v>1.5009999999292816</v>
      </c>
      <c r="Q106" s="132">
        <f t="shared" si="7"/>
        <v>1.5009999999292816</v>
      </c>
      <c r="R106" s="131" t="str">
        <v>EUR1YSW30Y=</v>
      </c>
      <c r="S106" s="132">
        <f>IF(R106="","",'1Y Pricing'!$I106*100)</f>
        <v>1.5780000000413221</v>
      </c>
      <c r="T106" s="132">
        <f t="shared" si="8"/>
        <v>1.5780000000413221</v>
      </c>
      <c r="U106" s="131" t="str">
        <v>EURONOIS30Y=</v>
      </c>
      <c r="V106" s="136">
        <f>IF(U106="","",'ON Pricing'!$I106*100)</f>
        <v>1.3310000000027493</v>
      </c>
      <c r="W106" s="136">
        <f t="shared" si="9"/>
        <v>1.3310000000027493</v>
      </c>
      <c r="Y106" s="165">
        <f>IF($C106=" ","",ROUND(ABS(_xll.RtGet(SourceAlias,$I106,BID)-J106),4))</f>
        <v>1E-3</v>
      </c>
      <c r="Z106" s="165">
        <f>IF($C106=" ","",ROUND(ABS(_xll.RtGet(SourceAlias,$I106,ASK)-K106),4))</f>
        <v>1E-3</v>
      </c>
      <c r="AA106" s="165">
        <f>IF($D106=" ","",ROUND(ABS(_xll.RtGet(SourceAlias,$L106,BID)-M106),4))</f>
        <v>1E-3</v>
      </c>
      <c r="AB106" s="165">
        <f>IF($D106=" ","",ROUND(ABS(_xll.RtGet(SourceAlias,$L106,ASK)-N106),4))</f>
        <v>1E-3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1.3828728199269837</v>
      </c>
      <c r="K107" s="136">
        <f t="shared" si="5"/>
        <v>1.3828728199269837</v>
      </c>
      <c r="L107" s="131" t="str">
        <v>EUR3MSW31Y=</v>
      </c>
      <c r="M107" s="136">
        <f>IF(L107="","",'3M Pricing'!$I107*100)</f>
        <v>1.4539031001928955</v>
      </c>
      <c r="N107" s="132">
        <f t="shared" si="6"/>
        <v>1.4539031001928955</v>
      </c>
      <c r="O107" s="131" t="str">
        <v>EUR6MSW31Y=</v>
      </c>
      <c r="P107" s="132">
        <f>IF(O107="","",'6M Pricing'!$I107*100)</f>
        <v>1.5021412920734205</v>
      </c>
      <c r="Q107" s="132">
        <f t="shared" si="7"/>
        <v>1.5021412920734205</v>
      </c>
      <c r="R107" s="131" t="str">
        <v>EUR1YSW31Y=</v>
      </c>
      <c r="S107" s="132">
        <f>IF(R107="","",'1Y Pricing'!$I107*100)</f>
        <v>1.5779775048401148</v>
      </c>
      <c r="T107" s="132">
        <f t="shared" si="8"/>
        <v>1.5779775048401148</v>
      </c>
      <c r="U107" s="131" t="str">
        <v/>
      </c>
      <c r="V107" s="136" t="str">
        <f>IF(U107="","",'ON Pricing'!$I107*100)</f>
        <v/>
      </c>
      <c r="W107" s="136" t="str">
        <f t="shared" si="9"/>
        <v/>
      </c>
      <c r="Y107" s="165">
        <f>IF($C107=" ","",ROUND(ABS(_xll.RtGet(SourceAlias,$I107,BID)-J107),4))</f>
        <v>1E-3</v>
      </c>
      <c r="Z107" s="165">
        <f>IF($C107=" ","",ROUND(ABS(_xll.RtGet(SourceAlias,$I107,ASK)-K107),4))</f>
        <v>1E-3</v>
      </c>
      <c r="AA107" s="165">
        <f>IF($D107=" ","",ROUND(ABS(_xll.RtGet(SourceAlias,$L107,BID)-M107),4))</f>
        <v>1E-3</v>
      </c>
      <c r="AB107" s="165">
        <f>IF($D107=" ","",ROUND(ABS(_xll.RtGet(SourceAlias,$L107,ASK)-N107),4))</f>
        <v>1E-3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</row>
    <row r="108" spans="1:34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1.3859592587566796</v>
      </c>
      <c r="K108" s="136">
        <f t="shared" si="5"/>
        <v>1.3859592587566796</v>
      </c>
      <c r="L108" s="131" t="str">
        <v>EUR3MSW32Y=</v>
      </c>
      <c r="M108" s="136">
        <f>IF(L108="","",'3M Pricing'!$I108*100)</f>
        <v>1.4557830184950382</v>
      </c>
      <c r="N108" s="132">
        <f t="shared" si="6"/>
        <v>1.4557830184950382</v>
      </c>
      <c r="O108" s="131" t="str">
        <v>EUR6MSW32Y=</v>
      </c>
      <c r="P108" s="132">
        <f>IF(O108="","",'6M Pricing'!$I108*100)</f>
        <v>1.5035098052467606</v>
      </c>
      <c r="Q108" s="132">
        <f t="shared" si="7"/>
        <v>1.5035098052467606</v>
      </c>
      <c r="R108" s="131" t="str">
        <v>EUR1YSW32Y=</v>
      </c>
      <c r="S108" s="132">
        <f>IF(R108="","",'1Y Pricing'!$I108*100)</f>
        <v>1.5781757016604332</v>
      </c>
      <c r="T108" s="132">
        <f t="shared" si="8"/>
        <v>1.5781757016604332</v>
      </c>
      <c r="U108" s="131" t="str">
        <v/>
      </c>
      <c r="V108" s="136" t="str">
        <f>IF(U108="","",'ON Pricing'!$I108*100)</f>
        <v/>
      </c>
      <c r="W108" s="136" t="str">
        <f t="shared" si="9"/>
        <v/>
      </c>
      <c r="Y108" s="165">
        <f>IF($C108=" ","",ROUND(ABS(_xll.RtGet(SourceAlias,$I108,BID)-J108),4))</f>
        <v>1E-3</v>
      </c>
      <c r="Z108" s="165">
        <f>IF($C108=" ","",ROUND(ABS(_xll.RtGet(SourceAlias,$I108,ASK)-K108),4))</f>
        <v>1E-3</v>
      </c>
      <c r="AA108" s="165">
        <f>IF($D108=" ","",ROUND(ABS(_xll.RtGet(SourceAlias,$L108,BID)-M108),4))</f>
        <v>1E-3</v>
      </c>
      <c r="AB108" s="165">
        <f>IF($D108=" ","",ROUND(ABS(_xll.RtGet(SourceAlias,$L108,ASK)-N108),4))</f>
        <v>1E-3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</row>
    <row r="109" spans="1:34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1.3891571170444377</v>
      </c>
      <c r="K109" s="136">
        <f t="shared" si="5"/>
        <v>1.3891571170444377</v>
      </c>
      <c r="L109" s="131" t="str">
        <v>EUR3MSW33Y=</v>
      </c>
      <c r="M109" s="136">
        <f>IF(L109="","",'3M Pricing'!$I109*100)</f>
        <v>1.4576624926910349</v>
      </c>
      <c r="N109" s="132">
        <f t="shared" si="6"/>
        <v>1.4576624926910349</v>
      </c>
      <c r="O109" s="131" t="str">
        <v>EUR6MSW33Y=</v>
      </c>
      <c r="P109" s="132">
        <f>IF(O109="","",'6M Pricing'!$I109*100)</f>
        <v>1.5049838750571629</v>
      </c>
      <c r="Q109" s="132">
        <f t="shared" si="7"/>
        <v>1.5049838750571629</v>
      </c>
      <c r="R109" s="131" t="str">
        <v>EUR1YSW33Y=</v>
      </c>
      <c r="S109" s="132">
        <f>IF(R109="","",'1Y Pricing'!$I109*100)</f>
        <v>1.5785692813511487</v>
      </c>
      <c r="T109" s="132">
        <f t="shared" si="8"/>
        <v>1.5785692813511487</v>
      </c>
      <c r="U109" s="131" t="str">
        <v/>
      </c>
      <c r="V109" s="136" t="str">
        <f>IF(U109="","",'ON Pricing'!$I109*100)</f>
        <v/>
      </c>
      <c r="W109" s="136" t="str">
        <f t="shared" si="9"/>
        <v/>
      </c>
      <c r="Y109" s="165">
        <f>IF($C109=" ","",ROUND(ABS(_xll.RtGet(SourceAlias,$I109,BID)-J109),4))</f>
        <v>1E-3</v>
      </c>
      <c r="Z109" s="165">
        <f>IF($C109=" ","",ROUND(ABS(_xll.RtGet(SourceAlias,$I109,ASK)-K109),4))</f>
        <v>1E-3</v>
      </c>
      <c r="AA109" s="165">
        <f>IF($D109=" ","",ROUND(ABS(_xll.RtGet(SourceAlias,$L109,BID)-M109),4))</f>
        <v>1E-3</v>
      </c>
      <c r="AB109" s="165">
        <f>IF($D109=" ","",ROUND(ABS(_xll.RtGet(SourceAlias,$L109,ASK)-N109),4))</f>
        <v>1E-3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</row>
    <row r="110" spans="1:34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1.3921674916244307</v>
      </c>
      <c r="K110" s="136">
        <f t="shared" si="5"/>
        <v>1.3921674916244307</v>
      </c>
      <c r="L110" s="131" t="str">
        <v>EUR3MSW34Y=</v>
      </c>
      <c r="M110" s="136">
        <f>IF(L110="","",'3M Pricing'!$I110*100)</f>
        <v>1.4593214698683761</v>
      </c>
      <c r="N110" s="132">
        <f t="shared" si="6"/>
        <v>1.4593214698683761</v>
      </c>
      <c r="O110" s="131" t="str">
        <v>EUR6MSW34Y=</v>
      </c>
      <c r="P110" s="132">
        <f>IF(O110="","",'6M Pricing'!$I110*100)</f>
        <v>1.5061808222734909</v>
      </c>
      <c r="Q110" s="132">
        <f t="shared" si="7"/>
        <v>1.5061808222734909</v>
      </c>
      <c r="R110" s="131" t="str">
        <v>EUR1YSW34Y=</v>
      </c>
      <c r="S110" s="132">
        <f>IF(R110="","",'1Y Pricing'!$I110*100)</f>
        <v>1.5788277103489803</v>
      </c>
      <c r="T110" s="132">
        <f t="shared" si="8"/>
        <v>1.5788277103489803</v>
      </c>
      <c r="U110" s="131" t="str">
        <v/>
      </c>
      <c r="V110" s="136" t="str">
        <f>IF(U110="","",'ON Pricing'!$I110*100)</f>
        <v/>
      </c>
      <c r="W110" s="136" t="str">
        <f t="shared" si="9"/>
        <v/>
      </c>
      <c r="Y110" s="165">
        <f>IF($C110=" ","",ROUND(ABS(_xll.RtGet(SourceAlias,$I110,BID)-J110),4))</f>
        <v>1E-3</v>
      </c>
      <c r="Z110" s="165">
        <f>IF($C110=" ","",ROUND(ABS(_xll.RtGet(SourceAlias,$I110,ASK)-K110),4))</f>
        <v>1E-3</v>
      </c>
      <c r="AA110" s="165">
        <f>IF($D110=" ","",ROUND(ABS(_xll.RtGet(SourceAlias,$L110,BID)-M110),4))</f>
        <v>1E-3</v>
      </c>
      <c r="AB110" s="165">
        <f>IF($D110=" ","",ROUND(ABS(_xll.RtGet(SourceAlias,$L110,ASK)-N110),4))</f>
        <v>1E-3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</row>
    <row r="111" spans="1:34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EUR1MSW35Y=</v>
      </c>
      <c r="J111" s="136">
        <f>IF(I111="","",'1M Pricing'!$I111*100)</f>
        <v>1.3949260945181856</v>
      </c>
      <c r="K111" s="136">
        <f t="shared" si="5"/>
        <v>1.3949260945181856</v>
      </c>
      <c r="L111" s="131" t="str">
        <v>EUR3MSW35Y=</v>
      </c>
      <c r="M111" s="136">
        <f>IF(L111="","",'3M Pricing'!$I111*100)</f>
        <v>1.4608036195834162</v>
      </c>
      <c r="N111" s="132">
        <f t="shared" si="6"/>
        <v>1.4608036195834162</v>
      </c>
      <c r="O111" s="131" t="str">
        <v>EUR6MSW35Y=</v>
      </c>
      <c r="P111" s="132">
        <f>IF(O111="","",'6M Pricing'!$I111*100)</f>
        <v>1.5070000000652963</v>
      </c>
      <c r="Q111" s="132">
        <f t="shared" si="7"/>
        <v>1.5070000000652963</v>
      </c>
      <c r="R111" s="131" t="str">
        <v>EUR1YSW35Y=</v>
      </c>
      <c r="S111" s="132">
        <f>IF(R111="","",'1Y Pricing'!$I111*100)</f>
        <v>1.578931421764233</v>
      </c>
      <c r="T111" s="132">
        <f t="shared" si="8"/>
        <v>1.578931421764233</v>
      </c>
      <c r="U111" s="131" t="str">
        <v>EURONOIS35Y=</v>
      </c>
      <c r="V111" s="136">
        <f>IF(U111="","",'ON Pricing'!$I111*100)</f>
        <v>1.3491598706246557</v>
      </c>
      <c r="W111" s="136">
        <f t="shared" si="9"/>
        <v>1.3491598706246557</v>
      </c>
      <c r="Y111" s="165">
        <f>IF($C111=" ","",ROUND(ABS(_xll.RtGet(SourceAlias,$I111,BID)-J111),4))</f>
        <v>1E-3</v>
      </c>
      <c r="Z111" s="165">
        <f>IF($C111=" ","",ROUND(ABS(_xll.RtGet(SourceAlias,$I111,ASK)-K111),4))</f>
        <v>1E-3</v>
      </c>
      <c r="AA111" s="165">
        <f>IF($D111=" ","",ROUND(ABS(_xll.RtGet(SourceAlias,$L111,BID)-M111),4))</f>
        <v>1E-3</v>
      </c>
      <c r="AB111" s="165">
        <f>IF($D111=" ","",ROUND(ABS(_xll.RtGet(SourceAlias,$L111,ASK)-N111),4))</f>
        <v>1E-3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1.3972875616796059</v>
      </c>
      <c r="K112" s="136">
        <f t="shared" si="5"/>
        <v>1.3972875616796059</v>
      </c>
      <c r="L112" s="131" t="str">
        <v>EUR3MSW36Y=</v>
      </c>
      <c r="M112" s="136">
        <f>IF(L112="","",'3M Pricing'!$I112*100)</f>
        <v>1.4620616480018742</v>
      </c>
      <c r="N112" s="132">
        <f t="shared" si="6"/>
        <v>1.4620616480018742</v>
      </c>
      <c r="O112" s="131" t="str">
        <v>EUR6MSW36Y=</v>
      </c>
      <c r="P112" s="132">
        <f>IF(O112="","",'6M Pricing'!$I112*100)</f>
        <v>1.5072900295646625</v>
      </c>
      <c r="Q112" s="132">
        <f t="shared" si="7"/>
        <v>1.5072900295646625</v>
      </c>
      <c r="R112" s="131" t="str">
        <v>EUR1YSW36Y=</v>
      </c>
      <c r="S112" s="132">
        <f>IF(R112="","",'1Y Pricing'!$I112*100)</f>
        <v>1.5787586900205441</v>
      </c>
      <c r="T112" s="132">
        <f t="shared" si="8"/>
        <v>1.5787586900205441</v>
      </c>
      <c r="U112" s="131" t="str">
        <v/>
      </c>
      <c r="V112" s="136" t="str">
        <f>IF(U112="","",'ON Pricing'!$I112*100)</f>
        <v/>
      </c>
      <c r="W112" s="136" t="str">
        <f t="shared" si="9"/>
        <v/>
      </c>
      <c r="Y112" s="165">
        <f>IF($C112=" ","",ROUND(ABS(_xll.RtGet(SourceAlias,$I112,BID)-J112),4))</f>
        <v>1E-3</v>
      </c>
      <c r="Z112" s="165">
        <f>IF($C112=" ","",ROUND(ABS(_xll.RtGet(SourceAlias,$I112,ASK)-K112),4))</f>
        <v>1E-3</v>
      </c>
      <c r="AA112" s="165">
        <f>IF($D112=" ","",ROUND(ABS(_xll.RtGet(SourceAlias,$L112,BID)-M112),4))</f>
        <v>1E-3</v>
      </c>
      <c r="AB112" s="165">
        <f>IF($D112=" ","",ROUND(ABS(_xll.RtGet(SourceAlias,$L112,ASK)-N112),4))</f>
        <v>1E-3</v>
      </c>
      <c r="AC112" s="165">
        <f>IF($E112=" ","",ROUND(ABS(_xll.RtGet(SourceAlias,$O112,BID)-P112),4))</f>
        <v>0</v>
      </c>
      <c r="AD112" s="165">
        <f>IF($E112=" ","",ROUND(ABS(_xll.RtGet(SourceAlias,$O112,ASK)-Q112),4))</f>
        <v>0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</row>
    <row r="113" spans="1:34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1.3991975021576066</v>
      </c>
      <c r="K113" s="136">
        <f t="shared" si="5"/>
        <v>1.3991975021576066</v>
      </c>
      <c r="L113" s="131" t="str">
        <v>EUR3MSW37Y=</v>
      </c>
      <c r="M113" s="136">
        <f>IF(L113="","",'3M Pricing'!$I113*100)</f>
        <v>1.4631355291080204</v>
      </c>
      <c r="N113" s="132">
        <f t="shared" si="6"/>
        <v>1.4631355291080204</v>
      </c>
      <c r="O113" s="131" t="str">
        <v>EUR6MSW37Y=</v>
      </c>
      <c r="P113" s="132">
        <f>IF(O113="","",'6M Pricing'!$I113*100)</f>
        <v>1.507147596176956</v>
      </c>
      <c r="Q113" s="132">
        <f t="shared" si="7"/>
        <v>1.507147596176956</v>
      </c>
      <c r="R113" s="131" t="str">
        <v>EUR1YSW37Y=</v>
      </c>
      <c r="S113" s="132">
        <f>IF(R113="","",'1Y Pricing'!$I113*100)</f>
        <v>1.5782690749577239</v>
      </c>
      <c r="T113" s="132">
        <f t="shared" si="8"/>
        <v>1.5782690749577239</v>
      </c>
      <c r="U113" s="131" t="str">
        <v/>
      </c>
      <c r="V113" s="136" t="str">
        <f>IF(U113="","",'ON Pricing'!$I113*100)</f>
        <v/>
      </c>
      <c r="W113" s="136" t="str">
        <f t="shared" si="9"/>
        <v/>
      </c>
      <c r="Y113" s="165">
        <f>IF($C113=" ","",ROUND(ABS(_xll.RtGet(SourceAlias,$I113,BID)-J113),4))</f>
        <v>1E-3</v>
      </c>
      <c r="Z113" s="165">
        <f>IF($C113=" ","",ROUND(ABS(_xll.RtGet(SourceAlias,$I113,ASK)-K113),4))</f>
        <v>1E-3</v>
      </c>
      <c r="AA113" s="165">
        <f>IF($D113=" ","",ROUND(ABS(_xll.RtGet(SourceAlias,$L113,BID)-M113),4))</f>
        <v>1E-3</v>
      </c>
      <c r="AB113" s="165">
        <f>IF($D113=" ","",ROUND(ABS(_xll.RtGet(SourceAlias,$L113,ASK)-N113),4))</f>
        <v>1E-3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</row>
    <row r="114" spans="1:34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1.4003283958866073</v>
      </c>
      <c r="K114" s="136">
        <f t="shared" si="5"/>
        <v>1.4003283958866073</v>
      </c>
      <c r="L114" s="131" t="str">
        <v>EUR3MSW38Y=</v>
      </c>
      <c r="M114" s="136">
        <f>IF(L114="","",'3M Pricing'!$I114*100)</f>
        <v>1.4638004259121027</v>
      </c>
      <c r="N114" s="132">
        <f t="shared" si="6"/>
        <v>1.4638004259121027</v>
      </c>
      <c r="O114" s="131" t="str">
        <v>EUR6MSW38Y=</v>
      </c>
      <c r="P114" s="132">
        <f>IF(O114="","",'6M Pricing'!$I114*100)</f>
        <v>1.5064727707467216</v>
      </c>
      <c r="Q114" s="132">
        <f t="shared" si="7"/>
        <v>1.5064727707467216</v>
      </c>
      <c r="R114" s="131" t="str">
        <v>EUR1YSW38Y=</v>
      </c>
      <c r="S114" s="132">
        <f>IF(R114="","",'1Y Pricing'!$I114*100)</f>
        <v>1.5771829381600735</v>
      </c>
      <c r="T114" s="132">
        <f t="shared" si="8"/>
        <v>1.5771829381600735</v>
      </c>
      <c r="U114" s="131" t="str">
        <v/>
      </c>
      <c r="V114" s="136" t="str">
        <f>IF(U114="","",'ON Pricing'!$I114*100)</f>
        <v/>
      </c>
      <c r="W114" s="136" t="str">
        <f t="shared" si="9"/>
        <v/>
      </c>
      <c r="Y114" s="165">
        <f>IF($C114=" ","",ROUND(ABS(_xll.RtGet(SourceAlias,$I114,BID)-J114),4))</f>
        <v>1E-3</v>
      </c>
      <c r="Z114" s="165">
        <f>IF($C114=" ","",ROUND(ABS(_xll.RtGet(SourceAlias,$I114,ASK)-K114),4))</f>
        <v>1E-3</v>
      </c>
      <c r="AA114" s="165">
        <f>IF($D114=" ","",ROUND(ABS(_xll.RtGet(SourceAlias,$L114,BID)-M114),4))</f>
        <v>1E-3</v>
      </c>
      <c r="AB114" s="165">
        <f>IF($D114=" ","",ROUND(ABS(_xll.RtGet(SourceAlias,$L114,ASK)-N114),4))</f>
        <v>1E-3</v>
      </c>
      <c r="AC114" s="165">
        <f>IF($E114=" ","",ROUND(ABS(_xll.RtGet(SourceAlias,$O114,BID)-P114),4))</f>
        <v>0</v>
      </c>
      <c r="AD114" s="165">
        <f>IF($E114=" ","",ROUND(ABS(_xll.RtGet(SourceAlias,$O114,ASK)-Q114),4))</f>
        <v>0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</row>
    <row r="115" spans="1:34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1.4006426817093449</v>
      </c>
      <c r="K115" s="136">
        <f t="shared" si="5"/>
        <v>1.4006426817093449</v>
      </c>
      <c r="L115" s="131" t="str">
        <v>EUR3MSW39Y=</v>
      </c>
      <c r="M115" s="136">
        <f>IF(L115="","",'3M Pricing'!$I115*100)</f>
        <v>1.4641041311034784</v>
      </c>
      <c r="N115" s="132">
        <f t="shared" si="6"/>
        <v>1.4641041311034784</v>
      </c>
      <c r="O115" s="131" t="str">
        <v>EUR6MSW39Y=</v>
      </c>
      <c r="P115" s="132">
        <f>IF(O115="","",'6M Pricing'!$I115*100)</f>
        <v>1.5054065274479782</v>
      </c>
      <c r="Q115" s="132">
        <f t="shared" si="7"/>
        <v>1.5054065274479782</v>
      </c>
      <c r="R115" s="131" t="str">
        <v>EUR1YSW39Y=</v>
      </c>
      <c r="S115" s="132">
        <f>IF(R115="","",'1Y Pricing'!$I115*100)</f>
        <v>1.5754677640090402</v>
      </c>
      <c r="T115" s="132">
        <f t="shared" si="8"/>
        <v>1.5754677640090402</v>
      </c>
      <c r="U115" s="131" t="str">
        <v/>
      </c>
      <c r="V115" s="136" t="str">
        <f>IF(U115="","",'ON Pricing'!$I115*100)</f>
        <v/>
      </c>
      <c r="W115" s="136" t="str">
        <f t="shared" si="9"/>
        <v/>
      </c>
      <c r="Y115" s="165">
        <f>IF($C115=" ","",ROUND(ABS(_xll.RtGet(SourceAlias,$I115,BID)-J115),4))</f>
        <v>1E-3</v>
      </c>
      <c r="Z115" s="165">
        <f>IF($C115=" ","",ROUND(ABS(_xll.RtGet(SourceAlias,$I115,ASK)-K115),4))</f>
        <v>1E-3</v>
      </c>
      <c r="AA115" s="165">
        <f>IF($D115=" ","",ROUND(ABS(_xll.RtGet(SourceAlias,$L115,BID)-M115),4))</f>
        <v>1E-3</v>
      </c>
      <c r="AB115" s="165">
        <f>IF($D115=" ","",ROUND(ABS(_xll.RtGet(SourceAlias,$L115,ASK)-N115),4))</f>
        <v>1E-3</v>
      </c>
      <c r="AC115" s="165">
        <f>IF($E115=" ","",ROUND(ABS(_xll.RtGet(SourceAlias,$O115,BID)-P115),4))</f>
        <v>0</v>
      </c>
      <c r="AD115" s="165">
        <f>IF($E115=" ","",ROUND(ABS(_xll.RtGet(SourceAlias,$O115,ASK)-Q115),4))</f>
        <v>0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</row>
    <row r="116" spans="1:34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EUR1MSW40Y=</v>
      </c>
      <c r="J116" s="136">
        <f>IF(I116="","",'1M Pricing'!$I116*100)</f>
        <v>1.399999999998675</v>
      </c>
      <c r="K116" s="136">
        <f t="shared" si="5"/>
        <v>1.399999999998675</v>
      </c>
      <c r="L116" s="131" t="str">
        <v>EUR3MSW40Y=</v>
      </c>
      <c r="M116" s="136">
        <f>IF(L116="","",'3M Pricing'!$I116*100)</f>
        <v>1.4639999999388422</v>
      </c>
      <c r="N116" s="132">
        <f t="shared" si="6"/>
        <v>1.4639999999388422</v>
      </c>
      <c r="O116" s="131" t="str">
        <v>EUR6MSW40Y=</v>
      </c>
      <c r="P116" s="132">
        <f>IF(O116="","",'6M Pricing'!$I116*100)</f>
        <v>1.503999999975155</v>
      </c>
      <c r="Q116" s="132">
        <f t="shared" si="7"/>
        <v>1.503999999975155</v>
      </c>
      <c r="R116" s="131" t="str">
        <v>EUR1YSW40Y=</v>
      </c>
      <c r="S116" s="132">
        <f>IF(R116="","",'1Y Pricing'!$I116*100)</f>
        <v>1.5729999999741295</v>
      </c>
      <c r="T116" s="132">
        <f t="shared" si="8"/>
        <v>1.5729999999741295</v>
      </c>
      <c r="U116" s="131" t="str">
        <v>EURONOIS40Y=</v>
      </c>
      <c r="V116" s="136">
        <f>IF(U116="","",'ON Pricing'!$I116*100)</f>
        <v>1.3570000000022504</v>
      </c>
      <c r="W116" s="136">
        <f t="shared" si="9"/>
        <v>1.3570000000022504</v>
      </c>
      <c r="Y116" s="165">
        <f>IF($C116=" ","",ROUND(ABS(_xll.RtGet(SourceAlias,$I116,BID)-J116),4))</f>
        <v>1E-3</v>
      </c>
      <c r="Z116" s="165">
        <f>IF($C116=" ","",ROUND(ABS(_xll.RtGet(SourceAlias,$I116,ASK)-K116),4))</f>
        <v>1E-3</v>
      </c>
      <c r="AA116" s="165">
        <f>IF($D116=" ","",ROUND(ABS(_xll.RtGet(SourceAlias,$L116,BID)-M116),4))</f>
        <v>1E-3</v>
      </c>
      <c r="AB116" s="165">
        <f>IF($D116=" ","",ROUND(ABS(_xll.RtGet(SourceAlias,$L116,ASK)-N116),4))</f>
        <v>1E-3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EUR1MSW50Y=</v>
      </c>
      <c r="J117" s="136">
        <f>IF(I117="","",'1M Pricing'!$I117*100)</f>
        <v>1.3640000000056547</v>
      </c>
      <c r="K117" s="136">
        <f t="shared" si="5"/>
        <v>1.3640000000056547</v>
      </c>
      <c r="L117" s="131" t="str">
        <v>EUR3MSW50Y=</v>
      </c>
      <c r="M117" s="136">
        <f>IF(L117="","",'3M Pricing'!$I117*100)</f>
        <v>1.4229999999495209</v>
      </c>
      <c r="N117" s="132">
        <f t="shared" si="6"/>
        <v>1.4229999999495209</v>
      </c>
      <c r="O117" s="131" t="str">
        <v>EUR6MSW50Y=</v>
      </c>
      <c r="P117" s="132">
        <f>IF(O117="","",'6M Pricing'!$I117*100)</f>
        <v>1.4579999999970468</v>
      </c>
      <c r="Q117" s="132">
        <f t="shared" si="7"/>
        <v>1.4579999999970468</v>
      </c>
      <c r="R117" s="131" t="str">
        <v>EUR1YSW50Y=</v>
      </c>
      <c r="S117" s="132">
        <f>IF(R117="","",'1Y Pricing'!$I117*100)</f>
        <v>1.522000000003306</v>
      </c>
      <c r="T117" s="132">
        <f t="shared" si="8"/>
        <v>1.522000000003306</v>
      </c>
      <c r="U117" s="131" t="str">
        <v>EURONOIS50Y=</v>
      </c>
      <c r="V117" s="136">
        <f>IF(U117="","",'ON Pricing'!$I117*100)</f>
        <v>1.3269999999941831</v>
      </c>
      <c r="W117" s="136">
        <f t="shared" si="9"/>
        <v>1.3269999999941831</v>
      </c>
      <c r="Y117" s="165">
        <f>IF($C117=" ","",ROUND(ABS(_xll.RtGet(SourceAlias,$I117,BID)-J117),4))</f>
        <v>1E-3</v>
      </c>
      <c r="Z117" s="165">
        <f>IF($C117=" ","",ROUND(ABS(_xll.RtGet(SourceAlias,$I117,ASK)-K117),4))</f>
        <v>1E-3</v>
      </c>
      <c r="AA117" s="165">
        <f>IF($D117=" ","",ROUND(ABS(_xll.RtGet(SourceAlias,$L117,BID)-M117),4))</f>
        <v>1E-3</v>
      </c>
      <c r="AB117" s="165">
        <f>IF($D117=" ","",ROUND(ABS(_xll.RtGet(SourceAlias,$L117,ASK)-N117),4))</f>
        <v>1E-3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7" t="str">
        <f t="array" ref="I118">IF('1M Pricing'!J118:J230="","",'1M Pricing'!J118:J230)</f>
        <v>EUR1MSW60Y=</v>
      </c>
      <c r="J118" s="198">
        <f>IF(I118="","",'1M Pricing'!$I118*100)</f>
        <v>1.3559999999989798</v>
      </c>
      <c r="K118" s="198">
        <f t="shared" ref="K118" si="10">J118</f>
        <v>1.3559999999989798</v>
      </c>
      <c r="L118" s="137" t="str">
        <f t="array" ref="L118">IF('3M Pricing'!J118:J230="","",'3M Pricing'!J118:J230)</f>
        <v>EUR3MSW60Y=</v>
      </c>
      <c r="M118" s="198">
        <f>IF(L118="","",'3M Pricing'!$I118*100)</f>
        <v>1.4110000000065128</v>
      </c>
      <c r="N118" s="135">
        <f t="shared" ref="N118" si="11">M118</f>
        <v>1.4110000000065128</v>
      </c>
      <c r="O118" s="137" t="str">
        <f t="array" ref="O118">IF('6M Pricing'!J118:J230="","",'6M Pricing'!J118:J230)</f>
        <v>EUR6MSW60Y=</v>
      </c>
      <c r="P118" s="135">
        <f>IF(O118="","",'6M Pricing'!$I118*100)</f>
        <v>1.4430000000000018</v>
      </c>
      <c r="Q118" s="135">
        <f t="shared" ref="Q118" si="12">P118</f>
        <v>1.4430000000000018</v>
      </c>
      <c r="R118" s="137" t="str">
        <f t="array" ref="R118">IF('1Y Pricing'!J118:J230="","",'1Y Pricing'!J118:J230)</f>
        <v>EUR1YSW60Y=</v>
      </c>
      <c r="S118" s="135">
        <f>IF(R118="","",'1Y Pricing'!$I118*100)</f>
        <v>1.5019999999608369</v>
      </c>
      <c r="T118" s="135">
        <f t="shared" ref="T118" si="13">S118</f>
        <v>1.5019999999608369</v>
      </c>
      <c r="U118" s="137" t="str">
        <f t="array" ref="U118">IF('ON Pricing'!J118:J230="","",'ON Pricing'!J118:J230)</f>
        <v>EURONOIS60Y=</v>
      </c>
      <c r="V118" s="198">
        <f>IF(U118="","",'ON Pricing'!$I118*100)</f>
        <v>1.3230000000000026</v>
      </c>
      <c r="W118" s="198">
        <f t="shared" ref="W118" si="14">V118</f>
        <v>1.3230000000000026</v>
      </c>
      <c r="Y118" s="199">
        <f>IF($C118=" ","",ROUND(ABS(_xll.RtGet(SourceAlias,$I118,BID)-J118),4))</f>
        <v>1E-3</v>
      </c>
      <c r="Z118" s="199">
        <f>IF($C118=" ","",ROUND(ABS(_xll.RtGet(SourceAlias,$I118,ASK)-K118),4))</f>
        <v>1E-3</v>
      </c>
      <c r="AA118" s="199">
        <f>IF($D118=" ","",ROUND(ABS(_xll.RtGet(SourceAlias,$L118,BID)-M118),4))</f>
        <v>1E-3</v>
      </c>
      <c r="AB118" s="199">
        <f>IF($D118=" ","",ROUND(ABS(_xll.RtGet(SourceAlias,$L118,ASK)-N118),4))</f>
        <v>1E-3</v>
      </c>
      <c r="AC118" s="199">
        <f>IF($E118=" ","",ROUND(ABS(_xll.RtGet(SourceAlias,$O118,BID)-P118),4))</f>
        <v>0</v>
      </c>
      <c r="AD118" s="199">
        <f>IF($E118=" ","",ROUND(ABS(_xll.RtGet(SourceAlias,$O118,ASK)-Q118),4))</f>
        <v>0</v>
      </c>
      <c r="AE118" s="199">
        <f>IF($F118=" ","",ROUND(ABS(_xll.RtGet(SourceAlias,$R118,BID)-S118),4))</f>
        <v>0</v>
      </c>
      <c r="AF118" s="199">
        <f>IF($F118=" ","",ROUND(ABS(_xll.RtGet(SourceAlias,$R118,ASK)-T118),4))</f>
        <v>0</v>
      </c>
      <c r="AG118" s="199">
        <f>IF($G118=" ","",ROUND(ABS(_xll.RtGet(SourceAlias,$U118,BID)-V118),4))</f>
        <v>0</v>
      </c>
      <c r="AH118" s="199">
        <f>IF($G118=" ","",ROUND(ABS(_xll.RtGet(SourceAlias,$U118,ASK)-W118),4))</f>
        <v>0</v>
      </c>
    </row>
  </sheetData>
  <mergeCells count="3">
    <mergeCell ref="A6:A18"/>
    <mergeCell ref="A24:A47"/>
    <mergeCell ref="A48:A118"/>
  </mergeCells>
  <conditionalFormatting sqref="C2">
    <cfRule type="cellIs" dxfId="2" priority="12" operator="equal">
      <formula>"abcd"</formula>
    </cfRule>
  </conditionalFormatting>
  <conditionalFormatting sqref="C6:G79">
    <cfRule type="containsText" dxfId="1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topLeftCell="B1" workbookViewId="0">
      <selection activeCell="D5" sqref="D5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42278</v>
      </c>
      <c r="G8" s="61">
        <f>_xll.qlInterestRateIndexValueDate(M8,F8)</f>
        <v>42282</v>
      </c>
      <c r="H8" s="61">
        <f>_xll.qlInterestRateIndexMaturity(M8,G8)</f>
        <v>42283</v>
      </c>
      <c r="I8" s="68">
        <f>_xll.qlIndexFixing(M8,F8,TRUE,AllTriggers)</f>
        <v>-1.1470109635292047E-3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obj_0098d#0000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42278</v>
      </c>
      <c r="G9" s="61">
        <f>_xll.qlInterestRateIndexValueDate(M9,F9)</f>
        <v>42282</v>
      </c>
      <c r="H9" s="61">
        <f>_xll.qlInterestRateIndexMaturity(M9,G9)</f>
        <v>42289</v>
      </c>
      <c r="I9" s="68">
        <f>_xll.qlIndexFixing(M9,F9,TRUE,AllTriggers)</f>
        <v>-1.1470000000076855E-3</v>
      </c>
      <c r="J9" s="68" t="str">
        <f t="shared" si="0"/>
        <v>EUR1MDPSW=</v>
      </c>
      <c r="K9" s="68"/>
      <c r="L9" s="27"/>
      <c r="M9" s="59" t="str">
        <f>_xll.qlEuribor(,D9,YieldCurve,,Trigger)</f>
        <v>obj_008c3#0000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42278</v>
      </c>
      <c r="G10" s="61">
        <f>_xll.qlInterestRateIndexValueDate(M10,F10)</f>
        <v>42282</v>
      </c>
      <c r="H10" s="61">
        <f>_xll.qlInterestRateIndexMaturity(M10,G10)</f>
        <v>42296</v>
      </c>
      <c r="I10" s="68">
        <f>_xll.qlIndexFixing(M10,F10,TRUE,AllTriggers)</f>
        <v>-1.1440000000021275E-3</v>
      </c>
      <c r="J10" s="68" t="str">
        <f t="shared" si="0"/>
        <v>EUR1MDP2W=</v>
      </c>
      <c r="K10" s="68"/>
      <c r="L10" s="27"/>
      <c r="M10" s="59" t="str">
        <f>_xll.qlEuribor(,D10,YieldCurve,,Trigger)</f>
        <v>obj_008c2#0000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42278</v>
      </c>
      <c r="G11" s="61">
        <f>_xll.qlInterestRateIndexValueDate(M11,F11)</f>
        <v>42282</v>
      </c>
      <c r="H11" s="61">
        <f>_xll.qlInterestRateIndexMaturity(M11,G11)</f>
        <v>42303</v>
      </c>
      <c r="I11" s="68">
        <f>_xll.qlIndexFixing(M11,F11,TRUE,AllTriggers)</f>
        <v>-1.142000000001277E-3</v>
      </c>
      <c r="J11" s="68" t="str">
        <f t="shared" si="0"/>
        <v>EUR1MDP3W=</v>
      </c>
      <c r="K11" s="68"/>
      <c r="L11" s="27"/>
      <c r="M11" s="91" t="str">
        <f>_xll.qlEuribor(,D11,YieldCurve,,Trigger)</f>
        <v>obj_008c4#0000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42278</v>
      </c>
      <c r="G12" s="61">
        <f>_xll.qlInterestRateIndexValueDate(IborIndex,F12)</f>
        <v>42282</v>
      </c>
      <c r="H12" s="61">
        <f>_xll.qlInterestRateIndexMaturity(IborIndex,G12)</f>
        <v>42313</v>
      </c>
      <c r="I12" s="68">
        <f>_xll.qlIndexFixing(IborIndex,F12,,AllTriggers)</f>
        <v>-1.1299999999999999E-3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42278</v>
      </c>
      <c r="G51" s="32">
        <f>_xll.qlInterestRateIndexValueDate(M51,F51)</f>
        <v>42282</v>
      </c>
      <c r="H51" s="32">
        <f>_xll.qlInterestRateIndexMaturity(M51,G51)</f>
        <v>42313</v>
      </c>
      <c r="I51" s="68">
        <f>_xll.qlIndexFixing(M51,F51,TRUE,AllTriggers)</f>
        <v>-1.1299999999999999E-3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obj_009c6#0000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42278</v>
      </c>
      <c r="G52" s="32">
        <f>_xll.qlInterestRateIndexValueDate(M52,F52)</f>
        <v>42282</v>
      </c>
      <c r="H52" s="32">
        <f>_xll.qlInterestRateIndexMaturity(M52,G52)</f>
        <v>42345</v>
      </c>
      <c r="I52" s="68">
        <f>_xll.qlIndexFixing(M52,F52,TRUE,AllTriggers)</f>
        <v>-1.1599999997190375E-3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obj_009ae#0000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42278</v>
      </c>
      <c r="G53" s="32">
        <f>_xll.qlInterestRateIndexValueDate(M53,F53)</f>
        <v>42282</v>
      </c>
      <c r="H53" s="32">
        <f>_xll.qlInterestRateIndexMaturity(M53,G53)</f>
        <v>42374</v>
      </c>
      <c r="I53" s="68">
        <f>_xll.qlIndexFixing(M53,F53,TRUE,AllTriggers)</f>
        <v>-1.1799999999965109E-3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obj_00951#0000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42278</v>
      </c>
      <c r="G54" s="32">
        <f>_xll.qlInterestRateIndexValueDate(M54,F54)</f>
        <v>42282</v>
      </c>
      <c r="H54" s="32">
        <f>_xll.qlInterestRateIndexMaturity(M54,G54)</f>
        <v>42405</v>
      </c>
      <c r="I54" s="68">
        <f>_xll.qlIndexFixing(M54,F54,TRUE,AllTriggers)</f>
        <v>-1.2100000000093598E-3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obj_00940#0000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42278</v>
      </c>
      <c r="G55" s="32">
        <f>_xll.qlInterestRateIndexValueDate(M55,F55)</f>
        <v>42282</v>
      </c>
      <c r="H55" s="32">
        <f>_xll.qlInterestRateIndexMaturity(M55,G55)</f>
        <v>42436</v>
      </c>
      <c r="I55" s="68">
        <f>_xll.qlIndexFixing(M55,F55,TRUE,AllTriggers)</f>
        <v>-1.2400000000285087E-3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obj_0095b#0000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42278</v>
      </c>
      <c r="G56" s="32">
        <f>_xll.qlInterestRateIndexValueDate(M56,F56)</f>
        <v>42282</v>
      </c>
      <c r="H56" s="32">
        <f>_xll.qlInterestRateIndexMaturity(M56,G56)</f>
        <v>42465</v>
      </c>
      <c r="I56" s="68">
        <f>_xll.qlIndexFixing(M56,F56,TRUE,AllTriggers)</f>
        <v>-1.2499999997781111E-3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obj_009b2#0000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42278</v>
      </c>
      <c r="G57" s="32">
        <f>_xll.qlInterestRateIndexValueDate(M57,F57)</f>
        <v>42282</v>
      </c>
      <c r="H57" s="32">
        <f>_xll.qlInterestRateIndexMaturity(M57,G57)</f>
        <v>42495</v>
      </c>
      <c r="I57" s="68">
        <f>_xll.qlIndexFixing(M57,F57,TRUE,AllTriggers)</f>
        <v>-1.2699999994052165E-3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obj_00956#0000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42278</v>
      </c>
      <c r="G58" s="32">
        <f>_xll.qlInterestRateIndexValueDate(M58,F58)</f>
        <v>42282</v>
      </c>
      <c r="H58" s="32">
        <f>_xll.qlInterestRateIndexMaturity(M58,G58)</f>
        <v>42527</v>
      </c>
      <c r="I58" s="68">
        <f>_xll.qlIndexFixing(M58,F58,TRUE,AllTriggers)</f>
        <v>-1.2999999994757008E-3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obj_00950#0000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42278</v>
      </c>
      <c r="G59" s="32">
        <f>_xll.qlInterestRateIndexValueDate(M59,F59)</f>
        <v>42282</v>
      </c>
      <c r="H59" s="32">
        <f>_xll.qlInterestRateIndexMaturity(M59,G59)</f>
        <v>42556</v>
      </c>
      <c r="I59" s="68">
        <f>_xll.qlIndexFixing(M59,F59,TRUE,AllTriggers)</f>
        <v>-1.3299999995359576E-3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obj_009b3#0000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42278</v>
      </c>
      <c r="G60" s="61">
        <f>_xll.qlInterestRateIndexValueDate(M60,F60)</f>
        <v>42282</v>
      </c>
      <c r="H60" s="61">
        <f>_xll.qlInterestRateIndexMaturity(M60,G60)</f>
        <v>42587</v>
      </c>
      <c r="I60" s="68">
        <f>_xll.qlIndexFixing(M60,F60,TRUE,AllTriggers)</f>
        <v>-1.3599999994849002E-3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obj_009a9#0000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42278</v>
      </c>
      <c r="G61" s="61">
        <f>_xll.qlInterestRateIndexValueDate(M61,F61)</f>
        <v>42282</v>
      </c>
      <c r="H61" s="61">
        <f>_xll.qlInterestRateIndexMaturity(M61,G61)</f>
        <v>42618</v>
      </c>
      <c r="I61" s="68">
        <f>_xll.qlIndexFixing(M61,F61,TRUE,AllTriggers)</f>
        <v>-1.3799999994918198E-3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obj_0093e#0000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42278</v>
      </c>
      <c r="G62" s="63">
        <f>_xll.qlInterestRateIndexValueDate(M62,F62)</f>
        <v>42282</v>
      </c>
      <c r="H62" s="63">
        <f>_xll.qlInterestRateIndexMaturity(M62,G62)</f>
        <v>42648</v>
      </c>
      <c r="I62" s="64">
        <f>_xll.qlIndexFixing(M62,F62,TRUE,AllTriggers)</f>
        <v>-1.3999999995775898E-3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obj_00979#0000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42278</v>
      </c>
      <c r="G66" s="61">
        <f>_xll.qlInterestRateIndexValueDate(M66,F66)</f>
        <v>42282</v>
      </c>
      <c r="H66" s="61">
        <f>_xll.qlInterestRateIndexMaturity(M66,G66)</f>
        <v>42740</v>
      </c>
      <c r="I66" s="68">
        <f>_xll.qlIndexFixing(M66,F66,TRUE,AllTriggers)</f>
        <v>-1.4661745339126641E-3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obj_0094d#0000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42278</v>
      </c>
      <c r="G69" s="61">
        <f>_xll.qlInterestRateIndexValueDate(M69,F69)</f>
        <v>42282</v>
      </c>
      <c r="H69" s="61">
        <f>_xll.qlInterestRateIndexMaturity(M69,G69)</f>
        <v>42830</v>
      </c>
      <c r="I69" s="68">
        <f>_xll.qlIndexFixing(M69,F69,TRUE,AllTriggers)</f>
        <v>-1.465705130297422E-3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obj_0099e#0000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42278</v>
      </c>
      <c r="G72" s="61">
        <f>_xll.qlInterestRateIndexValueDate(M72,F72)</f>
        <v>42282</v>
      </c>
      <c r="H72" s="61">
        <f>_xll.qlInterestRateIndexMaturity(M72,G72)</f>
        <v>42921</v>
      </c>
      <c r="I72" s="68">
        <f>_xll.qlIndexFixing(M72,F72,TRUE,AllTriggers)</f>
        <v>-1.4363662295472843E-3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obj_0096a#0000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42278</v>
      </c>
      <c r="G75" s="61">
        <f>_xll.qlInterestRateIndexValueDate(M75,F75)</f>
        <v>42282</v>
      </c>
      <c r="H75" s="61">
        <f>_xll.qlInterestRateIndexMaturity(M75,G75)</f>
        <v>43013</v>
      </c>
      <c r="I75" s="68">
        <f>_xll.qlIndexFixing(M75,F75,TRUE,AllTriggers)</f>
        <v>-1.380000000301605E-3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obj_009c3#0000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42278</v>
      </c>
      <c r="G76" s="61">
        <f>_xll.qlInterestRateIndexValueDate(M76,F76)</f>
        <v>42282</v>
      </c>
      <c r="H76" s="61">
        <f>_xll.qlInterestRateIndexMaturity(M76,G76)</f>
        <v>43105</v>
      </c>
      <c r="I76" s="68">
        <f>_xll.qlIndexFixing(M76,F76,TRUE,AllTriggers)</f>
        <v>-1.2978814783476736E-3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obj_0096c#0000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42278</v>
      </c>
      <c r="G77" s="61">
        <f>_xll.qlInterestRateIndexValueDate(M77,F77)</f>
        <v>42282</v>
      </c>
      <c r="H77" s="61">
        <f>_xll.qlInterestRateIndexMaturity(M77,G77)</f>
        <v>43195</v>
      </c>
      <c r="I77" s="68">
        <f>_xll.qlIndexFixing(M77,F77,TRUE,AllTriggers)</f>
        <v>-1.1892859357365531E-3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obj_00965#0000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42278</v>
      </c>
      <c r="G78" s="61">
        <f>_xll.qlInterestRateIndexValueDate(M78,F78)</f>
        <v>42282</v>
      </c>
      <c r="H78" s="61">
        <f>_xll.qlInterestRateIndexMaturity(M78,G78)</f>
        <v>43286</v>
      </c>
      <c r="I78" s="68">
        <f>_xll.qlIndexFixing(M78,F78,TRUE,AllTriggers)</f>
        <v>-1.0543657330579848E-3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obj_009b5#0000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42278</v>
      </c>
      <c r="G79" s="61">
        <f>_xll.qlInterestRateIndexValueDate(M79,F79)</f>
        <v>42282</v>
      </c>
      <c r="H79" s="61">
        <f>_xll.qlInterestRateIndexMaturity(M79,G79)</f>
        <v>43378</v>
      </c>
      <c r="I79" s="68">
        <f>_xll.qlIndexFixing(M79,F79,TRUE,AllTriggers)</f>
        <v>-8.8999999985581808E-4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obj_009b6#0000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42278</v>
      </c>
      <c r="G80" s="61">
        <f>_xll.qlInterestRateIndexValueDate(M80,F80)</f>
        <v>42282</v>
      </c>
      <c r="H80" s="61">
        <f>_xll.qlInterestRateIndexMaturity(M80,G80)</f>
        <v>43745</v>
      </c>
      <c r="I80" s="68">
        <f>_xll.qlIndexFixing(M80,F80,TRUE,AllTriggers)</f>
        <v>1.9999999934038497E-5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obj_0098a#0000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42278</v>
      </c>
      <c r="G81" s="61">
        <f>_xll.qlInterestRateIndexValueDate(M81,F81)</f>
        <v>42282</v>
      </c>
      <c r="H81" s="61">
        <f>_xll.qlInterestRateIndexMaturity(M81,G81)</f>
        <v>44109</v>
      </c>
      <c r="I81" s="68">
        <f>_xll.qlIndexFixing(M81,F81,TRUE,AllTriggers)</f>
        <v>1.1400000004580702E-3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obj_00975#0000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42278</v>
      </c>
      <c r="G82" s="61">
        <f>_xll.qlInterestRateIndexValueDate(M82,F82)</f>
        <v>42282</v>
      </c>
      <c r="H82" s="61">
        <f>_xll.qlInterestRateIndexMaturity(M82,G82)</f>
        <v>44474</v>
      </c>
      <c r="I82" s="68">
        <f>_xll.qlIndexFixing(M82,F82,TRUE,AllTriggers)</f>
        <v>2.3900000000048301E-3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obj_009c0#0000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42278</v>
      </c>
      <c r="G83" s="61">
        <f>_xll.qlInterestRateIndexValueDate(M83,F83)</f>
        <v>42282</v>
      </c>
      <c r="H83" s="61">
        <f>_xll.qlInterestRateIndexMaturity(M83,G83)</f>
        <v>44839</v>
      </c>
      <c r="I83" s="68">
        <f>_xll.qlIndexFixing(M83,F83,TRUE,AllTriggers)</f>
        <v>3.7299999999954119E-3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obj_00970#0000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42278</v>
      </c>
      <c r="G84" s="61">
        <f>_xll.qlInterestRateIndexValueDate(M84,F84)</f>
        <v>42282</v>
      </c>
      <c r="H84" s="61">
        <f>_xll.qlInterestRateIndexMaturity(M84,G84)</f>
        <v>45204</v>
      </c>
      <c r="I84" s="68">
        <f>_xll.qlIndexFixing(M84,F84,TRUE,AllTriggers)</f>
        <v>5.0199999999811775E-3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obj_009a3#0000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42278</v>
      </c>
      <c r="G85" s="61">
        <f>_xll.qlInterestRateIndexValueDate(M85,F85)</f>
        <v>42282</v>
      </c>
      <c r="H85" s="61">
        <f>_xll.qlInterestRateIndexMaturity(M85,G85)</f>
        <v>45572</v>
      </c>
      <c r="I85" s="68">
        <f>_xll.qlIndexFixing(M85,F85,TRUE,AllTriggers)</f>
        <v>6.2299999999970088E-3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obj_00946#0000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42278</v>
      </c>
      <c r="G86" s="61">
        <f>_xll.qlInterestRateIndexValueDate(M86,F86)</f>
        <v>42282</v>
      </c>
      <c r="H86" s="61">
        <f>_xll.qlInterestRateIndexMaturity(M86,G86)</f>
        <v>45936</v>
      </c>
      <c r="I86" s="68">
        <f>_xll.qlIndexFixing(M86,F86,TRUE,AllTriggers)</f>
        <v>7.3099999999884759E-3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obj_0098e#0000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42278</v>
      </c>
      <c r="G87" s="61">
        <f>_xll.qlInterestRateIndexValueDate(M87,F87)</f>
        <v>42282</v>
      </c>
      <c r="H87" s="61">
        <f>_xll.qlInterestRateIndexMaturity(M87,G87)</f>
        <v>46300</v>
      </c>
      <c r="I87" s="68">
        <f>_xll.qlIndexFixing(M87,F87,TRUE,AllTriggers)</f>
        <v>8.3051294478323264E-3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obj_00967#0000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42278</v>
      </c>
      <c r="G88" s="61">
        <f>_xll.qlInterestRateIndexValueDate(M88,F88)</f>
        <v>42282</v>
      </c>
      <c r="H88" s="61">
        <f>_xll.qlInterestRateIndexMaturity(M88,G88)</f>
        <v>46665</v>
      </c>
      <c r="I88" s="68">
        <f>_xll.qlIndexFixing(M88,F88,TRUE,AllTriggers)</f>
        <v>9.2100000000308237E-3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obj_0096e#0000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42278</v>
      </c>
      <c r="G89" s="61">
        <f>_xll.qlInterestRateIndexValueDate(M89,F89)</f>
        <v>42282</v>
      </c>
      <c r="H89" s="61">
        <f>_xll.qlInterestRateIndexMaturity(M89,G89)</f>
        <v>47031</v>
      </c>
      <c r="I89" s="68">
        <f>_xll.qlIndexFixing(M89,F89,TRUE,AllTriggers)</f>
        <v>1.0009877272357689E-2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obj_009b4#0000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42278</v>
      </c>
      <c r="G90" s="61">
        <f>_xll.qlInterestRateIndexValueDate(M90,F90)</f>
        <v>42282</v>
      </c>
      <c r="H90" s="61">
        <f>_xll.qlInterestRateIndexMaturity(M90,G90)</f>
        <v>47396</v>
      </c>
      <c r="I90" s="68">
        <f>_xll.qlIndexFixing(M90,F90,TRUE,AllTriggers)</f>
        <v>1.0701009937531992E-2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obj_00976#0000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42278</v>
      </c>
      <c r="G91" s="61">
        <f>_xll.qlInterestRateIndexValueDate(M91,F91)</f>
        <v>42282</v>
      </c>
      <c r="H91" s="61">
        <f>_xll.qlInterestRateIndexMaturity(M91,G91)</f>
        <v>47763</v>
      </c>
      <c r="I91" s="68">
        <f>_xll.qlIndexFixing(M91,F91,TRUE,AllTriggers)</f>
        <v>1.1300000000021434E-2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obj_009cb#0000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42278</v>
      </c>
      <c r="G92" s="61">
        <f>_xll.qlInterestRateIndexValueDate(M92,F92)</f>
        <v>42282</v>
      </c>
      <c r="H92" s="61">
        <f>_xll.qlInterestRateIndexMaturity(M92,G92)</f>
        <v>48127</v>
      </c>
      <c r="I92" s="68">
        <f>_xll.qlIndexFixing(M92,F92,TRUE,AllTriggers)</f>
        <v>1.1807868278079359E-2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obj_0097d#0000</v>
      </c>
    </row>
    <row r="93" spans="4:15" x14ac:dyDescent="0.2">
      <c r="D93" s="53" t="s">
        <v>92</v>
      </c>
      <c r="E93" s="16" t="s">
        <v>115</v>
      </c>
      <c r="F93" s="61">
        <f t="shared" si="1"/>
        <v>42278</v>
      </c>
      <c r="G93" s="61">
        <f>_xll.qlInterestRateIndexValueDate(M93,F93)</f>
        <v>42282</v>
      </c>
      <c r="H93" s="61">
        <f>_xll.qlInterestRateIndexMaturity(M93,G93)</f>
        <v>48492</v>
      </c>
      <c r="I93" s="68">
        <f>_xll.qlIndexFixing(M93,F93,TRUE,AllTriggers)</f>
        <v>1.2239790262200026E-2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obj_00958#0000</v>
      </c>
    </row>
    <row r="94" spans="4:15" x14ac:dyDescent="0.2">
      <c r="D94" s="53" t="s">
        <v>93</v>
      </c>
      <c r="E94" s="16" t="s">
        <v>115</v>
      </c>
      <c r="F94" s="61">
        <f t="shared" si="1"/>
        <v>42278</v>
      </c>
      <c r="G94" s="61">
        <f>_xll.qlInterestRateIndexValueDate(M94,F94)</f>
        <v>42282</v>
      </c>
      <c r="H94" s="61">
        <f>_xll.qlInterestRateIndexMaturity(M94,G94)</f>
        <v>48857</v>
      </c>
      <c r="I94" s="68">
        <f>_xll.qlIndexFixing(M94,F94,TRUE,AllTriggers)</f>
        <v>1.2597354997015859E-2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obj_00962#0000</v>
      </c>
    </row>
    <row r="95" spans="4:15" x14ac:dyDescent="0.2">
      <c r="D95" s="53" t="s">
        <v>94</v>
      </c>
      <c r="E95" s="16" t="s">
        <v>115</v>
      </c>
      <c r="F95" s="61">
        <f t="shared" si="1"/>
        <v>42278</v>
      </c>
      <c r="G95" s="61">
        <f>_xll.qlInterestRateIndexValueDate(M95,F95)</f>
        <v>42282</v>
      </c>
      <c r="H95" s="61">
        <f>_xll.qlInterestRateIndexMaturity(M95,G95)</f>
        <v>49222</v>
      </c>
      <c r="I95" s="68">
        <f>_xll.qlIndexFixing(M95,F95,TRUE,AllTriggers)</f>
        <v>1.2888710553881405E-2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obj_00957#0000</v>
      </c>
    </row>
    <row r="96" spans="4:15" x14ac:dyDescent="0.2">
      <c r="D96" s="53" t="s">
        <v>95</v>
      </c>
      <c r="E96" s="16" t="s">
        <v>115</v>
      </c>
      <c r="F96" s="61">
        <f t="shared" si="1"/>
        <v>42278</v>
      </c>
      <c r="G96" s="61">
        <f>_xll.qlInterestRateIndexValueDate(M96,F96)</f>
        <v>42282</v>
      </c>
      <c r="H96" s="61">
        <f>_xll.qlInterestRateIndexMaturity(M96,G96)</f>
        <v>49587</v>
      </c>
      <c r="I96" s="68">
        <f>_xll.qlIndexFixing(M96,F96,TRUE,AllTriggers)</f>
        <v>1.3120000000672021E-2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obj_009a2#0000</v>
      </c>
    </row>
    <row r="97" spans="4:13" x14ac:dyDescent="0.2">
      <c r="D97" s="53" t="s">
        <v>96</v>
      </c>
      <c r="E97" s="16" t="s">
        <v>115</v>
      </c>
      <c r="F97" s="61">
        <f t="shared" si="1"/>
        <v>42278</v>
      </c>
      <c r="G97" s="61">
        <f>_xll.qlInterestRateIndexValueDate(M97,F97)</f>
        <v>42282</v>
      </c>
      <c r="H97" s="61">
        <f>_xll.qlInterestRateIndexMaturity(M97,G97)</f>
        <v>49954</v>
      </c>
      <c r="I97" s="68">
        <f>_xll.qlIndexFixing(M97,F97,TRUE,AllTriggers)</f>
        <v>1.3300021488557596E-2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obj_00999#0000</v>
      </c>
    </row>
    <row r="98" spans="4:13" x14ac:dyDescent="0.2">
      <c r="D98" s="53" t="s">
        <v>97</v>
      </c>
      <c r="E98" s="16" t="s">
        <v>115</v>
      </c>
      <c r="F98" s="61">
        <f t="shared" si="1"/>
        <v>42278</v>
      </c>
      <c r="G98" s="61">
        <f>_xll.qlInterestRateIndexValueDate(M98,F98)</f>
        <v>42282</v>
      </c>
      <c r="H98" s="61">
        <f>_xll.qlInterestRateIndexMaturity(M98,G98)</f>
        <v>50318</v>
      </c>
      <c r="I98" s="68">
        <f>_xll.qlIndexFixing(M98,F98,TRUE,AllTriggers)</f>
        <v>1.3432221131518669E-2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obj_00993#0000</v>
      </c>
    </row>
    <row r="99" spans="4:13" x14ac:dyDescent="0.2">
      <c r="D99" s="53" t="s">
        <v>98</v>
      </c>
      <c r="E99" s="16" t="s">
        <v>115</v>
      </c>
      <c r="F99" s="61">
        <f t="shared" si="1"/>
        <v>42278</v>
      </c>
      <c r="G99" s="61">
        <f>_xll.qlInterestRateIndexValueDate(M99,F99)</f>
        <v>42282</v>
      </c>
      <c r="H99" s="61">
        <f>_xll.qlInterestRateIndexMaturity(M99,G99)</f>
        <v>50683</v>
      </c>
      <c r="I99" s="68">
        <f>_xll.qlIndexFixing(M99,F99,TRUE,AllTriggers)</f>
        <v>1.3528824547676888E-2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obj_00992#0000</v>
      </c>
    </row>
    <row r="100" spans="4:13" x14ac:dyDescent="0.2">
      <c r="D100" s="53" t="s">
        <v>99</v>
      </c>
      <c r="E100" s="16" t="s">
        <v>115</v>
      </c>
      <c r="F100" s="61">
        <f t="shared" si="1"/>
        <v>42278</v>
      </c>
      <c r="G100" s="61">
        <f>_xll.qlInterestRateIndexValueDate(M100,F100)</f>
        <v>42282</v>
      </c>
      <c r="H100" s="61">
        <f>_xll.qlInterestRateIndexMaturity(M100,G100)</f>
        <v>51048</v>
      </c>
      <c r="I100" s="68">
        <f>_xll.qlIndexFixing(M100,F100,TRUE,AllTriggers)</f>
        <v>1.3598127956934195E-2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obj_009c7#0000</v>
      </c>
    </row>
    <row r="101" spans="4:13" x14ac:dyDescent="0.2">
      <c r="D101" s="53" t="s">
        <v>100</v>
      </c>
      <c r="E101" s="16" t="s">
        <v>115</v>
      </c>
      <c r="F101" s="61">
        <f t="shared" si="1"/>
        <v>42278</v>
      </c>
      <c r="G101" s="61">
        <f>_xll.qlInterestRateIndexValueDate(M101,F101)</f>
        <v>42282</v>
      </c>
      <c r="H101" s="61">
        <f>_xll.qlInterestRateIndexMaturity(M101,G101)</f>
        <v>51414</v>
      </c>
      <c r="I101" s="68">
        <f>_xll.qlIndexFixing(M101,F101,TRUE,AllTriggers)</f>
        <v>1.3649999999669177E-2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obj_00935#0000</v>
      </c>
    </row>
    <row r="102" spans="4:13" x14ac:dyDescent="0.2">
      <c r="D102" s="53" t="s">
        <v>101</v>
      </c>
      <c r="E102" s="16" t="s">
        <v>115</v>
      </c>
      <c r="F102" s="61">
        <f t="shared" si="1"/>
        <v>42278</v>
      </c>
      <c r="G102" s="61">
        <f>_xll.qlInterestRateIndexValueDate(M102,F102)</f>
        <v>42282</v>
      </c>
      <c r="H102" s="61">
        <f>_xll.qlInterestRateIndexMaturity(M102,G102)</f>
        <v>51781</v>
      </c>
      <c r="I102" s="68">
        <f>_xll.qlIndexFixing(M102,F102,TRUE,AllTriggers)</f>
        <v>1.3689356238690499E-2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obj_00961#0000</v>
      </c>
    </row>
    <row r="103" spans="4:13" x14ac:dyDescent="0.2">
      <c r="D103" s="53" t="s">
        <v>102</v>
      </c>
      <c r="E103" s="16" t="s">
        <v>115</v>
      </c>
      <c r="F103" s="61">
        <f t="shared" si="1"/>
        <v>42278</v>
      </c>
      <c r="G103" s="61">
        <f>_xll.qlInterestRateIndexValueDate(M103,F103)</f>
        <v>42282</v>
      </c>
      <c r="H103" s="61">
        <f>_xll.qlInterestRateIndexMaturity(M103,G103)</f>
        <v>52145</v>
      </c>
      <c r="I103" s="68">
        <f>_xll.qlIndexFixing(M103,F103,TRUE,AllTriggers)</f>
        <v>1.3720933710582434E-2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obj_0099d#0000</v>
      </c>
    </row>
    <row r="104" spans="4:13" x14ac:dyDescent="0.2">
      <c r="D104" s="53" t="s">
        <v>103</v>
      </c>
      <c r="E104" s="16" t="s">
        <v>115</v>
      </c>
      <c r="F104" s="61">
        <f t="shared" si="1"/>
        <v>42278</v>
      </c>
      <c r="G104" s="61">
        <f>_xll.qlInterestRateIndexValueDate(M104,F104)</f>
        <v>42282</v>
      </c>
      <c r="H104" s="61">
        <f>_xll.qlInterestRateIndexMaturity(M104,G104)</f>
        <v>52509</v>
      </c>
      <c r="I104" s="68">
        <f>_xll.qlIndexFixing(M104,F104,TRUE,AllTriggers)</f>
        <v>1.374787080118027E-2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obj_00981#0000</v>
      </c>
    </row>
    <row r="105" spans="4:13" x14ac:dyDescent="0.2">
      <c r="D105" s="53" t="s">
        <v>104</v>
      </c>
      <c r="E105" s="16" t="s">
        <v>115</v>
      </c>
      <c r="F105" s="61">
        <f t="shared" si="1"/>
        <v>42278</v>
      </c>
      <c r="G105" s="61">
        <f>_xll.qlInterestRateIndexValueDate(M105,F105)</f>
        <v>42282</v>
      </c>
      <c r="H105" s="61">
        <f>_xll.qlInterestRateIndexMaturity(M105,G105)</f>
        <v>52875</v>
      </c>
      <c r="I105" s="68">
        <f>_xll.qlIndexFixing(M105,F105,TRUE,AllTriggers)</f>
        <v>1.3774082881900114E-2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obj_009b1#0000</v>
      </c>
    </row>
    <row r="106" spans="4:13" x14ac:dyDescent="0.2">
      <c r="D106" s="96" t="s">
        <v>105</v>
      </c>
      <c r="E106" s="86" t="s">
        <v>115</v>
      </c>
      <c r="F106" s="61">
        <f t="shared" si="1"/>
        <v>42278</v>
      </c>
      <c r="G106" s="61">
        <f>_xll.qlInterestRateIndexValueDate(M106,F106)</f>
        <v>42282</v>
      </c>
      <c r="H106" s="61">
        <f>_xll.qlInterestRateIndexMaturity(M106,G106)</f>
        <v>53240</v>
      </c>
      <c r="I106" s="68">
        <f>_xll.qlIndexFixing(M106,F106,TRUE,AllTriggers)</f>
        <v>1.3799999999999814E-2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obj_009ac#0000</v>
      </c>
    </row>
    <row r="107" spans="4:13" x14ac:dyDescent="0.2">
      <c r="D107" s="96" t="s">
        <v>116</v>
      </c>
      <c r="E107" s="86" t="s">
        <v>115</v>
      </c>
      <c r="F107" s="61">
        <f t="shared" si="1"/>
        <v>42278</v>
      </c>
      <c r="G107" s="61">
        <f>_xll.qlInterestRateIndexValueDate(M107,F107)</f>
        <v>42282</v>
      </c>
      <c r="H107" s="61">
        <f>_xll.qlInterestRateIndexMaturity(M107,G107)</f>
        <v>53605</v>
      </c>
      <c r="I107" s="68">
        <f>_xll.qlIndexFixing(M107,F107,TRUE,AllTriggers)</f>
        <v>1.3828728199269837E-2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obj_0092f#0000</v>
      </c>
    </row>
    <row r="108" spans="4:13" x14ac:dyDescent="0.2">
      <c r="D108" s="96" t="s">
        <v>117</v>
      </c>
      <c r="E108" s="86" t="s">
        <v>115</v>
      </c>
      <c r="F108" s="61">
        <f t="shared" si="1"/>
        <v>42278</v>
      </c>
      <c r="G108" s="61">
        <f>_xll.qlInterestRateIndexValueDate(M108,F108)</f>
        <v>42282</v>
      </c>
      <c r="H108" s="61">
        <f>_xll.qlInterestRateIndexMaturity(M108,G108)</f>
        <v>53972</v>
      </c>
      <c r="I108" s="68">
        <f>_xll.qlIndexFixing(M108,F108,TRUE,AllTriggers)</f>
        <v>1.3859592587566796E-2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obj_00921#0000</v>
      </c>
    </row>
    <row r="109" spans="4:13" x14ac:dyDescent="0.2">
      <c r="D109" s="96" t="s">
        <v>118</v>
      </c>
      <c r="E109" s="86" t="s">
        <v>115</v>
      </c>
      <c r="F109" s="61">
        <f t="shared" si="1"/>
        <v>42278</v>
      </c>
      <c r="G109" s="61">
        <f>_xll.qlInterestRateIndexValueDate(M109,F109)</f>
        <v>42282</v>
      </c>
      <c r="H109" s="61">
        <f>_xll.qlInterestRateIndexMaturity(M109,G109)</f>
        <v>54336</v>
      </c>
      <c r="I109" s="68">
        <f>_xll.qlIndexFixing(M109,F109,TRUE,AllTriggers)</f>
        <v>1.3891571170444376E-2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obj_00922#0000</v>
      </c>
    </row>
    <row r="110" spans="4:13" x14ac:dyDescent="0.2">
      <c r="D110" s="96" t="s">
        <v>119</v>
      </c>
      <c r="E110" s="86" t="s">
        <v>115</v>
      </c>
      <c r="F110" s="61">
        <f t="shared" si="1"/>
        <v>42278</v>
      </c>
      <c r="G110" s="61">
        <f>_xll.qlInterestRateIndexValueDate(M110,F110)</f>
        <v>42282</v>
      </c>
      <c r="H110" s="61">
        <f>_xll.qlInterestRateIndexMaturity(M110,G110)</f>
        <v>54701</v>
      </c>
      <c r="I110" s="68">
        <f>_xll.qlIndexFixing(M110,F110,TRUE,AllTriggers)</f>
        <v>1.3921674916244306E-2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obj_00937#0000</v>
      </c>
    </row>
    <row r="111" spans="4:13" x14ac:dyDescent="0.2">
      <c r="D111" s="96" t="s">
        <v>106</v>
      </c>
      <c r="E111" s="86" t="s">
        <v>115</v>
      </c>
      <c r="F111" s="61">
        <f t="shared" si="1"/>
        <v>42278</v>
      </c>
      <c r="G111" s="61">
        <f>_xll.qlInterestRateIndexValueDate(M111,F111)</f>
        <v>42282</v>
      </c>
      <c r="H111" s="61">
        <f>_xll.qlInterestRateIndexMaturity(M111,G111)</f>
        <v>55066</v>
      </c>
      <c r="I111" s="68">
        <f>_xll.qlIndexFixing(M111,F111,TRUE,AllTriggers)</f>
        <v>1.3949260945181856E-2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obj_0091f#0000</v>
      </c>
    </row>
    <row r="112" spans="4:13" x14ac:dyDescent="0.2">
      <c r="D112" s="96" t="s">
        <v>120</v>
      </c>
      <c r="E112" s="86" t="s">
        <v>115</v>
      </c>
      <c r="F112" s="61">
        <f t="shared" si="1"/>
        <v>42278</v>
      </c>
      <c r="G112" s="61">
        <f>_xll.qlInterestRateIndexValueDate(M112,F112)</f>
        <v>42282</v>
      </c>
      <c r="H112" s="61">
        <f>_xll.qlInterestRateIndexMaturity(M112,G112)</f>
        <v>55431</v>
      </c>
      <c r="I112" s="68">
        <f>_xll.qlIndexFixing(M112,F112,TRUE,AllTriggers)</f>
        <v>1.397287561679606E-2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obj_0092a#0000</v>
      </c>
    </row>
    <row r="113" spans="1:13" x14ac:dyDescent="0.2">
      <c r="D113" s="96" t="s">
        <v>121</v>
      </c>
      <c r="E113" s="86" t="s">
        <v>115</v>
      </c>
      <c r="F113" s="61">
        <f t="shared" si="1"/>
        <v>42278</v>
      </c>
      <c r="G113" s="61">
        <f>_xll.qlInterestRateIndexValueDate(M113,F113)</f>
        <v>42282</v>
      </c>
      <c r="H113" s="61">
        <f>_xll.qlInterestRateIndexMaturity(M113,G113)</f>
        <v>55799</v>
      </c>
      <c r="I113" s="68">
        <f>_xll.qlIndexFixing(M113,F113,TRUE,AllTriggers)</f>
        <v>1.3991975021576066E-2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obj_0092c#0000</v>
      </c>
    </row>
    <row r="114" spans="1:13" x14ac:dyDescent="0.2">
      <c r="D114" s="96" t="s">
        <v>122</v>
      </c>
      <c r="E114" s="86" t="s">
        <v>115</v>
      </c>
      <c r="F114" s="61">
        <f t="shared" si="1"/>
        <v>42278</v>
      </c>
      <c r="G114" s="61">
        <f>_xll.qlInterestRateIndexValueDate(M114,F114)</f>
        <v>42282</v>
      </c>
      <c r="H114" s="61">
        <f>_xll.qlInterestRateIndexMaturity(M114,G114)</f>
        <v>56163</v>
      </c>
      <c r="I114" s="68">
        <f>_xll.qlIndexFixing(M114,F114,TRUE,AllTriggers)</f>
        <v>1.4003283958866073E-2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obj_00924#0000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42278</v>
      </c>
      <c r="G115" s="61">
        <f>_xll.qlInterestRateIndexValueDate(M115,F115)</f>
        <v>42282</v>
      </c>
      <c r="H115" s="61">
        <f>_xll.qlInterestRateIndexMaturity(M115,G115)</f>
        <v>56527</v>
      </c>
      <c r="I115" s="68">
        <f>_xll.qlIndexFixing(M115,F115,TRUE,AllTriggers)</f>
        <v>1.4006426817093449E-2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obj_00931#0000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42278</v>
      </c>
      <c r="G116" s="61">
        <f>_xll.qlInterestRateIndexValueDate(M116,F116)</f>
        <v>42282</v>
      </c>
      <c r="H116" s="61">
        <f>_xll.qlInterestRateIndexMaturity(M116,G116)</f>
        <v>56892</v>
      </c>
      <c r="I116" s="68">
        <f>_xll.qlIndexFixing(M116,F116,TRUE,AllTriggers)</f>
        <v>1.3999999999986749E-2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obj_009c9#0000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42278</v>
      </c>
      <c r="G117" s="61">
        <f>_xll.qlInterestRateIndexValueDate(M117,F117)</f>
        <v>42282</v>
      </c>
      <c r="H117" s="61">
        <f>_xll.qlInterestRateIndexMaturity(M117,G117)</f>
        <v>60545</v>
      </c>
      <c r="I117" s="68">
        <f>_xll.qlIndexFixing(M117,F117,TRUE,AllTriggers)</f>
        <v>1.3640000000056546E-2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obj_0094c#0000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42278</v>
      </c>
      <c r="G118" s="63">
        <f>_xll.qlInterestRateIndexValueDate(M118,F118)</f>
        <v>42282</v>
      </c>
      <c r="H118" s="63">
        <f>_xll.qlInterestRateIndexMaturity(M118,G118)</f>
        <v>64199</v>
      </c>
      <c r="I118" s="64">
        <f>_xll.qlIndexFixing(M118,F118,TRUE,AllTriggers)</f>
        <v>1.3559999999989797E-2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obj_009ce#0000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D5" sqref="D5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27"/>
      <c r="C7" s="27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96" t="s">
        <v>111</v>
      </c>
      <c r="E8" s="106" t="s">
        <v>145</v>
      </c>
      <c r="F8" s="97">
        <f t="shared" ref="F8:F14" si="0">EvaluationDate</f>
        <v>42278</v>
      </c>
      <c r="G8" s="97">
        <f>_xll.qlInterestRateIndexValueDate(M8,F8)</f>
        <v>42282</v>
      </c>
      <c r="H8" s="97">
        <f>_xll.qlInterestRateIndexMaturity(M8,G8)</f>
        <v>42283</v>
      </c>
      <c r="I8" s="89">
        <f>_xll.qlIndexFixing(M8,F8,TRUE,AllTriggers)</f>
        <v>-4.92428745819673E-4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obj_0094a#0000</v>
      </c>
      <c r="N8" s="41"/>
      <c r="R8" s="27"/>
      <c r="S8" s="27"/>
    </row>
    <row r="9" spans="1:19" x14ac:dyDescent="0.2">
      <c r="A9" s="27"/>
      <c r="B9" s="27"/>
      <c r="C9" s="27"/>
      <c r="D9" s="96" t="s">
        <v>115</v>
      </c>
      <c r="E9" s="106" t="s">
        <v>145</v>
      </c>
      <c r="F9" s="97">
        <f t="shared" si="0"/>
        <v>42278</v>
      </c>
      <c r="G9" s="97">
        <f>_xll.qlInterestRateIndexValueDate(M9,F9)</f>
        <v>42282</v>
      </c>
      <c r="H9" s="97">
        <f>_xll.qlInterestRateIndexMaturity(M9,G9)</f>
        <v>42289</v>
      </c>
      <c r="I9" s="89">
        <f>_xll.qlIndexFixing(M9,F9,TRUE,AllTriggers)</f>
        <v>-4.9242672508181026E-4</v>
      </c>
      <c r="J9" s="89" t="str">
        <f t="shared" si="1"/>
        <v>EUR3MDPSW=</v>
      </c>
      <c r="K9" s="89"/>
      <c r="L9" s="27"/>
      <c r="M9" s="17" t="str">
        <f>_xll.qlEuribor(,D9,YieldCurve,,Trigger)</f>
        <v>obj_00912#0000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6" t="s">
        <v>16</v>
      </c>
      <c r="E10" s="106" t="s">
        <v>145</v>
      </c>
      <c r="F10" s="97">
        <f t="shared" si="0"/>
        <v>42278</v>
      </c>
      <c r="G10" s="97">
        <f>_xll.qlInterestRateIndexValueDate(M10,F10)</f>
        <v>42282</v>
      </c>
      <c r="H10" s="97">
        <f>_xll.qlInterestRateIndexMaturity(M10,G10)</f>
        <v>42296</v>
      </c>
      <c r="I10" s="89">
        <f>_xll.qlIndexFixing(M10,F10,TRUE,AllTriggers)</f>
        <v>-4.9242436759332014E-4</v>
      </c>
      <c r="J10" s="89" t="str">
        <f t="shared" si="1"/>
        <v>EUR3MDP2W=</v>
      </c>
      <c r="K10" s="89"/>
      <c r="L10" s="27"/>
      <c r="M10" s="17" t="str">
        <f>_xll.qlEuribor(,D10,YieldCurve,,Trigger)</f>
        <v>obj_00919#0000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6" t="s">
        <v>74</v>
      </c>
      <c r="E11" s="106" t="s">
        <v>145</v>
      </c>
      <c r="F11" s="97">
        <f t="shared" si="0"/>
        <v>42278</v>
      </c>
      <c r="G11" s="97">
        <f>_xll.qlInterestRateIndexValueDate(M11,F11)</f>
        <v>42282</v>
      </c>
      <c r="H11" s="97">
        <f>_xll.qlInterestRateIndexMaturity(M11,G11)</f>
        <v>42303</v>
      </c>
      <c r="I11" s="89">
        <f>_xll.qlIndexFixing(M11,F11,TRUE,AllTriggers)</f>
        <v>-4.9242201012386232E-4</v>
      </c>
      <c r="J11" s="89" t="str">
        <f t="shared" si="1"/>
        <v>EUR3MDP3W=</v>
      </c>
      <c r="K11" s="89"/>
      <c r="L11" s="27"/>
      <c r="M11" s="17" t="str">
        <f>_xll.qlEuribor(,D11,YieldCurve,,Trigger)</f>
        <v>obj_0090e#0000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6" t="s">
        <v>17</v>
      </c>
      <c r="E12" s="106" t="s">
        <v>145</v>
      </c>
      <c r="F12" s="97">
        <f t="shared" si="0"/>
        <v>42278</v>
      </c>
      <c r="G12" s="98">
        <f>_xll.qlInterestRateIndexValueDate(M12,F12)</f>
        <v>42282</v>
      </c>
      <c r="H12" s="97">
        <f>_xll.qlInterestRateIndexMaturity(M12,G12)</f>
        <v>42313</v>
      </c>
      <c r="I12" s="89">
        <f>_xll.qlIndexFixing(M12,F12,TRUE,AllTriggers)</f>
        <v>-4.7500000000150021E-4</v>
      </c>
      <c r="J12" s="89" t="str">
        <f t="shared" si="1"/>
        <v>EUR3MDP1M=</v>
      </c>
      <c r="K12" s="89"/>
      <c r="L12" s="27"/>
      <c r="M12" s="17" t="str">
        <f>_xll.qlEuribor(,D12,YieldCurve,,Trigger)</f>
        <v>obj_00915#0000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6" t="s">
        <v>18</v>
      </c>
      <c r="E13" s="106" t="s">
        <v>145</v>
      </c>
      <c r="F13" s="97">
        <f t="shared" si="0"/>
        <v>42278</v>
      </c>
      <c r="G13" s="98">
        <f>_xll.qlInterestRateIndexValueDate(M13,F13)</f>
        <v>42282</v>
      </c>
      <c r="H13" s="97">
        <f>_xll.qlInterestRateIndexMaturity(M13,G13)</f>
        <v>42345</v>
      </c>
      <c r="I13" s="89">
        <f>_xll.qlIndexFixing(M13,F13,TRUE,AllTriggers)</f>
        <v>-4.7399999999951452E-4</v>
      </c>
      <c r="J13" s="89" t="str">
        <f t="shared" si="1"/>
        <v>EUR3MDP2M=</v>
      </c>
      <c r="K13" s="89"/>
      <c r="L13" s="27"/>
      <c r="M13" s="91" t="str">
        <f>_xll.qlEuribor(,D13,YieldCurve,,Trigger)</f>
        <v>obj_0091a#0000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6" t="s">
        <v>19</v>
      </c>
      <c r="E14" s="106" t="s">
        <v>145</v>
      </c>
      <c r="F14" s="97">
        <f t="shared" si="0"/>
        <v>42278</v>
      </c>
      <c r="G14" s="98">
        <f>_xll.qlInterestRateIndexValueDate(IborIndex,F14)</f>
        <v>42282</v>
      </c>
      <c r="H14" s="97">
        <f>_xll.qlInterestRateIndexMaturity(IborIndex,G14)</f>
        <v>42374</v>
      </c>
      <c r="I14" s="89">
        <f>_xll.qlIndexFixing(IborIndex,F14,TRUE,AllTriggers)</f>
        <v>-4.5400000000113226E-4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27"/>
      <c r="C24" s="27"/>
      <c r="D24" s="93" t="str">
        <f>_xll.qlIMMNextCode(EvaluationDate-1)</f>
        <v>Z5</v>
      </c>
      <c r="E24" s="85" t="s">
        <v>150</v>
      </c>
      <c r="F24" s="94">
        <f>_xll.qlInterestRateIndexFixingDate(IborIndex,G24)</f>
        <v>42352</v>
      </c>
      <c r="G24" s="104">
        <f>_xll.qlIMMdate(D24)</f>
        <v>42354</v>
      </c>
      <c r="H24" s="94">
        <f>_xll.qlInterestRateIndexMaturity(IborIndex,G24)</f>
        <v>42445</v>
      </c>
      <c r="I24" s="192">
        <f>(1-_xll.qlIndexFixing(IborIndex,F24,TRUE,AllTriggers))*100</f>
        <v>100.05235793910488</v>
      </c>
      <c r="J24" s="100" t="str">
        <f t="shared" ref="J24:J31" si="2">Currency&amp;CurveTenor&amp;E24&amp;UPPER(D24)</f>
        <v>EUR3MFUTZ5</v>
      </c>
      <c r="K24" s="100" t="str">
        <f>"FEI"&amp;D24</f>
        <v>FEIZ5</v>
      </c>
      <c r="R24" s="27"/>
      <c r="S24" s="27"/>
    </row>
    <row r="25" spans="1:19" x14ac:dyDescent="0.2">
      <c r="A25" s="27"/>
      <c r="B25" s="27"/>
      <c r="C25" s="27"/>
      <c r="D25" s="96" t="str">
        <f>_xll.qlIMMNextCode(D24)</f>
        <v>H6</v>
      </c>
      <c r="E25" s="86" t="s">
        <v>150</v>
      </c>
      <c r="F25" s="97">
        <f>_xll.qlInterestRateIndexFixingDate(IborIndex,G25)</f>
        <v>42443</v>
      </c>
      <c r="G25" s="98">
        <f>_xll.qlIMMdate(D25)</f>
        <v>42445</v>
      </c>
      <c r="H25" s="97">
        <f>_xll.qlInterestRateIndexMaturity(IborIndex,G25)</f>
        <v>42537</v>
      </c>
      <c r="I25" s="193">
        <f>(1-_xll.qlIndexFixing(IborIndex,F25,TRUE,AllTriggers))*100</f>
        <v>100.06289008651169</v>
      </c>
      <c r="J25" s="89" t="str">
        <f t="shared" si="2"/>
        <v>EUR3MFUTH6</v>
      </c>
      <c r="K25" s="89" t="str">
        <f t="shared" ref="K25:K31" si="3">"FEI"&amp;D25</f>
        <v>FEIH6</v>
      </c>
      <c r="R25" s="27"/>
      <c r="S25" s="27"/>
    </row>
    <row r="26" spans="1:19" x14ac:dyDescent="0.2">
      <c r="A26" s="27"/>
      <c r="B26" s="27"/>
      <c r="C26" s="27"/>
      <c r="D26" s="96" t="str">
        <f>_xll.qlIMMNextCode(D25)</f>
        <v>M6</v>
      </c>
      <c r="E26" s="86" t="s">
        <v>150</v>
      </c>
      <c r="F26" s="97">
        <f>_xll.qlInterestRateIndexFixingDate(IborIndex,G26)</f>
        <v>42534</v>
      </c>
      <c r="G26" s="98">
        <f>_xll.qlIMMdate(D26)</f>
        <v>42536</v>
      </c>
      <c r="H26" s="97">
        <f>_xll.qlInterestRateIndexMaturity(IborIndex,G26)</f>
        <v>42628</v>
      </c>
      <c r="I26" s="193">
        <f>(1-_xll.qlIndexFixing(IborIndex,F26,TRUE,AllTriggers))*100</f>
        <v>100.07249999999657</v>
      </c>
      <c r="J26" s="89" t="str">
        <f t="shared" si="2"/>
        <v>EUR3MFUTM6</v>
      </c>
      <c r="K26" s="89" t="str">
        <f t="shared" si="3"/>
        <v>FEIM6</v>
      </c>
      <c r="R26" s="27"/>
      <c r="S26" s="27"/>
    </row>
    <row r="27" spans="1:19" x14ac:dyDescent="0.2">
      <c r="A27" s="27"/>
      <c r="B27" s="27"/>
      <c r="C27" s="27"/>
      <c r="D27" s="96" t="str">
        <f>_xll.qlIMMNextCode(D26)</f>
        <v>U6</v>
      </c>
      <c r="E27" s="86" t="s">
        <v>150</v>
      </c>
      <c r="F27" s="97">
        <f>_xll.qlInterestRateIndexFixingDate(IborIndex,G27)</f>
        <v>42632</v>
      </c>
      <c r="G27" s="98">
        <f>_xll.qlIMMdate(D27)</f>
        <v>42634</v>
      </c>
      <c r="H27" s="97">
        <f>_xll.qlInterestRateIndexMaturity(IborIndex,G27)</f>
        <v>42725</v>
      </c>
      <c r="I27" s="193">
        <f>(1-_xll.qlIndexFixing(IborIndex,F27,TRUE,AllTriggers))*100</f>
        <v>100.07249999998686</v>
      </c>
      <c r="J27" s="89" t="str">
        <f t="shared" si="2"/>
        <v>EUR3MFUTU6</v>
      </c>
      <c r="K27" s="89" t="str">
        <f t="shared" si="3"/>
        <v>FEIU6</v>
      </c>
      <c r="R27" s="27"/>
      <c r="S27" s="27"/>
    </row>
    <row r="28" spans="1:19" x14ac:dyDescent="0.2">
      <c r="A28" s="27"/>
      <c r="B28" s="27"/>
      <c r="C28" s="27"/>
      <c r="D28" s="96" t="str">
        <f>_xll.qlIMMNextCode(D27)</f>
        <v>Z6</v>
      </c>
      <c r="E28" s="86" t="s">
        <v>150</v>
      </c>
      <c r="F28" s="98">
        <f>_xll.qlInterestRateIndexFixingDate(IborIndex,G28)</f>
        <v>42723</v>
      </c>
      <c r="G28" s="98">
        <f>_xll.qlIMMdate(D28)</f>
        <v>42725</v>
      </c>
      <c r="H28" s="98">
        <f>_xll.qlInterestRateIndexMaturity(IborIndex,G28)</f>
        <v>42815</v>
      </c>
      <c r="I28" s="194">
        <f>(1-_xll.qlIndexFixing(IborIndex,F28,TRUE,AllTriggers))*100</f>
        <v>100.05749999999965</v>
      </c>
      <c r="J28" s="90" t="str">
        <f t="shared" si="2"/>
        <v>EUR3MFUTZ6</v>
      </c>
      <c r="K28" s="90" t="str">
        <f t="shared" si="3"/>
        <v>FEIZ6</v>
      </c>
      <c r="R28" s="27"/>
      <c r="S28" s="27"/>
    </row>
    <row r="29" spans="1:19" x14ac:dyDescent="0.2">
      <c r="A29" s="27"/>
      <c r="B29" s="27"/>
      <c r="C29" s="27"/>
      <c r="D29" s="96" t="str">
        <f>_xll.qlIMMNextCode(D28)</f>
        <v>H7</v>
      </c>
      <c r="E29" s="86" t="s">
        <v>150</v>
      </c>
      <c r="F29" s="98">
        <f>_xll.qlInterestRateIndexFixingDate(IborIndex,G29)</f>
        <v>42807</v>
      </c>
      <c r="G29" s="98">
        <f>_xll.qlIMMdate(D29)</f>
        <v>42809</v>
      </c>
      <c r="H29" s="98">
        <f>_xll.qlInterestRateIndexMaturity(IborIndex,G29)</f>
        <v>42901</v>
      </c>
      <c r="I29" s="194">
        <f>(1-_xll.qlIndexFixing(IborIndex,F29,TRUE,AllTriggers))*100</f>
        <v>100.0374999998598</v>
      </c>
      <c r="J29" s="90" t="str">
        <f t="shared" si="2"/>
        <v>EUR3MFUTH7</v>
      </c>
      <c r="K29" s="90" t="str">
        <f t="shared" si="3"/>
        <v>FEIH7</v>
      </c>
      <c r="R29" s="27"/>
      <c r="S29" s="27"/>
    </row>
    <row r="30" spans="1:19" x14ac:dyDescent="0.2">
      <c r="A30" s="27"/>
      <c r="B30" s="27"/>
      <c r="C30" s="27"/>
      <c r="D30" s="96" t="str">
        <f>_xll.qlIMMNextCode(D29)</f>
        <v>M7</v>
      </c>
      <c r="E30" s="86" t="s">
        <v>150</v>
      </c>
      <c r="F30" s="98">
        <f>_xll.qlInterestRateIndexFixingDate(IborIndex,G30)</f>
        <v>42905</v>
      </c>
      <c r="G30" s="98">
        <f>_xll.qlIMMdate(D30)</f>
        <v>42907</v>
      </c>
      <c r="H30" s="98">
        <f>_xll.qlInterestRateIndexMaturity(IborIndex,G30)</f>
        <v>42999</v>
      </c>
      <c r="I30" s="194">
        <f>(1-_xll.qlIndexFixing(IborIndex,F30,TRUE,AllTriggers))*100</f>
        <v>100.00749999948945</v>
      </c>
      <c r="J30" s="90" t="str">
        <f t="shared" si="2"/>
        <v>EUR3MFUTM7</v>
      </c>
      <c r="K30" s="90" t="str">
        <f t="shared" si="3"/>
        <v>FEIM7</v>
      </c>
      <c r="R30" s="27"/>
      <c r="S30" s="27"/>
    </row>
    <row r="31" spans="1:19" x14ac:dyDescent="0.2">
      <c r="A31" s="27"/>
      <c r="B31" s="27"/>
      <c r="C31" s="27"/>
      <c r="D31" s="96" t="str">
        <f>_xll.qlIMMNextCode(D30)</f>
        <v>U7</v>
      </c>
      <c r="E31" s="86" t="s">
        <v>150</v>
      </c>
      <c r="F31" s="98">
        <f>_xll.qlInterestRateIndexFixingDate(IborIndex,G31)</f>
        <v>42996</v>
      </c>
      <c r="G31" s="98">
        <f>_xll.qlIMMdate(D31)</f>
        <v>42998</v>
      </c>
      <c r="H31" s="98">
        <f>_xll.qlInterestRateIndexMaturity(IborIndex,G31)</f>
        <v>43089</v>
      </c>
      <c r="I31" s="194">
        <f>(1-_xll.qlIndexFixing(IborIndex,F31,TRUE,AllTriggers))*100</f>
        <v>99.967499999674502</v>
      </c>
      <c r="J31" s="90" t="str">
        <f t="shared" si="2"/>
        <v>EUR3MFUTU7</v>
      </c>
      <c r="K31" s="90" t="str">
        <f t="shared" si="3"/>
        <v>FEIU7</v>
      </c>
      <c r="R31" s="27"/>
      <c r="S31" s="27"/>
    </row>
    <row r="32" spans="1:19" x14ac:dyDescent="0.2">
      <c r="A32" s="27"/>
      <c r="B32" s="27"/>
      <c r="C32" s="27"/>
      <c r="D32" s="96" t="str">
        <f>_xll.qlIMMNextCode(D31)</f>
        <v>Z7</v>
      </c>
      <c r="E32" s="86" t="s">
        <v>150</v>
      </c>
      <c r="F32" s="98">
        <f>_xll.qlInterestRateIndexFixingDate(IborIndex,G32)</f>
        <v>43087</v>
      </c>
      <c r="G32" s="98">
        <f>_xll.qlIMMdate(D32)</f>
        <v>43089</v>
      </c>
      <c r="H32" s="98">
        <f>_xll.qlInterestRateIndexMaturity(IborIndex,G32)</f>
        <v>43179</v>
      </c>
      <c r="I32" s="194">
        <f>(1-_xll.qlIndexFixing(IborIndex,F32,TRUE,AllTriggers))*100</f>
        <v>99.916321867286584</v>
      </c>
      <c r="J32" s="90" t="str">
        <f t="shared" ref="J32:J33" si="4">Currency&amp;CurveTenor&amp;E32&amp;UPPER(D32)</f>
        <v>EUR3MFUTZ7</v>
      </c>
      <c r="K32" s="90" t="str">
        <f t="shared" ref="K32:K33" si="5">"FEI"&amp;D32</f>
        <v>FEIZ7</v>
      </c>
      <c r="R32" s="27"/>
      <c r="S32" s="27"/>
    </row>
    <row r="33" spans="1:20" x14ac:dyDescent="0.2">
      <c r="A33" s="27"/>
      <c r="B33" s="27"/>
      <c r="C33" s="27"/>
      <c r="D33" s="96" t="str">
        <f>_xll.qlIMMNextCode(D32)</f>
        <v>H8</v>
      </c>
      <c r="E33" s="86" t="s">
        <v>150</v>
      </c>
      <c r="F33" s="98">
        <f>_xll.qlInterestRateIndexFixingDate(IborIndex,G33)</f>
        <v>43178</v>
      </c>
      <c r="G33" s="98">
        <f>_xll.qlIMMdate(D33)</f>
        <v>43180</v>
      </c>
      <c r="H33" s="98">
        <f>_xll.qlInterestRateIndexMaturity(IborIndex,G33)</f>
        <v>43272</v>
      </c>
      <c r="I33" s="194">
        <f>(1-_xll.qlIndexFixing(IborIndex,F33,TRUE,AllTriggers))*100</f>
        <v>99.857250023380743</v>
      </c>
      <c r="J33" s="90" t="str">
        <f t="shared" si="4"/>
        <v>EUR3MFUTH8</v>
      </c>
      <c r="K33" s="90" t="str">
        <f t="shared" si="5"/>
        <v>FEIH8</v>
      </c>
      <c r="R33" s="44"/>
      <c r="S33" s="44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R38" s="27"/>
      <c r="S38" s="27"/>
    </row>
    <row r="39" spans="1:20" x14ac:dyDescent="0.2">
      <c r="A39" s="44"/>
      <c r="B39" s="44"/>
      <c r="C39" s="44"/>
      <c r="D39" s="116"/>
      <c r="E39" s="117"/>
      <c r="F39" s="117"/>
      <c r="G39" s="117"/>
      <c r="H39" s="117"/>
      <c r="I39" s="124"/>
      <c r="J39" s="117"/>
      <c r="K39" s="117"/>
    </row>
    <row r="40" spans="1:20" x14ac:dyDescent="0.2">
      <c r="A40" s="44"/>
      <c r="B40" s="44"/>
      <c r="C40" s="44"/>
      <c r="D40" s="116"/>
      <c r="E40" s="117"/>
      <c r="F40" s="117"/>
      <c r="G40" s="117"/>
      <c r="H40" s="117"/>
      <c r="I40" s="124"/>
      <c r="J40" s="117"/>
      <c r="K40" s="117"/>
    </row>
    <row r="41" spans="1:20" x14ac:dyDescent="0.2">
      <c r="D41" s="116"/>
      <c r="E41" s="117"/>
      <c r="F41" s="117"/>
      <c r="G41" s="117"/>
      <c r="H41" s="117"/>
      <c r="I41" s="124"/>
      <c r="J41" s="117"/>
      <c r="K41" s="117"/>
    </row>
    <row r="42" spans="1:20" x14ac:dyDescent="0.2">
      <c r="D42" s="116"/>
      <c r="E42" s="117"/>
      <c r="F42" s="117"/>
      <c r="G42" s="117"/>
      <c r="H42" s="117"/>
      <c r="I42" s="124"/>
      <c r="J42" s="117"/>
      <c r="K42" s="117"/>
    </row>
    <row r="43" spans="1:20" x14ac:dyDescent="0.2">
      <c r="D43" s="116"/>
      <c r="E43" s="117"/>
      <c r="F43" s="117"/>
      <c r="G43" s="117"/>
      <c r="H43" s="117"/>
      <c r="I43" s="124"/>
      <c r="J43" s="117"/>
      <c r="K43" s="117"/>
    </row>
    <row r="44" spans="1:20" x14ac:dyDescent="0.2">
      <c r="D44" s="116"/>
      <c r="E44" s="117"/>
      <c r="F44" s="117"/>
      <c r="G44" s="117"/>
      <c r="H44" s="117"/>
      <c r="I44" s="124"/>
      <c r="J44" s="117"/>
      <c r="K44" s="117"/>
      <c r="T44" s="44"/>
    </row>
    <row r="45" spans="1:20" x14ac:dyDescent="0.2">
      <c r="D45" s="116"/>
      <c r="E45" s="117"/>
      <c r="F45" s="117"/>
      <c r="G45" s="117"/>
      <c r="H45" s="117"/>
      <c r="I45" s="124"/>
      <c r="J45" s="117"/>
      <c r="K45" s="117"/>
    </row>
    <row r="46" spans="1:20" x14ac:dyDescent="0.2">
      <c r="D46" s="116"/>
      <c r="E46" s="117"/>
      <c r="F46" s="117"/>
      <c r="G46" s="117"/>
      <c r="H46" s="117"/>
      <c r="I46" s="124"/>
      <c r="J46" s="117"/>
      <c r="K46" s="117"/>
    </row>
    <row r="47" spans="1:20" x14ac:dyDescent="0.2">
      <c r="D47" s="119"/>
      <c r="E47" s="120"/>
      <c r="F47" s="120"/>
      <c r="G47" s="120"/>
      <c r="H47" s="120"/>
      <c r="I47" s="125"/>
      <c r="J47" s="120"/>
      <c r="K47" s="120"/>
    </row>
    <row r="48" spans="1:20" x14ac:dyDescent="0.2">
      <c r="D48" s="122"/>
      <c r="E48" s="114"/>
      <c r="F48" s="114"/>
      <c r="G48" s="114"/>
      <c r="H48" s="114"/>
      <c r="I48" s="123"/>
      <c r="J48" s="114"/>
      <c r="K48" s="114"/>
    </row>
    <row r="49" spans="4:17" x14ac:dyDescent="0.2">
      <c r="D49" s="116"/>
      <c r="E49" s="117"/>
      <c r="F49" s="117"/>
      <c r="G49" s="117"/>
      <c r="H49" s="117"/>
      <c r="I49" s="124"/>
      <c r="J49" s="117"/>
      <c r="K49" s="117"/>
    </row>
    <row r="50" spans="4:17" x14ac:dyDescent="0.2">
      <c r="D50" s="116"/>
      <c r="E50" s="117"/>
      <c r="F50" s="117"/>
      <c r="G50" s="117"/>
      <c r="H50" s="117"/>
      <c r="I50" s="124"/>
      <c r="J50" s="117"/>
      <c r="K50" s="117"/>
    </row>
    <row r="51" spans="4:17" x14ac:dyDescent="0.2">
      <c r="D51" s="116"/>
      <c r="E51" s="117"/>
      <c r="F51" s="117"/>
      <c r="G51" s="117"/>
      <c r="H51" s="117"/>
      <c r="I51" s="124"/>
      <c r="J51" s="117"/>
      <c r="K51" s="117"/>
    </row>
    <row r="52" spans="4:17" x14ac:dyDescent="0.2">
      <c r="D52" s="116"/>
      <c r="E52" s="117"/>
      <c r="F52" s="117"/>
      <c r="G52" s="117"/>
      <c r="H52" s="117"/>
      <c r="I52" s="124"/>
      <c r="J52" s="117"/>
      <c r="K52" s="117"/>
    </row>
    <row r="53" spans="4:17" x14ac:dyDescent="0.2">
      <c r="D53" s="116"/>
      <c r="E53" s="117"/>
      <c r="F53" s="117"/>
      <c r="G53" s="117"/>
      <c r="H53" s="117"/>
      <c r="I53" s="124"/>
      <c r="J53" s="117"/>
      <c r="K53" s="117"/>
    </row>
    <row r="54" spans="4:17" x14ac:dyDescent="0.2">
      <c r="D54" s="116"/>
      <c r="E54" s="117"/>
      <c r="F54" s="117"/>
      <c r="G54" s="117"/>
      <c r="H54" s="117"/>
      <c r="I54" s="124"/>
      <c r="J54" s="117"/>
      <c r="K54" s="117"/>
    </row>
    <row r="55" spans="4:17" x14ac:dyDescent="0.2">
      <c r="D55" s="116"/>
      <c r="E55" s="117"/>
      <c r="F55" s="117"/>
      <c r="G55" s="117"/>
      <c r="H55" s="117"/>
      <c r="I55" s="124"/>
      <c r="J55" s="117"/>
      <c r="K55" s="117"/>
    </row>
    <row r="56" spans="4:17" x14ac:dyDescent="0.2">
      <c r="D56" s="116"/>
      <c r="E56" s="117"/>
      <c r="F56" s="117"/>
      <c r="G56" s="117"/>
      <c r="H56" s="117"/>
      <c r="I56" s="124"/>
      <c r="J56" s="117"/>
      <c r="K56" s="117"/>
    </row>
    <row r="57" spans="4:17" x14ac:dyDescent="0.2">
      <c r="D57" s="116"/>
      <c r="E57" s="117"/>
      <c r="F57" s="117"/>
      <c r="G57" s="117"/>
      <c r="H57" s="117"/>
      <c r="I57" s="124"/>
      <c r="J57" s="117"/>
      <c r="K57" s="117"/>
    </row>
    <row r="58" spans="4:17" x14ac:dyDescent="0.2">
      <c r="D58" s="116"/>
      <c r="E58" s="117"/>
      <c r="F58" s="117"/>
      <c r="G58" s="117"/>
      <c r="H58" s="117"/>
      <c r="I58" s="124"/>
      <c r="J58" s="117"/>
      <c r="K58" s="117"/>
    </row>
    <row r="59" spans="4:17" x14ac:dyDescent="0.2">
      <c r="D59" s="116"/>
      <c r="E59" s="117"/>
      <c r="F59" s="117"/>
      <c r="G59" s="117"/>
      <c r="H59" s="117"/>
      <c r="I59" s="124"/>
      <c r="J59" s="117"/>
      <c r="K59" s="117"/>
    </row>
    <row r="60" spans="4:17" x14ac:dyDescent="0.2">
      <c r="D60" s="116"/>
      <c r="E60" s="117"/>
      <c r="F60" s="117"/>
      <c r="G60" s="117"/>
      <c r="H60" s="117"/>
      <c r="I60" s="124"/>
      <c r="J60" s="117"/>
      <c r="K60" s="117"/>
    </row>
    <row r="61" spans="4:17" x14ac:dyDescent="0.2">
      <c r="D61" s="116"/>
      <c r="E61" s="117"/>
      <c r="F61" s="117"/>
      <c r="G61" s="117"/>
      <c r="H61" s="117"/>
      <c r="I61" s="124"/>
      <c r="J61" s="117"/>
      <c r="K61" s="117"/>
    </row>
    <row r="62" spans="4:17" x14ac:dyDescent="0.2"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4:17" x14ac:dyDescent="0.2"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4:17" x14ac:dyDescent="0.2"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4:17" x14ac:dyDescent="0.2"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4:17" x14ac:dyDescent="0.2"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4:17" x14ac:dyDescent="0.2"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4:17" x14ac:dyDescent="0.2"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4:17" x14ac:dyDescent="0.2"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4:17" x14ac:dyDescent="0.2"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4:17" x14ac:dyDescent="0.2"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4:17" x14ac:dyDescent="0.2"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4:17" x14ac:dyDescent="0.2"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4:17" x14ac:dyDescent="0.2"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4:17" x14ac:dyDescent="0.2"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4:17" x14ac:dyDescent="0.2"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4:17" x14ac:dyDescent="0.2"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4:17" x14ac:dyDescent="0.2">
      <c r="D79" s="96" t="s">
        <v>25</v>
      </c>
      <c r="E79" s="86" t="s">
        <v>115</v>
      </c>
      <c r="F79" s="97">
        <f t="shared" ref="F79:F118" si="6">EvaluationDate</f>
        <v>42278</v>
      </c>
      <c r="G79" s="97">
        <f>_xll.qlInterestRateIndexValueDate(M79,F79)</f>
        <v>42282</v>
      </c>
      <c r="H79" s="97">
        <f>_xll.qlInterestRateIndexMaturity(M79,G79)</f>
        <v>43378</v>
      </c>
      <c r="I79" s="89">
        <f>_xll.qlIndexFixing(M79,F79,TRUE,AllTriggers)</f>
        <v>9.0000000215221482E-5</v>
      </c>
      <c r="J79" s="108" t="str">
        <f t="shared" ref="J79:J118" si="7">Currency&amp;CurveTenor&amp;E79&amp;UPPER(D79)&amp;"="</f>
        <v>EUR3MSW3Y=</v>
      </c>
      <c r="K79" s="91" t="str">
        <f t="shared" ref="K79:K88" si="8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obj_00994#0000</v>
      </c>
      <c r="N79" s="41"/>
      <c r="O79" s="41"/>
      <c r="P79" s="41"/>
      <c r="Q79" s="41"/>
    </row>
    <row r="80" spans="4:17" x14ac:dyDescent="0.2">
      <c r="D80" s="96" t="s">
        <v>26</v>
      </c>
      <c r="E80" s="86" t="s">
        <v>115</v>
      </c>
      <c r="F80" s="97">
        <f t="shared" si="6"/>
        <v>42278</v>
      </c>
      <c r="G80" s="97">
        <f>_xll.qlInterestRateIndexValueDate(M80,F80)</f>
        <v>42282</v>
      </c>
      <c r="H80" s="97">
        <f>_xll.qlInterestRateIndexMaturity(M80,G80)</f>
        <v>43745</v>
      </c>
      <c r="I80" s="89">
        <f>_xll.qlIndexFixing(M80,F80,TRUE,AllTriggers)</f>
        <v>1.059999999949248E-3</v>
      </c>
      <c r="J80" s="108" t="str">
        <f t="shared" si="7"/>
        <v>EUR3MSW4Y=</v>
      </c>
      <c r="K80" s="91" t="str">
        <f t="shared" si="8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obj_0099b#0000</v>
      </c>
      <c r="N80" s="41"/>
      <c r="O80" s="41"/>
      <c r="P80" s="41"/>
      <c r="Q80" s="41"/>
    </row>
    <row r="81" spans="4:17" x14ac:dyDescent="0.2">
      <c r="D81" s="96" t="s">
        <v>27</v>
      </c>
      <c r="E81" s="86" t="s">
        <v>115</v>
      </c>
      <c r="F81" s="97">
        <f t="shared" si="6"/>
        <v>42278</v>
      </c>
      <c r="G81" s="97">
        <f>_xll.qlInterestRateIndexValueDate(M81,F81)</f>
        <v>42282</v>
      </c>
      <c r="H81" s="97">
        <f>_xll.qlInterestRateIndexMaturity(M81,G81)</f>
        <v>44109</v>
      </c>
      <c r="I81" s="89">
        <f>_xll.qlIndexFixing(M81,F81,TRUE,AllTriggers)</f>
        <v>2.200000000451187E-3</v>
      </c>
      <c r="J81" s="108" t="str">
        <f t="shared" si="7"/>
        <v>EUR3MSW5Y=</v>
      </c>
      <c r="K81" s="91" t="str">
        <f t="shared" si="8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obj_00973#0000</v>
      </c>
      <c r="N81" s="41"/>
      <c r="O81" s="41"/>
      <c r="P81" s="41"/>
      <c r="Q81" s="41"/>
    </row>
    <row r="82" spans="4:17" x14ac:dyDescent="0.2">
      <c r="D82" s="96" t="s">
        <v>85</v>
      </c>
      <c r="E82" s="86" t="s">
        <v>115</v>
      </c>
      <c r="F82" s="97">
        <f t="shared" si="6"/>
        <v>42278</v>
      </c>
      <c r="G82" s="97">
        <f>_xll.qlInterestRateIndexValueDate(M82,F82)</f>
        <v>42282</v>
      </c>
      <c r="H82" s="97">
        <f>_xll.qlInterestRateIndexMaturity(M82,G82)</f>
        <v>44474</v>
      </c>
      <c r="I82" s="89">
        <f>_xll.qlIndexFixing(M82,F82,TRUE,AllTriggers)</f>
        <v>3.4700000000070326E-3</v>
      </c>
      <c r="J82" s="108" t="str">
        <f t="shared" si="7"/>
        <v>EUR3MSW6Y=</v>
      </c>
      <c r="K82" s="91" t="str">
        <f t="shared" si="8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obj_00971#0000</v>
      </c>
      <c r="N82" s="41"/>
      <c r="O82" s="41"/>
      <c r="P82" s="41"/>
      <c r="Q82" s="41"/>
    </row>
    <row r="83" spans="4:17" x14ac:dyDescent="0.2">
      <c r="D83" s="96" t="s">
        <v>28</v>
      </c>
      <c r="E83" s="86" t="s">
        <v>115</v>
      </c>
      <c r="F83" s="97">
        <f t="shared" si="6"/>
        <v>42278</v>
      </c>
      <c r="G83" s="97">
        <f>_xll.qlInterestRateIndexValueDate(M83,F83)</f>
        <v>42282</v>
      </c>
      <c r="H83" s="97">
        <f>_xll.qlInterestRateIndexMaturity(M83,G83)</f>
        <v>44839</v>
      </c>
      <c r="I83" s="89">
        <f>_xll.qlIndexFixing(M83,F83,TRUE,AllTriggers)</f>
        <v>4.8099999999822391E-3</v>
      </c>
      <c r="J83" s="108" t="str">
        <f t="shared" si="7"/>
        <v>EUR3MSW7Y=</v>
      </c>
      <c r="K83" s="91" t="str">
        <f t="shared" si="8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obj_00987#0000</v>
      </c>
      <c r="N83" s="41"/>
      <c r="O83" s="41"/>
      <c r="P83" s="41"/>
      <c r="Q83" s="41"/>
    </row>
    <row r="84" spans="4:17" x14ac:dyDescent="0.2">
      <c r="D84" s="96" t="s">
        <v>86</v>
      </c>
      <c r="E84" s="86" t="s">
        <v>115</v>
      </c>
      <c r="F84" s="97">
        <f t="shared" si="6"/>
        <v>42278</v>
      </c>
      <c r="G84" s="97">
        <f>_xll.qlInterestRateIndexValueDate(M84,F84)</f>
        <v>42282</v>
      </c>
      <c r="H84" s="97">
        <f>_xll.qlInterestRateIndexMaturity(M84,G84)</f>
        <v>45204</v>
      </c>
      <c r="I84" s="89">
        <f>_xll.qlIndexFixing(M84,F84,TRUE,AllTriggers)</f>
        <v>6.0999999999543858E-3</v>
      </c>
      <c r="J84" s="108" t="str">
        <f t="shared" si="7"/>
        <v>EUR3MSW8Y=</v>
      </c>
      <c r="K84" s="91" t="str">
        <f t="shared" si="8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obj_0093c#0000</v>
      </c>
      <c r="N84" s="41"/>
      <c r="O84" s="41"/>
      <c r="P84" s="41"/>
      <c r="Q84" s="41"/>
    </row>
    <row r="85" spans="4:17" x14ac:dyDescent="0.2">
      <c r="D85" s="96" t="s">
        <v>87</v>
      </c>
      <c r="E85" s="86" t="s">
        <v>115</v>
      </c>
      <c r="F85" s="97">
        <f t="shared" si="6"/>
        <v>42278</v>
      </c>
      <c r="G85" s="97">
        <f>_xll.qlInterestRateIndexValueDate(M85,F85)</f>
        <v>42282</v>
      </c>
      <c r="H85" s="97">
        <f>_xll.qlInterestRateIndexMaturity(M85,G85)</f>
        <v>45572</v>
      </c>
      <c r="I85" s="89">
        <f>_xll.qlIndexFixing(M85,F85,TRUE,AllTriggers)</f>
        <v>7.2999999999899361E-3</v>
      </c>
      <c r="J85" s="108" t="str">
        <f t="shared" si="7"/>
        <v>EUR3MSW9Y=</v>
      </c>
      <c r="K85" s="91" t="str">
        <f t="shared" si="8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obj_009d1#0000</v>
      </c>
      <c r="N85" s="41"/>
      <c r="O85" s="41"/>
      <c r="P85" s="41"/>
      <c r="Q85" s="41"/>
    </row>
    <row r="86" spans="4:17" x14ac:dyDescent="0.2">
      <c r="D86" s="96" t="s">
        <v>29</v>
      </c>
      <c r="E86" s="86" t="s">
        <v>115</v>
      </c>
      <c r="F86" s="97">
        <f t="shared" si="6"/>
        <v>42278</v>
      </c>
      <c r="G86" s="97">
        <f>_xll.qlInterestRateIndexValueDate(M86,F86)</f>
        <v>42282</v>
      </c>
      <c r="H86" s="97">
        <f>_xll.qlInterestRateIndexMaturity(M86,G86)</f>
        <v>45936</v>
      </c>
      <c r="I86" s="89">
        <f>_xll.qlIndexFixing(M86,F86,TRUE,AllTriggers)</f>
        <v>8.3699999999694383E-3</v>
      </c>
      <c r="J86" s="108" t="str">
        <f t="shared" si="7"/>
        <v>EUR3MSW10Y=</v>
      </c>
      <c r="K86" s="91" t="str">
        <f t="shared" si="8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obj_009ca#0000</v>
      </c>
      <c r="N86" s="41"/>
      <c r="O86" s="41"/>
      <c r="P86" s="41"/>
      <c r="Q86" s="41"/>
    </row>
    <row r="87" spans="4:17" x14ac:dyDescent="0.2">
      <c r="D87" s="96" t="s">
        <v>88</v>
      </c>
      <c r="E87" s="86" t="s">
        <v>115</v>
      </c>
      <c r="F87" s="97">
        <f t="shared" si="6"/>
        <v>42278</v>
      </c>
      <c r="G87" s="97">
        <f>_xll.qlInterestRateIndexValueDate(M87,F87)</f>
        <v>42282</v>
      </c>
      <c r="H87" s="97">
        <f>_xll.qlInterestRateIndexMaturity(M87,G87)</f>
        <v>46300</v>
      </c>
      <c r="I87" s="89">
        <f>_xll.qlIndexFixing(M87,F87,TRUE,AllTriggers)</f>
        <v>9.3568715961868942E-3</v>
      </c>
      <c r="J87" s="108" t="str">
        <f t="shared" si="7"/>
        <v>EUR3MSW11Y=</v>
      </c>
      <c r="K87" s="91" t="str">
        <f t="shared" si="8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obj_00972#0000</v>
      </c>
      <c r="N87" s="41"/>
      <c r="O87" s="41"/>
      <c r="P87" s="41"/>
      <c r="Q87" s="41"/>
    </row>
    <row r="88" spans="4:17" x14ac:dyDescent="0.2">
      <c r="D88" s="96" t="s">
        <v>30</v>
      </c>
      <c r="E88" s="86" t="s">
        <v>115</v>
      </c>
      <c r="F88" s="97">
        <f t="shared" si="6"/>
        <v>42278</v>
      </c>
      <c r="G88" s="97">
        <f>_xll.qlInterestRateIndexValueDate(M88,F88)</f>
        <v>42282</v>
      </c>
      <c r="H88" s="97">
        <f>_xll.qlInterestRateIndexMaturity(M88,G88)</f>
        <v>46665</v>
      </c>
      <c r="I88" s="89">
        <f>_xll.qlIndexFixing(M88,F88,TRUE,AllTriggers)</f>
        <v>1.0249999999978636E-2</v>
      </c>
      <c r="J88" s="108" t="str">
        <f t="shared" si="7"/>
        <v>EUR3MSW12Y=</v>
      </c>
      <c r="K88" s="91" t="str">
        <f t="shared" si="8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obj_0094f#0000</v>
      </c>
    </row>
    <row r="89" spans="4:17" x14ac:dyDescent="0.2">
      <c r="D89" s="96" t="s">
        <v>89</v>
      </c>
      <c r="E89" s="86" t="s">
        <v>115</v>
      </c>
      <c r="F89" s="97">
        <f t="shared" si="6"/>
        <v>42278</v>
      </c>
      <c r="G89" s="97">
        <f>_xll.qlInterestRateIndexValueDate(M89,F89)</f>
        <v>42282</v>
      </c>
      <c r="H89" s="97">
        <f>_xll.qlInterestRateIndexMaturity(M89,G89)</f>
        <v>47031</v>
      </c>
      <c r="I89" s="89">
        <f>_xll.qlIndexFixing(M89,F89,TRUE,AllTriggers)</f>
        <v>1.1030722156642268E-2</v>
      </c>
      <c r="J89" s="108" t="str">
        <f t="shared" si="7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obj_009a8#0000</v>
      </c>
    </row>
    <row r="90" spans="4:17" x14ac:dyDescent="0.2">
      <c r="D90" s="96" t="s">
        <v>90</v>
      </c>
      <c r="E90" s="86" t="s">
        <v>115</v>
      </c>
      <c r="F90" s="97">
        <f t="shared" si="6"/>
        <v>42278</v>
      </c>
      <c r="G90" s="97">
        <f>_xll.qlInterestRateIndexValueDate(M90,F90)</f>
        <v>42282</v>
      </c>
      <c r="H90" s="97">
        <f>_xll.qlInterestRateIndexMaturity(M90,G90)</f>
        <v>47396</v>
      </c>
      <c r="I90" s="89">
        <f>_xll.qlIndexFixing(M90,F90,TRUE,AllTriggers)</f>
        <v>1.1697258990590008E-2</v>
      </c>
      <c r="J90" s="108" t="str">
        <f t="shared" si="7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obj_009cd#0000</v>
      </c>
    </row>
    <row r="91" spans="4:17" x14ac:dyDescent="0.2">
      <c r="D91" s="96" t="s">
        <v>31</v>
      </c>
      <c r="E91" s="86" t="s">
        <v>115</v>
      </c>
      <c r="F91" s="97">
        <f t="shared" si="6"/>
        <v>42278</v>
      </c>
      <c r="G91" s="97">
        <f>_xll.qlInterestRateIndexValueDate(M91,F91)</f>
        <v>42282</v>
      </c>
      <c r="H91" s="97">
        <f>_xll.qlInterestRateIndexMaturity(M91,G91)</f>
        <v>47763</v>
      </c>
      <c r="I91" s="89">
        <f>_xll.qlIndexFixing(M91,F91,TRUE,AllTriggers)</f>
        <v>1.2269999999627574E-2</v>
      </c>
      <c r="J91" s="108" t="str">
        <f t="shared" si="7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obj_0097a#0000</v>
      </c>
    </row>
    <row r="92" spans="4:17" x14ac:dyDescent="0.2">
      <c r="D92" s="96" t="s">
        <v>91</v>
      </c>
      <c r="E92" s="86" t="s">
        <v>115</v>
      </c>
      <c r="F92" s="97">
        <f t="shared" si="6"/>
        <v>42278</v>
      </c>
      <c r="G92" s="97">
        <f>_xll.qlInterestRateIndexValueDate(M92,F92)</f>
        <v>42282</v>
      </c>
      <c r="H92" s="97">
        <f>_xll.qlInterestRateIndexMaturity(M92,G92)</f>
        <v>48127</v>
      </c>
      <c r="I92" s="89">
        <f>_xll.qlIndexFixing(M92,F92,TRUE,AllTriggers)</f>
        <v>1.2753305521476447E-2</v>
      </c>
      <c r="J92" s="108" t="str">
        <f t="shared" si="7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obj_00969#0000</v>
      </c>
    </row>
    <row r="93" spans="4:17" x14ac:dyDescent="0.2">
      <c r="D93" s="96" t="s">
        <v>92</v>
      </c>
      <c r="E93" s="86" t="s">
        <v>115</v>
      </c>
      <c r="F93" s="97">
        <f t="shared" si="6"/>
        <v>42278</v>
      </c>
      <c r="G93" s="97">
        <f>_xll.qlInterestRateIndexValueDate(M93,F93)</f>
        <v>42282</v>
      </c>
      <c r="H93" s="97">
        <f>_xll.qlInterestRateIndexMaturity(M93,G93)</f>
        <v>48492</v>
      </c>
      <c r="I93" s="89">
        <f>_xll.qlIndexFixing(M93,F93,TRUE,AllTriggers)</f>
        <v>1.3162444389806682E-2</v>
      </c>
      <c r="J93" s="108" t="str">
        <f t="shared" si="7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obj_00989#0000</v>
      </c>
    </row>
    <row r="94" spans="4:17" x14ac:dyDescent="0.2">
      <c r="D94" s="96" t="s">
        <v>93</v>
      </c>
      <c r="E94" s="86" t="s">
        <v>115</v>
      </c>
      <c r="F94" s="97">
        <f t="shared" si="6"/>
        <v>42278</v>
      </c>
      <c r="G94" s="97">
        <f>_xll.qlInterestRateIndexValueDate(M94,F94)</f>
        <v>42282</v>
      </c>
      <c r="H94" s="97">
        <f>_xll.qlInterestRateIndexMaturity(M94,G94)</f>
        <v>48857</v>
      </c>
      <c r="I94" s="89">
        <f>_xll.qlIndexFixing(M94,F94,TRUE,AllTriggers)</f>
        <v>1.3498379644566313E-2</v>
      </c>
      <c r="J94" s="108" t="str">
        <f t="shared" si="7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obj_009be#0000</v>
      </c>
    </row>
    <row r="95" spans="4:17" x14ac:dyDescent="0.2">
      <c r="D95" s="96" t="s">
        <v>94</v>
      </c>
      <c r="E95" s="86" t="s">
        <v>115</v>
      </c>
      <c r="F95" s="97">
        <f t="shared" si="6"/>
        <v>42278</v>
      </c>
      <c r="G95" s="97">
        <f>_xll.qlInterestRateIndexValueDate(M95,F95)</f>
        <v>42282</v>
      </c>
      <c r="H95" s="97">
        <f>_xll.qlInterestRateIndexMaturity(M95,G95)</f>
        <v>49222</v>
      </c>
      <c r="I95" s="89">
        <f>_xll.qlIndexFixing(M95,F95,TRUE,AllTriggers)</f>
        <v>1.3768985814747593E-2</v>
      </c>
      <c r="J95" s="108" t="str">
        <f t="shared" si="7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obj_0097b#0000</v>
      </c>
    </row>
    <row r="96" spans="4:17" x14ac:dyDescent="0.2">
      <c r="D96" s="96" t="s">
        <v>95</v>
      </c>
      <c r="E96" s="86" t="s">
        <v>115</v>
      </c>
      <c r="F96" s="97">
        <f t="shared" si="6"/>
        <v>42278</v>
      </c>
      <c r="G96" s="97">
        <f>_xll.qlInterestRateIndexValueDate(M96,F96)</f>
        <v>42282</v>
      </c>
      <c r="H96" s="97">
        <f>_xll.qlInterestRateIndexMaturity(M96,G96)</f>
        <v>49587</v>
      </c>
      <c r="I96" s="89">
        <f>_xll.qlIndexFixing(M96,F96,TRUE,AllTriggers)</f>
        <v>1.3980000000061304E-2</v>
      </c>
      <c r="J96" s="108" t="str">
        <f t="shared" si="7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obj_009cc#0000</v>
      </c>
    </row>
    <row r="97" spans="4:13" x14ac:dyDescent="0.2">
      <c r="D97" s="96" t="s">
        <v>96</v>
      </c>
      <c r="E97" s="86" t="s">
        <v>115</v>
      </c>
      <c r="F97" s="97">
        <f t="shared" si="6"/>
        <v>42278</v>
      </c>
      <c r="G97" s="97">
        <f>_xll.qlInterestRateIndexValueDate(M97,F97)</f>
        <v>42282</v>
      </c>
      <c r="H97" s="97">
        <f>_xll.qlInterestRateIndexMaturity(M97,G97)</f>
        <v>49954</v>
      </c>
      <c r="I97" s="89">
        <f>_xll.qlIndexFixing(M97,F97,TRUE,AllTriggers)</f>
        <v>1.4139951189463332E-2</v>
      </c>
      <c r="J97" s="108" t="str">
        <f t="shared" si="7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obj_00943#0000</v>
      </c>
    </row>
    <row r="98" spans="4:13" x14ac:dyDescent="0.2">
      <c r="D98" s="96" t="s">
        <v>97</v>
      </c>
      <c r="E98" s="86" t="s">
        <v>115</v>
      </c>
      <c r="F98" s="97">
        <f t="shared" si="6"/>
        <v>42278</v>
      </c>
      <c r="G98" s="97">
        <f>_xll.qlInterestRateIndexValueDate(M98,F98)</f>
        <v>42282</v>
      </c>
      <c r="H98" s="97">
        <f>_xll.qlInterestRateIndexMaturity(M98,G98)</f>
        <v>50318</v>
      </c>
      <c r="I98" s="89">
        <f>_xll.qlIndexFixing(M98,F98,TRUE,AllTriggers)</f>
        <v>1.4252700839250725E-2</v>
      </c>
      <c r="J98" s="108" t="str">
        <f t="shared" si="7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obj_00941#0000</v>
      </c>
    </row>
    <row r="99" spans="4:13" x14ac:dyDescent="0.2">
      <c r="D99" s="96" t="s">
        <v>98</v>
      </c>
      <c r="E99" s="86" t="s">
        <v>115</v>
      </c>
      <c r="F99" s="97">
        <f t="shared" si="6"/>
        <v>42278</v>
      </c>
      <c r="G99" s="97">
        <f>_xll.qlInterestRateIndexValueDate(M99,F99)</f>
        <v>42282</v>
      </c>
      <c r="H99" s="97">
        <f>_xll.qlInterestRateIndexMaturity(M99,G99)</f>
        <v>50683</v>
      </c>
      <c r="I99" s="89">
        <f>_xll.qlIndexFixing(M99,F99,TRUE,AllTriggers)</f>
        <v>1.4330823662176348E-2</v>
      </c>
      <c r="J99" s="108" t="str">
        <f t="shared" si="7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obj_009c1#0000</v>
      </c>
    </row>
    <row r="100" spans="4:13" x14ac:dyDescent="0.2">
      <c r="D100" s="96" t="s">
        <v>99</v>
      </c>
      <c r="E100" s="86" t="s">
        <v>115</v>
      </c>
      <c r="F100" s="97">
        <f t="shared" si="6"/>
        <v>42278</v>
      </c>
      <c r="G100" s="97">
        <f>_xll.qlInterestRateIndexValueDate(M100,F100)</f>
        <v>42282</v>
      </c>
      <c r="H100" s="97">
        <f>_xll.qlInterestRateIndexMaturity(M100,G100)</f>
        <v>51048</v>
      </c>
      <c r="I100" s="89">
        <f>_xll.qlIndexFixing(M100,F100,TRUE,AllTriggers)</f>
        <v>1.4383136235943454E-2</v>
      </c>
      <c r="J100" s="108" t="str">
        <f t="shared" si="7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obj_009ab#0000</v>
      </c>
    </row>
    <row r="101" spans="4:13" x14ac:dyDescent="0.2">
      <c r="D101" s="96" t="s">
        <v>100</v>
      </c>
      <c r="E101" s="86" t="s">
        <v>115</v>
      </c>
      <c r="F101" s="97">
        <f t="shared" si="6"/>
        <v>42278</v>
      </c>
      <c r="G101" s="97">
        <f>_xll.qlInterestRateIndexValueDate(M101,F101)</f>
        <v>42282</v>
      </c>
      <c r="H101" s="97">
        <f>_xll.qlInterestRateIndexMaturity(M101,G101)</f>
        <v>51414</v>
      </c>
      <c r="I101" s="89">
        <f>_xll.qlIndexFixing(M101,F101,TRUE,AllTriggers)</f>
        <v>1.4419999999970803E-2</v>
      </c>
      <c r="J101" s="108" t="str">
        <f t="shared" si="7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obj_009bb#0000</v>
      </c>
    </row>
    <row r="102" spans="4:13" x14ac:dyDescent="0.2">
      <c r="D102" s="96" t="s">
        <v>101</v>
      </c>
      <c r="E102" s="86" t="s">
        <v>115</v>
      </c>
      <c r="F102" s="97">
        <f t="shared" si="6"/>
        <v>42278</v>
      </c>
      <c r="G102" s="97">
        <f>_xll.qlInterestRateIndexValueDate(M102,F102)</f>
        <v>42282</v>
      </c>
      <c r="H102" s="97">
        <f>_xll.qlInterestRateIndexMaturity(M102,G102)</f>
        <v>51781</v>
      </c>
      <c r="I102" s="89">
        <f>_xll.qlIndexFixing(M102,F102,TRUE,AllTriggers)</f>
        <v>1.4446503921707257E-2</v>
      </c>
      <c r="J102" s="108" t="str">
        <f t="shared" si="7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obj_009aa#0000</v>
      </c>
    </row>
    <row r="103" spans="4:13" x14ac:dyDescent="0.2">
      <c r="D103" s="96" t="s">
        <v>102</v>
      </c>
      <c r="E103" s="86" t="s">
        <v>115</v>
      </c>
      <c r="F103" s="97">
        <f t="shared" si="6"/>
        <v>42278</v>
      </c>
      <c r="G103" s="97">
        <f>_xll.qlInterestRateIndexValueDate(M103,F103)</f>
        <v>42282</v>
      </c>
      <c r="H103" s="97">
        <f>_xll.qlInterestRateIndexMaturity(M103,G103)</f>
        <v>52145</v>
      </c>
      <c r="I103" s="89">
        <f>_xll.qlIndexFixing(M103,F103,TRUE,AllTriggers)</f>
        <v>1.4467227793955567E-2</v>
      </c>
      <c r="J103" s="108" t="str">
        <f t="shared" si="7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obj_00942#0000</v>
      </c>
    </row>
    <row r="104" spans="4:13" x14ac:dyDescent="0.2">
      <c r="D104" s="96" t="s">
        <v>103</v>
      </c>
      <c r="E104" s="86" t="s">
        <v>115</v>
      </c>
      <c r="F104" s="97">
        <f t="shared" si="6"/>
        <v>42278</v>
      </c>
      <c r="G104" s="97">
        <f>_xll.qlInterestRateIndexValueDate(M104,F104)</f>
        <v>42282</v>
      </c>
      <c r="H104" s="97">
        <f>_xll.qlInterestRateIndexMaturity(M104,G104)</f>
        <v>52509</v>
      </c>
      <c r="I104" s="89">
        <f>_xll.qlIndexFixing(M104,F104,TRUE,AllTriggers)</f>
        <v>1.4484689521195986E-2</v>
      </c>
      <c r="J104" s="108" t="str">
        <f t="shared" si="7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obj_0093a#0000</v>
      </c>
    </row>
    <row r="105" spans="4:13" x14ac:dyDescent="0.2">
      <c r="D105" s="96" t="s">
        <v>104</v>
      </c>
      <c r="E105" s="86" t="s">
        <v>115</v>
      </c>
      <c r="F105" s="97">
        <f t="shared" si="6"/>
        <v>42278</v>
      </c>
      <c r="G105" s="97">
        <f>_xll.qlInterestRateIndexValueDate(M105,F105)</f>
        <v>42282</v>
      </c>
      <c r="H105" s="97">
        <f>_xll.qlInterestRateIndexMaturity(M105,G105)</f>
        <v>52875</v>
      </c>
      <c r="I105" s="89">
        <f>_xll.qlIndexFixing(M105,F105,TRUE,AllTriggers)</f>
        <v>1.4502314561030854E-2</v>
      </c>
      <c r="J105" s="108" t="str">
        <f t="shared" si="7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obj_009c2#0000</v>
      </c>
    </row>
    <row r="106" spans="4:13" x14ac:dyDescent="0.2">
      <c r="D106" s="96" t="s">
        <v>105</v>
      </c>
      <c r="E106" s="86" t="s">
        <v>115</v>
      </c>
      <c r="F106" s="97">
        <f t="shared" si="6"/>
        <v>42278</v>
      </c>
      <c r="G106" s="97">
        <f>_xll.qlInterestRateIndexValueDate(M106,F106)</f>
        <v>42282</v>
      </c>
      <c r="H106" s="97">
        <f>_xll.qlInterestRateIndexMaturity(M106,G106)</f>
        <v>53240</v>
      </c>
      <c r="I106" s="89">
        <f>_xll.qlIndexFixing(M106,F106,TRUE,AllTriggers)</f>
        <v>1.4519999999821289E-2</v>
      </c>
      <c r="J106" s="108" t="str">
        <f t="shared" si="7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obj_0096f#0000</v>
      </c>
    </row>
    <row r="107" spans="4:13" x14ac:dyDescent="0.2">
      <c r="D107" s="96" t="s">
        <v>116</v>
      </c>
      <c r="E107" s="86" t="s">
        <v>115</v>
      </c>
      <c r="F107" s="97">
        <f t="shared" si="6"/>
        <v>42278</v>
      </c>
      <c r="G107" s="97">
        <f>_xll.qlInterestRateIndexValueDate(M107,F107)</f>
        <v>42282</v>
      </c>
      <c r="H107" s="97">
        <f>_xll.qlInterestRateIndexMaturity(M107,G107)</f>
        <v>53605</v>
      </c>
      <c r="I107" s="89">
        <f>_xll.qlIndexFixing(M107,F107,TRUE,AllTriggers)</f>
        <v>1.4539031001928954E-2</v>
      </c>
      <c r="J107" s="108" t="str">
        <f t="shared" si="7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obj_009a0#0000</v>
      </c>
    </row>
    <row r="108" spans="4:13" x14ac:dyDescent="0.2">
      <c r="D108" s="96" t="s">
        <v>117</v>
      </c>
      <c r="E108" s="86" t="s">
        <v>115</v>
      </c>
      <c r="F108" s="97">
        <f t="shared" si="6"/>
        <v>42278</v>
      </c>
      <c r="G108" s="97">
        <f>_xll.qlInterestRateIndexValueDate(M108,F108)</f>
        <v>42282</v>
      </c>
      <c r="H108" s="97">
        <f>_xll.qlInterestRateIndexMaturity(M108,G108)</f>
        <v>53972</v>
      </c>
      <c r="I108" s="89">
        <f>_xll.qlIndexFixing(M108,F108,TRUE,AllTriggers)</f>
        <v>1.4557830184950382E-2</v>
      </c>
      <c r="J108" s="108" t="str">
        <f t="shared" si="7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obj_0095f#0000</v>
      </c>
    </row>
    <row r="109" spans="4:13" x14ac:dyDescent="0.2">
      <c r="D109" s="96" t="s">
        <v>118</v>
      </c>
      <c r="E109" s="86" t="s">
        <v>115</v>
      </c>
      <c r="F109" s="97">
        <f t="shared" si="6"/>
        <v>42278</v>
      </c>
      <c r="G109" s="97">
        <f>_xll.qlInterestRateIndexValueDate(M109,F109)</f>
        <v>42282</v>
      </c>
      <c r="H109" s="97">
        <f>_xll.qlInterestRateIndexMaturity(M109,G109)</f>
        <v>54336</v>
      </c>
      <c r="I109" s="89">
        <f>_xll.qlIndexFixing(M109,F109,TRUE,AllTriggers)</f>
        <v>1.4576624926910349E-2</v>
      </c>
      <c r="J109" s="108" t="str">
        <f t="shared" si="7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obj_009b9#0000</v>
      </c>
    </row>
    <row r="110" spans="4:13" x14ac:dyDescent="0.2">
      <c r="D110" s="96" t="s">
        <v>119</v>
      </c>
      <c r="E110" s="86" t="s">
        <v>115</v>
      </c>
      <c r="F110" s="97">
        <f t="shared" si="6"/>
        <v>42278</v>
      </c>
      <c r="G110" s="97">
        <f>_xll.qlInterestRateIndexValueDate(M110,F110)</f>
        <v>42282</v>
      </c>
      <c r="H110" s="97">
        <f>_xll.qlInterestRateIndexMaturity(M110,G110)</f>
        <v>54701</v>
      </c>
      <c r="I110" s="89">
        <f>_xll.qlIndexFixing(M110,F110,TRUE,AllTriggers)</f>
        <v>1.459321469868376E-2</v>
      </c>
      <c r="J110" s="108" t="str">
        <f t="shared" si="7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obj_00996#0000</v>
      </c>
    </row>
    <row r="111" spans="4:13" x14ac:dyDescent="0.2">
      <c r="D111" s="96" t="s">
        <v>106</v>
      </c>
      <c r="E111" s="86" t="s">
        <v>115</v>
      </c>
      <c r="F111" s="97">
        <f t="shared" si="6"/>
        <v>42278</v>
      </c>
      <c r="G111" s="97">
        <f>_xll.qlInterestRateIndexValueDate(M111,F111)</f>
        <v>42282</v>
      </c>
      <c r="H111" s="97">
        <f>_xll.qlInterestRateIndexMaturity(M111,G111)</f>
        <v>55066</v>
      </c>
      <c r="I111" s="89">
        <f>_xll.qlIndexFixing(M111,F111,TRUE,AllTriggers)</f>
        <v>1.4608036195834161E-2</v>
      </c>
      <c r="J111" s="108" t="str">
        <f t="shared" si="7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obj_00998#0000</v>
      </c>
    </row>
    <row r="112" spans="4:13" x14ac:dyDescent="0.2">
      <c r="D112" s="96" t="s">
        <v>120</v>
      </c>
      <c r="E112" s="86" t="s">
        <v>115</v>
      </c>
      <c r="F112" s="97">
        <f t="shared" si="6"/>
        <v>42278</v>
      </c>
      <c r="G112" s="97">
        <f>_xll.qlInterestRateIndexValueDate(M112,F112)</f>
        <v>42282</v>
      </c>
      <c r="H112" s="97">
        <f>_xll.qlInterestRateIndexMaturity(M112,G112)</f>
        <v>55431</v>
      </c>
      <c r="I112" s="89">
        <f>_xll.qlIndexFixing(M112,F112,TRUE,AllTriggers)</f>
        <v>1.4620616480018741E-2</v>
      </c>
      <c r="J112" s="108" t="str">
        <f t="shared" si="7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obj_00991#0000</v>
      </c>
    </row>
    <row r="113" spans="4:13" x14ac:dyDescent="0.2">
      <c r="D113" s="96" t="s">
        <v>121</v>
      </c>
      <c r="E113" s="86" t="s">
        <v>115</v>
      </c>
      <c r="F113" s="97">
        <f t="shared" si="6"/>
        <v>42278</v>
      </c>
      <c r="G113" s="97">
        <f>_xll.qlInterestRateIndexValueDate(M113,F113)</f>
        <v>42282</v>
      </c>
      <c r="H113" s="97">
        <f>_xll.qlInterestRateIndexMaturity(M113,G113)</f>
        <v>55799</v>
      </c>
      <c r="I113" s="89">
        <f>_xll.qlIndexFixing(M113,F113,TRUE,AllTriggers)</f>
        <v>1.4631355291080204E-2</v>
      </c>
      <c r="J113" s="108" t="str">
        <f t="shared" si="7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obj_00955#0000</v>
      </c>
    </row>
    <row r="114" spans="4:13" x14ac:dyDescent="0.2">
      <c r="D114" s="96" t="s">
        <v>122</v>
      </c>
      <c r="E114" s="86" t="s">
        <v>115</v>
      </c>
      <c r="F114" s="97">
        <f t="shared" si="6"/>
        <v>42278</v>
      </c>
      <c r="G114" s="97">
        <f>_xll.qlInterestRateIndexValueDate(M114,F114)</f>
        <v>42282</v>
      </c>
      <c r="H114" s="97">
        <f>_xll.qlInterestRateIndexMaturity(M114,G114)</f>
        <v>56163</v>
      </c>
      <c r="I114" s="89">
        <f>_xll.qlIndexFixing(M114,F114,TRUE,AllTriggers)</f>
        <v>1.4638004259121026E-2</v>
      </c>
      <c r="J114" s="108" t="str">
        <f t="shared" si="7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obj_00963#0000</v>
      </c>
    </row>
    <row r="115" spans="4:13" x14ac:dyDescent="0.2">
      <c r="D115" s="96" t="s">
        <v>123</v>
      </c>
      <c r="E115" s="86" t="s">
        <v>115</v>
      </c>
      <c r="F115" s="97">
        <f t="shared" si="6"/>
        <v>42278</v>
      </c>
      <c r="G115" s="97">
        <f>_xll.qlInterestRateIndexValueDate(M115,F115)</f>
        <v>42282</v>
      </c>
      <c r="H115" s="97">
        <f>_xll.qlInterestRateIndexMaturity(M115,G115)</f>
        <v>56527</v>
      </c>
      <c r="I115" s="89">
        <f>_xll.qlIndexFixing(M115,F115,TRUE,AllTriggers)</f>
        <v>1.4641041311034783E-2</v>
      </c>
      <c r="J115" s="108" t="str">
        <f t="shared" si="7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obj_00980#0000</v>
      </c>
    </row>
    <row r="116" spans="4:13" x14ac:dyDescent="0.2">
      <c r="D116" s="96" t="s">
        <v>107</v>
      </c>
      <c r="E116" s="86" t="s">
        <v>115</v>
      </c>
      <c r="F116" s="97">
        <f t="shared" si="6"/>
        <v>42278</v>
      </c>
      <c r="G116" s="97">
        <f>_xll.qlInterestRateIndexValueDate(M116,F116)</f>
        <v>42282</v>
      </c>
      <c r="H116" s="97">
        <f>_xll.qlInterestRateIndexMaturity(M116,G116)</f>
        <v>56892</v>
      </c>
      <c r="I116" s="89">
        <f>_xll.qlIndexFixing(M116,F116,TRUE,AllTriggers)</f>
        <v>1.4639999999388422E-2</v>
      </c>
      <c r="J116" s="108" t="str">
        <f t="shared" si="7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obj_0095d#0000</v>
      </c>
    </row>
    <row r="117" spans="4:13" x14ac:dyDescent="0.2">
      <c r="D117" s="96" t="s">
        <v>108</v>
      </c>
      <c r="E117" s="86" t="s">
        <v>115</v>
      </c>
      <c r="F117" s="97">
        <f t="shared" si="6"/>
        <v>42278</v>
      </c>
      <c r="G117" s="97">
        <f>_xll.qlInterestRateIndexValueDate(M117,F117)</f>
        <v>42282</v>
      </c>
      <c r="H117" s="97">
        <f>_xll.qlInterestRateIndexMaturity(M117,G117)</f>
        <v>60545</v>
      </c>
      <c r="I117" s="89">
        <f>_xll.qlIndexFixing(M117,F117,TRUE,AllTriggers)</f>
        <v>1.4229999999495209E-2</v>
      </c>
      <c r="J117" s="108" t="str">
        <f t="shared" si="7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obj_009bc#0000</v>
      </c>
    </row>
    <row r="118" spans="4:13" x14ac:dyDescent="0.2">
      <c r="D118" s="99" t="s">
        <v>109</v>
      </c>
      <c r="E118" s="87" t="s">
        <v>115</v>
      </c>
      <c r="F118" s="107">
        <f t="shared" si="6"/>
        <v>42278</v>
      </c>
      <c r="G118" s="107">
        <f>_xll.qlInterestRateIndexValueDate(M118,F118)</f>
        <v>42282</v>
      </c>
      <c r="H118" s="107">
        <f>_xll.qlInterestRateIndexMaturity(M118,G118)</f>
        <v>64199</v>
      </c>
      <c r="I118" s="101">
        <f>_xll.qlIndexFixing(M118,F118,TRUE,AllTriggers)</f>
        <v>1.4110000000065128E-2</v>
      </c>
      <c r="J118" s="109" t="str">
        <f t="shared" si="7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obj_00920#0000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B5" sqref="B5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42278</v>
      </c>
      <c r="G8" s="32">
        <f>_xll.qlInterestRateIndexValueDate(M8,F8)</f>
        <v>42282</v>
      </c>
      <c r="H8" s="32">
        <f>_xll.qlInterestRateIndexMaturity(M8,G8)</f>
        <v>42283</v>
      </c>
      <c r="I8" s="24">
        <f>_xll.qlIndexFixing(M8,F8,TRUE,AllTriggers)</f>
        <v>2.5057762688796004E-4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obj_00944#0000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42278</v>
      </c>
      <c r="G9" s="32">
        <f>_xll.qlInterestRateIndexValueDate(M9,F9)</f>
        <v>42282</v>
      </c>
      <c r="H9" s="32">
        <f>_xll.qlInterestRateIndexMaturity(M9,G9)</f>
        <v>42289</v>
      </c>
      <c r="I9" s="24">
        <f>_xll.qlIndexFixing(M9,F9,TRUE,AllTriggers)</f>
        <v>2.505781501722331E-4</v>
      </c>
      <c r="J9" s="24" t="str">
        <f t="shared" si="1"/>
        <v>EUR6MDPSW=</v>
      </c>
      <c r="K9" s="24"/>
      <c r="L9" s="27"/>
      <c r="M9" s="17" t="str">
        <f>_xll.qlEuribor(,D9,YieldCurve,,Trigger)</f>
        <v>obj_00914#0000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42278</v>
      </c>
      <c r="G10" s="32">
        <f>_xll.qlInterestRateIndexValueDate(M10,F10)</f>
        <v>42282</v>
      </c>
      <c r="H10" s="32">
        <f>_xll.qlInterestRateIndexMaturity(M10,G10)</f>
        <v>42296</v>
      </c>
      <c r="I10" s="24">
        <f>_xll.qlIndexFixing(M10,F10,TRUE,AllTriggers)</f>
        <v>2.5057876062677717E-4</v>
      </c>
      <c r="J10" s="24" t="str">
        <f t="shared" si="1"/>
        <v>EUR6MDP2W=</v>
      </c>
      <c r="K10" s="24"/>
      <c r="L10" s="27"/>
      <c r="M10" s="17" t="str">
        <f>_xll.qlEuribor(,D10,YieldCurve,,Trigger)</f>
        <v>obj_00917#0000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42278</v>
      </c>
      <c r="G11" s="32">
        <f>_xll.qlInterestRateIndexValueDate(M11,F11)</f>
        <v>42282</v>
      </c>
      <c r="H11" s="32">
        <f>_xll.qlInterestRateIndexMaturity(M11,G11)</f>
        <v>42303</v>
      </c>
      <c r="I11" s="24">
        <f>_xll.qlIndexFixing(M11,F11,TRUE,AllTriggers)</f>
        <v>2.5057937108132118E-4</v>
      </c>
      <c r="J11" s="24" t="str">
        <f t="shared" si="1"/>
        <v>EUR6MDP3W=</v>
      </c>
      <c r="K11" s="24"/>
      <c r="L11" s="27"/>
      <c r="M11" s="17" t="str">
        <f>_xll.qlEuribor(,D11,YieldCurve,,Trigger)</f>
        <v>obj_00913#0000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42278</v>
      </c>
      <c r="G12" s="32">
        <f>_xll.qlInterestRateIndexValueDate(M12,F12)</f>
        <v>42282</v>
      </c>
      <c r="H12" s="32">
        <f>_xll.qlInterestRateIndexMaturity(M12,G12)</f>
        <v>42313</v>
      </c>
      <c r="I12" s="24">
        <f>_xll.qlIndexFixing(M12,F12,TRUE,AllTriggers)</f>
        <v>2.6800000000118846E-4</v>
      </c>
      <c r="J12" s="24" t="str">
        <f t="shared" si="1"/>
        <v>EUR6MDP1M=</v>
      </c>
      <c r="K12" s="24"/>
      <c r="L12" s="27"/>
      <c r="M12" s="17" t="str">
        <f>_xll.qlEuribor(,D12,YieldCurve,,Trigger)</f>
        <v>obj_00910#0000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42278</v>
      </c>
      <c r="G13" s="32">
        <f>_xll.qlInterestRateIndexValueDate(M13,F13)</f>
        <v>42282</v>
      </c>
      <c r="H13" s="32">
        <f>_xll.qlInterestRateIndexMaturity(M13,G13)</f>
        <v>42345</v>
      </c>
      <c r="I13" s="24">
        <f>_xll.qlIndexFixing(M13,F13,TRUE,AllTriggers)</f>
        <v>2.6599999999987745E-4</v>
      </c>
      <c r="J13" s="24" t="str">
        <f t="shared" si="1"/>
        <v>EUR6MDP2M=</v>
      </c>
      <c r="K13" s="24"/>
      <c r="L13" s="27"/>
      <c r="M13" s="17" t="str">
        <f>_xll.qlEuribor(,D13,YieldCurve,,Trigger)</f>
        <v>obj_00911#0000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42278</v>
      </c>
      <c r="G14" s="32">
        <f>_xll.qlInterestRateIndexValueDate(M14,F14)</f>
        <v>42282</v>
      </c>
      <c r="H14" s="32">
        <f>_xll.qlInterestRateIndexMaturity(M14,G14)</f>
        <v>42374</v>
      </c>
      <c r="I14" s="24">
        <f>_xll.qlIndexFixing(M14,F14,TRUE,AllTriggers)</f>
        <v>2.8499999999986869E-4</v>
      </c>
      <c r="J14" s="24" t="str">
        <f t="shared" si="1"/>
        <v>EUR6MDP3M=</v>
      </c>
      <c r="K14" s="24"/>
      <c r="L14" s="27"/>
      <c r="M14" s="17" t="str">
        <f>_xll.qlEuribor(,D14,YieldCurve,,Trigger)</f>
        <v>obj_0090f#0000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42278</v>
      </c>
      <c r="G15" s="32">
        <f>_xll.qlInterestRateIndexValueDate(M15,F15)</f>
        <v>42282</v>
      </c>
      <c r="H15" s="32">
        <f>_xll.qlInterestRateIndexMaturity(M15,G15)</f>
        <v>42405</v>
      </c>
      <c r="I15" s="24">
        <f>_xll.qlIndexFixing(M15,F15,TRUE,AllTriggers)</f>
        <v>2.5599999999977941E-4</v>
      </c>
      <c r="J15" s="24" t="str">
        <f t="shared" si="1"/>
        <v>EUR6MDP4M=</v>
      </c>
      <c r="K15" s="24"/>
      <c r="L15" s="27"/>
      <c r="M15" s="17" t="str">
        <f>_xll.qlEuribor(,D15,YieldCurve,,Trigger)</f>
        <v>obj_00918#0000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42278</v>
      </c>
      <c r="G16" s="32">
        <f>_xll.qlInterestRateIndexValueDate(M16,F16)</f>
        <v>42282</v>
      </c>
      <c r="H16" s="32">
        <f>_xll.qlInterestRateIndexMaturity(M16,G16)</f>
        <v>42436</v>
      </c>
      <c r="I16" s="24">
        <f>_xll.qlIndexFixing(M16,F16,TRUE,AllTriggers)</f>
        <v>2.4000000000032654E-4</v>
      </c>
      <c r="J16" s="24" t="str">
        <f t="shared" si="1"/>
        <v>EUR6MDP5M=</v>
      </c>
      <c r="K16" s="24"/>
      <c r="L16" s="27"/>
      <c r="M16" s="17" t="str">
        <f>_xll.qlEuribor(,D16,YieldCurve,,Trigger)</f>
        <v>obj_00916#0000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42278</v>
      </c>
      <c r="G17" s="32">
        <f>_xll.qlInterestRateIndexValueDate(IborIndex,F17)</f>
        <v>42282</v>
      </c>
      <c r="H17" s="32">
        <f>_xll.qlInterestRateIndexMaturity(IborIndex,G17)</f>
        <v>42465</v>
      </c>
      <c r="I17" s="24">
        <f>_xll.qlIndexFixing(IborIndex,F17,TRUE,AllTriggers)</f>
        <v>2.3299999999993863E-4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42311</v>
      </c>
      <c r="G24" s="70">
        <f>_xll.qlCalendarAdvance(Calendar,SettlementDate,B24&amp;"M","mf",TRUE)</f>
        <v>42313</v>
      </c>
      <c r="H24" s="31">
        <f>_xll.qlInterestRateIndexMaturity(IborIndex,G24)</f>
        <v>42495</v>
      </c>
      <c r="I24" s="25">
        <f>_xll.qlIndexFixing(IborIndex,F24,TRUE,AllTriggers)</f>
        <v>2.1999999999986012E-4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42341</v>
      </c>
      <c r="G25" s="61">
        <f>_xll.qlCalendarAdvance(Calendar,SettlementDate,B25&amp;"M","mf",TRUE)</f>
        <v>42345</v>
      </c>
      <c r="H25" s="32">
        <f>_xll.qlInterestRateIndexMaturity(IborIndex,G25)</f>
        <v>42528</v>
      </c>
      <c r="I25" s="24">
        <f>_xll.qlIndexFixing(IborIndex,F25,TRUE,AllTriggers)</f>
        <v>1.9999999999999982E-4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42369</v>
      </c>
      <c r="G26" s="61">
        <f>_xll.qlCalendarAdvance(Calendar,SettlementDate,B26&amp;"M","mf",TRUE)</f>
        <v>42374</v>
      </c>
      <c r="H26" s="61">
        <f>_xll.qlInterestRateIndexMaturity(IborIndex,G26)</f>
        <v>42556</v>
      </c>
      <c r="I26" s="68">
        <f>_xll.qlIndexFixing(IborIndex,F26,TRUE,AllTriggers)</f>
        <v>1.8000000000012513E-4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42403</v>
      </c>
      <c r="G27" s="61">
        <f>_xll.qlCalendarAdvance(Calendar,SettlementDate,B27&amp;"M","mf",TRUE)</f>
        <v>42405</v>
      </c>
      <c r="H27" s="61">
        <f>_xll.qlInterestRateIndexMaturity(IborIndex,G27)</f>
        <v>42587</v>
      </c>
      <c r="I27" s="68">
        <f>_xll.qlIndexFixing(IborIndex,F27,TRUE,AllTriggers)</f>
        <v>1.5999999999981841E-4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42432</v>
      </c>
      <c r="G28" s="61">
        <f>_xll.qlCalendarAdvance(Calendar,SettlementDate,B28&amp;"M","mf",TRUE)</f>
        <v>42436</v>
      </c>
      <c r="H28" s="61">
        <f>_xll.qlInterestRateIndexMaturity(IborIndex,G28)</f>
        <v>42620</v>
      </c>
      <c r="I28" s="68">
        <f>_xll.qlIndexFixing(IborIndex,F28,TRUE,AllTriggers)</f>
        <v>1.4999999906086515E-4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42461</v>
      </c>
      <c r="G29" s="61">
        <f>_xll.qlCalendarAdvance(Calendar,SettlementDate,B29&amp;"M","mf",TRUE)</f>
        <v>42465</v>
      </c>
      <c r="H29" s="61">
        <f>_xll.qlInterestRateIndexMaturity(IborIndex,G29)</f>
        <v>42648</v>
      </c>
      <c r="I29" s="68">
        <f>_xll.qlIndexFixing(IborIndex,F29,TRUE,AllTriggers)</f>
        <v>1.3999999999991252E-4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42493</v>
      </c>
      <c r="G30" s="61">
        <f>_xll.qlCalendarAdvance(Calendar,SettlementDate,B30&amp;"M","mf",TRUE)</f>
        <v>42495</v>
      </c>
      <c r="H30" s="61">
        <f>_xll.qlInterestRateIndexMaturity(IborIndex,G30)</f>
        <v>42681</v>
      </c>
      <c r="I30" s="68">
        <f>_xll.qlIndexFixing(IborIndex,F30,TRUE,AllTriggers)</f>
        <v>1.5000000000033801E-4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42523</v>
      </c>
      <c r="G31" s="61">
        <f>_xll.qlCalendarAdvance(Calendar,SettlementDate,B31&amp;"M","mf",TRUE)</f>
        <v>42527</v>
      </c>
      <c r="H31" s="61">
        <f>_xll.qlInterestRateIndexMaturity(IborIndex,G31)</f>
        <v>42710</v>
      </c>
      <c r="I31" s="68">
        <f>_xll.qlIndexFixing(IborIndex,F31,TRUE,AllTriggers)</f>
        <v>1.6999999974071E-4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42552</v>
      </c>
      <c r="G32" s="61">
        <f>_xll.qlCalendarAdvance(Calendar,SettlementDate,B32&amp;"M","mf",TRUE)</f>
        <v>42556</v>
      </c>
      <c r="H32" s="61">
        <f>_xll.qlInterestRateIndexMaturity(IborIndex,G32)</f>
        <v>42740</v>
      </c>
      <c r="I32" s="68">
        <f>_xll.qlIndexFixing(IborIndex,F32,TRUE,AllTriggers)</f>
        <v>2.0000000000000695E-4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42585</v>
      </c>
      <c r="G33" s="61">
        <f>_xll.qlCalendarAdvance(Calendar,SettlementDate,B33&amp;"M","mf",TRUE)</f>
        <v>42587</v>
      </c>
      <c r="H33" s="61">
        <f>_xll.qlInterestRateIndexMaturity(IborIndex,G33)</f>
        <v>42772</v>
      </c>
      <c r="I33" s="68">
        <f>_xll.qlIndexFixing(IborIndex,F33,TRUE,AllTriggers)</f>
        <v>2.1999999999992899E-4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42614</v>
      </c>
      <c r="G34" s="61">
        <f>_xll.qlCalendarAdvance(Calendar,SettlementDate,B34&amp;"M","mf",TRUE)</f>
        <v>42618</v>
      </c>
      <c r="H34" s="61">
        <f>_xll.qlInterestRateIndexMaturity(IborIndex,G34)</f>
        <v>42800</v>
      </c>
      <c r="I34" s="68">
        <f>_xll.qlIndexFixing(IborIndex,F34,TRUE,AllTriggers)</f>
        <v>2.3999999999884921E-4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42646</v>
      </c>
      <c r="G35" s="61">
        <f>_xll.qlCalendarAdvance(Calendar,SettlementDate,B35&amp;"M","mf",TRUE)</f>
        <v>42648</v>
      </c>
      <c r="H35" s="61">
        <f>_xll.qlInterestRateIndexMaturity(IborIndex,G35)</f>
        <v>42830</v>
      </c>
      <c r="I35" s="68">
        <f>_xll.qlIndexFixing(IborIndex,F35,TRUE,AllTriggers)</f>
        <v>2.8999999999983558E-4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42677</v>
      </c>
      <c r="G36" s="61">
        <f>_xll.qlCalendarAdvance(Calendar,SettlementDate,B36&amp;"M","mf",TRUE)</f>
        <v>42681</v>
      </c>
      <c r="H36" s="61">
        <f>_xll.qlInterestRateIndexMaturity(IborIndex,G36)</f>
        <v>42863</v>
      </c>
      <c r="I36" s="68">
        <f>_xll.qlIndexFixing(IborIndex,F36,TRUE,AllTriggers)</f>
        <v>3.6000000001694019E-4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42705</v>
      </c>
      <c r="G37" s="61">
        <f>_xll.qlCalendarAdvance(Calendar,SettlementDate,B37&amp;"M","mf",TRUE)</f>
        <v>42709</v>
      </c>
      <c r="H37" s="61">
        <f>_xll.qlInterestRateIndexMaturity(IborIndex,G37)</f>
        <v>42891</v>
      </c>
      <c r="I37" s="68">
        <f>_xll.qlIndexFixing(IborIndex,F37,TRUE,AllTriggers)</f>
        <v>4.199999999642768E-4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42738</v>
      </c>
      <c r="G38" s="61">
        <f>_xll.qlCalendarAdvance(Calendar,SettlementDate,B38&amp;"M","mf",TRUE)</f>
        <v>42740</v>
      </c>
      <c r="H38" s="61">
        <f>_xll.qlInterestRateIndexMaturity(IborIndex,G38)</f>
        <v>42921</v>
      </c>
      <c r="I38" s="68">
        <f>_xll.qlIndexFixing(IborIndex,F38,TRUE,AllTriggers)</f>
        <v>4.9999999999422208E-4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42768</v>
      </c>
      <c r="G39" s="61">
        <f>_xll.qlCalendarAdvance(Calendar,SettlementDate,B39&amp;"M","mf",TRUE)</f>
        <v>42772</v>
      </c>
      <c r="H39" s="61">
        <f>_xll.qlInterestRateIndexMaturity(IborIndex,G39)</f>
        <v>42954</v>
      </c>
      <c r="I39" s="68">
        <f>_xll.qlIndexFixing(IborIndex,F39,TRUE,AllTriggers)</f>
        <v>6.200000000002846E-4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42796</v>
      </c>
      <c r="G40" s="61">
        <f>_xll.qlCalendarAdvance(Calendar,SettlementDate,B40&amp;"M","mf",TRUE)</f>
        <v>42800</v>
      </c>
      <c r="H40" s="61">
        <f>_xll.qlInterestRateIndexMaturity(IborIndex,G40)</f>
        <v>42984</v>
      </c>
      <c r="I40" s="68">
        <f>_xll.qlIndexFixing(IborIndex,F40,TRUE,AllTriggers)</f>
        <v>7.2000000135181324E-4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42828</v>
      </c>
      <c r="G41" s="61">
        <f>_xll.qlCalendarAdvance(Calendar,SettlementDate,B41&amp;"M","mf",TRUE)</f>
        <v>42830</v>
      </c>
      <c r="H41" s="61">
        <f>_xll.qlInterestRateIndexMaturity(IborIndex,G41)</f>
        <v>43013</v>
      </c>
      <c r="I41" s="68">
        <f>_xll.qlIndexFixing(IborIndex,F41,TRUE,AllTriggers)</f>
        <v>8.2999999999938776E-4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>
        <v>24</v>
      </c>
      <c r="C47" s="53" t="s">
        <v>179</v>
      </c>
      <c r="D47" s="53" t="s">
        <v>198</v>
      </c>
      <c r="E47" s="16" t="s">
        <v>67</v>
      </c>
      <c r="F47" s="61">
        <f>_xll.qlInterestRateIndexFixingDate(IborIndex,G47)</f>
        <v>43011</v>
      </c>
      <c r="G47" s="61">
        <f>_xll.qlCalendarAdvance(Calendar,SettlementDate,B47&amp;"M","mf",TRUE)</f>
        <v>43013</v>
      </c>
      <c r="H47" s="61">
        <f>_xll.qlInterestRateIndexMaturity(IborIndex,G47)</f>
        <v>43195</v>
      </c>
      <c r="I47" s="68">
        <f>_xll.qlIndexFixing(IborIndex,F47,TRUE,AllTriggers)</f>
        <v>1.7759753185179158E-3</v>
      </c>
      <c r="J47" s="24" t="str">
        <f t="shared" ref="J47" si="4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5">EvaluationDate</f>
        <v>42278</v>
      </c>
      <c r="G79" s="32">
        <f>_xll.qlInterestRateIndexValueDate(M79,F79)</f>
        <v>42282</v>
      </c>
      <c r="H79" s="32">
        <f>_xll.qlInterestRateIndexMaturity(M79,G79)</f>
        <v>43378</v>
      </c>
      <c r="I79" s="24">
        <f>_xll.qlIndexFixing(M79,F79,,AllTriggers)</f>
        <v>1.0700000004107899E-3</v>
      </c>
      <c r="J79" s="24" t="str">
        <f t="shared" ref="J79:J106" si="6">Currency&amp;CurveTenor&amp;E79&amp;B76&amp;C76&amp;IF(E79="FRA",SUBSTITUTE(D79,"M",""),D79)&amp;"="</f>
        <v>EUR6MSW3Y=</v>
      </c>
      <c r="K79" s="24" t="str">
        <f t="shared" ref="K79:K106" si="7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obj_0094e#0000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5"/>
        <v>42278</v>
      </c>
      <c r="G80" s="32">
        <f>_xll.qlInterestRateIndexValueDate(M80,F80)</f>
        <v>42282</v>
      </c>
      <c r="H80" s="32">
        <f>_xll.qlInterestRateIndexMaturity(M80,G80)</f>
        <v>43745</v>
      </c>
      <c r="I80" s="24">
        <f>_xll.qlIndexFixing(M80,F80,,AllTriggers)</f>
        <v>2.0999999999714624E-3</v>
      </c>
      <c r="J80" s="24" t="str">
        <f t="shared" si="6"/>
        <v>EUR6MSW4Y=</v>
      </c>
      <c r="K80" s="24" t="str">
        <f t="shared" si="7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obj_00974#0000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5"/>
        <v>42278</v>
      </c>
      <c r="G81" s="32">
        <f>_xll.qlInterestRateIndexValueDate(M81,F81)</f>
        <v>42282</v>
      </c>
      <c r="H81" s="32">
        <f>_xll.qlInterestRateIndexMaturity(M81,G81)</f>
        <v>44109</v>
      </c>
      <c r="I81" s="24">
        <f>_xll.qlIndexFixing(M81,F81,,AllTriggers)</f>
        <v>3.290000000330182E-3</v>
      </c>
      <c r="J81" s="24" t="str">
        <f t="shared" si="6"/>
        <v>EUR6MSW5Y=</v>
      </c>
      <c r="K81" s="24" t="str">
        <f t="shared" si="7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obj_00949#0000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5"/>
        <v>42278</v>
      </c>
      <c r="G82" s="32">
        <f>_xll.qlInterestRateIndexValueDate(M82,F82)</f>
        <v>42282</v>
      </c>
      <c r="H82" s="32">
        <f>_xll.qlInterestRateIndexMaturity(M82,G82)</f>
        <v>44474</v>
      </c>
      <c r="I82" s="24">
        <f>_xll.qlIndexFixing(M82,F82,,AllTriggers)</f>
        <v>4.5599999991283568E-3</v>
      </c>
      <c r="J82" s="24" t="str">
        <f t="shared" si="6"/>
        <v>EUR6MSW6Y=</v>
      </c>
      <c r="K82" s="24" t="str">
        <f t="shared" si="7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obj_009c4#0000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5"/>
        <v>42278</v>
      </c>
      <c r="G83" s="32">
        <f>_xll.qlInterestRateIndexValueDate(M83,F83)</f>
        <v>42282</v>
      </c>
      <c r="H83" s="32">
        <f>_xll.qlInterestRateIndexMaturity(M83,G83)</f>
        <v>44839</v>
      </c>
      <c r="I83" s="24">
        <f>_xll.qlIndexFixing(M83,F83,,AllTriggers)</f>
        <v>5.8799999999792274E-3</v>
      </c>
      <c r="J83" s="24" t="str">
        <f t="shared" si="6"/>
        <v>EUR6MSW7Y=</v>
      </c>
      <c r="K83" s="24" t="str">
        <f t="shared" si="7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obj_009b7#0000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5"/>
        <v>42278</v>
      </c>
      <c r="G84" s="32">
        <f>_xll.qlInterestRateIndexValueDate(M84,F84)</f>
        <v>42282</v>
      </c>
      <c r="H84" s="32">
        <f>_xll.qlInterestRateIndexMaturity(M84,G84)</f>
        <v>45204</v>
      </c>
      <c r="I84" s="24">
        <f>_xll.qlIndexFixing(M84,F84,,AllTriggers)</f>
        <v>7.1399999999489372E-3</v>
      </c>
      <c r="J84" s="24" t="str">
        <f t="shared" si="6"/>
        <v>EUR6MSW8Y=</v>
      </c>
      <c r="K84" s="24" t="str">
        <f t="shared" si="7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obj_0093d#0000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5"/>
        <v>42278</v>
      </c>
      <c r="G85" s="32">
        <f>_xll.qlInterestRateIndexValueDate(M85,F85)</f>
        <v>42282</v>
      </c>
      <c r="H85" s="32">
        <f>_xll.qlInterestRateIndexMaturity(M85,G85)</f>
        <v>45572</v>
      </c>
      <c r="I85" s="24">
        <f>_xll.qlIndexFixing(M85,F85,,AllTriggers)</f>
        <v>8.300000000595149E-3</v>
      </c>
      <c r="J85" s="24" t="str">
        <f t="shared" si="6"/>
        <v>EUR6MSW9Y=</v>
      </c>
      <c r="K85" s="24" t="str">
        <f t="shared" si="7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obj_0094b#0000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5"/>
        <v>42278</v>
      </c>
      <c r="G86" s="32">
        <f>_xll.qlInterestRateIndexValueDate(M86,F86)</f>
        <v>42282</v>
      </c>
      <c r="H86" s="32">
        <f>_xll.qlInterestRateIndexMaturity(M86,G86)</f>
        <v>45936</v>
      </c>
      <c r="I86" s="24">
        <f>_xll.qlIndexFixing(M86,F86,,AllTriggers)</f>
        <v>9.3299999999567618E-3</v>
      </c>
      <c r="J86" s="24" t="str">
        <f t="shared" si="6"/>
        <v>EUR6MSW10Y=</v>
      </c>
      <c r="K86" s="24" t="str">
        <f t="shared" si="7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obj_00990#0000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5"/>
        <v>42278</v>
      </c>
      <c r="G87" s="32">
        <f>_xll.qlInterestRateIndexValueDate(M87,F87)</f>
        <v>42282</v>
      </c>
      <c r="H87" s="32">
        <f>_xll.qlInterestRateIndexMaturity(M87,G87)</f>
        <v>46300</v>
      </c>
      <c r="I87" s="24">
        <f>_xll.qlIndexFixing(M87,F87,,AllTriggers)</f>
        <v>1.0272430577026734E-2</v>
      </c>
      <c r="J87" s="24" t="str">
        <f t="shared" si="6"/>
        <v>EUR6MSW11Y=</v>
      </c>
      <c r="K87" s="24" t="str">
        <f t="shared" si="7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obj_00938#0000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5"/>
        <v>42278</v>
      </c>
      <c r="G88" s="32">
        <f>_xll.qlInterestRateIndexValueDate(M88,F88)</f>
        <v>42282</v>
      </c>
      <c r="H88" s="32">
        <f>_xll.qlInterestRateIndexMaturity(M88,G88)</f>
        <v>46665</v>
      </c>
      <c r="I88" s="24">
        <f>_xll.qlIndexFixing(M88,F88,,AllTriggers)</f>
        <v>1.111999999990909E-2</v>
      </c>
      <c r="J88" s="24" t="str">
        <f t="shared" si="6"/>
        <v>EUR6MSW12Y=</v>
      </c>
      <c r="K88" s="24" t="str">
        <f t="shared" si="7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obj_00986#0000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5"/>
        <v>42278</v>
      </c>
      <c r="G89" s="32">
        <f>_xll.qlInterestRateIndexValueDate(M89,F89)</f>
        <v>42282</v>
      </c>
      <c r="H89" s="32">
        <f>_xll.qlInterestRateIndexMaturity(M89,G89)</f>
        <v>47031</v>
      </c>
      <c r="I89" s="24">
        <f>_xll.qlIndexFixing(M89,F89,,AllTriggers)</f>
        <v>1.1859534304497658E-2</v>
      </c>
      <c r="J89" s="24" t="str">
        <f t="shared" si="6"/>
        <v>EUR6MSW13Y=</v>
      </c>
      <c r="K89" s="24" t="str">
        <f t="shared" si="7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obj_009a6#0000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5"/>
        <v>42278</v>
      </c>
      <c r="G90" s="32">
        <f>_xll.qlInterestRateIndexValueDate(M90,F90)</f>
        <v>42282</v>
      </c>
      <c r="H90" s="32">
        <f>_xll.qlInterestRateIndexMaturity(M90,G90)</f>
        <v>47396</v>
      </c>
      <c r="I90" s="24">
        <f>_xll.qlIndexFixing(M90,F90,,AllTriggers)</f>
        <v>1.2489656329263634E-2</v>
      </c>
      <c r="J90" s="24" t="str">
        <f t="shared" si="6"/>
        <v>EUR6MSW14Y=</v>
      </c>
      <c r="K90" s="24" t="str">
        <f t="shared" si="7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obj_00988#0000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5"/>
        <v>42278</v>
      </c>
      <c r="G91" s="32">
        <f>_xll.qlInterestRateIndexValueDate(M91,F91)</f>
        <v>42282</v>
      </c>
      <c r="H91" s="32">
        <f>_xll.qlInterestRateIndexMaturity(M91,G91)</f>
        <v>47763</v>
      </c>
      <c r="I91" s="24">
        <f>_xll.qlIndexFixing(M91,F91,,AllTriggers)</f>
        <v>1.303000000029062E-2</v>
      </c>
      <c r="J91" s="24" t="str">
        <f t="shared" si="6"/>
        <v>EUR6MSW15Y=</v>
      </c>
      <c r="K91" s="24" t="str">
        <f t="shared" si="7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obj_009d0#0000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5"/>
        <v>42278</v>
      </c>
      <c r="G92" s="32">
        <f>_xll.qlInterestRateIndexValueDate(M92,F92)</f>
        <v>42282</v>
      </c>
      <c r="H92" s="32">
        <f>_xll.qlInterestRateIndexMaturity(M92,G92)</f>
        <v>48127</v>
      </c>
      <c r="I92" s="24">
        <f>_xll.qlIndexFixing(M92,F92,,AllTriggers)</f>
        <v>1.3484712024181007E-2</v>
      </c>
      <c r="J92" s="24" t="str">
        <f t="shared" si="6"/>
        <v>EUR6MSW16Y=</v>
      </c>
      <c r="K92" s="24" t="str">
        <f t="shared" si="7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obj_0099c#0000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5"/>
        <v>42278</v>
      </c>
      <c r="G93" s="32">
        <f>_xll.qlInterestRateIndexValueDate(M93,F93)</f>
        <v>42282</v>
      </c>
      <c r="H93" s="32">
        <f>_xll.qlInterestRateIndexMaturity(M93,G93)</f>
        <v>48492</v>
      </c>
      <c r="I93" s="24">
        <f>_xll.qlIndexFixing(M93,F93,,AllTriggers)</f>
        <v>1.3868194914179925E-2</v>
      </c>
      <c r="J93" s="24" t="str">
        <f t="shared" si="6"/>
        <v>EUR6MSW17Y=</v>
      </c>
      <c r="K93" s="24" t="str">
        <f t="shared" si="7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obj_00985#0000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5"/>
        <v>42278</v>
      </c>
      <c r="G94" s="32">
        <f>_xll.qlInterestRateIndexValueDate(M94,F94)</f>
        <v>42282</v>
      </c>
      <c r="H94" s="32">
        <f>_xll.qlInterestRateIndexMaturity(M94,G94)</f>
        <v>48857</v>
      </c>
      <c r="I94" s="24">
        <f>_xll.qlIndexFixing(M94,F94,,AllTriggers)</f>
        <v>1.4180679724717111E-2</v>
      </c>
      <c r="J94" s="24" t="str">
        <f t="shared" si="6"/>
        <v>EUR6MSW18Y=</v>
      </c>
      <c r="K94" s="24" t="str">
        <f t="shared" si="7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obj_009ba#0000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5"/>
        <v>42278</v>
      </c>
      <c r="G95" s="32">
        <f>_xll.qlInterestRateIndexValueDate(M95,F95)</f>
        <v>42282</v>
      </c>
      <c r="H95" s="32">
        <f>_xll.qlInterestRateIndexMaturity(M95,G95)</f>
        <v>49222</v>
      </c>
      <c r="I95" s="24">
        <f>_xll.qlIndexFixing(M95,F95,,AllTriggers)</f>
        <v>1.4429560586561646E-2</v>
      </c>
      <c r="J95" s="24" t="str">
        <f t="shared" si="6"/>
        <v>EUR6MSW19Y=</v>
      </c>
      <c r="K95" s="24" t="str">
        <f t="shared" si="7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obj_009c8#0000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5"/>
        <v>42278</v>
      </c>
      <c r="G96" s="32">
        <f>_xll.qlInterestRateIndexValueDate(M96,F96)</f>
        <v>42282</v>
      </c>
      <c r="H96" s="32">
        <f>_xll.qlInterestRateIndexMaturity(M96,G96)</f>
        <v>49587</v>
      </c>
      <c r="I96" s="24">
        <f>_xll.qlIndexFixing(M96,F96,,AllTriggers)</f>
        <v>1.4619999999888769E-2</v>
      </c>
      <c r="J96" s="24" t="str">
        <f t="shared" si="6"/>
        <v>EUR6MSW20Y=</v>
      </c>
      <c r="K96" s="24" t="str">
        <f t="shared" si="7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obj_00954#0000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5"/>
        <v>42278</v>
      </c>
      <c r="G97" s="32">
        <f>_xll.qlInterestRateIndexValueDate(M97,F97)</f>
        <v>42282</v>
      </c>
      <c r="H97" s="32">
        <f>_xll.qlInterestRateIndexMaturity(M97,G97)</f>
        <v>49954</v>
      </c>
      <c r="I97" s="24">
        <f>_xll.qlIndexFixing(M97,F97,,AllTriggers)</f>
        <v>1.4760048057270011E-2</v>
      </c>
      <c r="J97" s="24" t="str">
        <f t="shared" si="6"/>
        <v>EUR6MSW21Y=</v>
      </c>
      <c r="K97" s="24" t="str">
        <f t="shared" si="7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obj_00948#0000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5"/>
        <v>42278</v>
      </c>
      <c r="G98" s="32">
        <f>_xll.qlInterestRateIndexValueDate(M98,F98)</f>
        <v>42282</v>
      </c>
      <c r="H98" s="32">
        <f>_xll.qlInterestRateIndexMaturity(M98,G98)</f>
        <v>50318</v>
      </c>
      <c r="I98" s="24">
        <f>_xll.qlIndexFixing(M98,F98,,AllTriggers)</f>
        <v>1.4853744395357459E-2</v>
      </c>
      <c r="J98" s="24" t="str">
        <f t="shared" si="6"/>
        <v>EUR6MSW22Y=</v>
      </c>
      <c r="K98" s="24" t="str">
        <f t="shared" si="7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obj_0098c#0000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5"/>
        <v>42278</v>
      </c>
      <c r="G99" s="32">
        <f>_xll.qlInterestRateIndexValueDate(M99,F99)</f>
        <v>42282</v>
      </c>
      <c r="H99" s="32">
        <f>_xll.qlInterestRateIndexMaturity(M99,G99)</f>
        <v>50683</v>
      </c>
      <c r="I99" s="24">
        <f>_xll.qlIndexFixing(M99,F99,,AllTriggers)</f>
        <v>1.4913691165425147E-2</v>
      </c>
      <c r="J99" s="24" t="str">
        <f t="shared" si="6"/>
        <v>EUR6MSW23Y=</v>
      </c>
      <c r="K99" s="24" t="str">
        <f t="shared" si="7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obj_00945#0000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5"/>
        <v>42278</v>
      </c>
      <c r="G100" s="32">
        <f>_xll.qlInterestRateIndexValueDate(M100,F100)</f>
        <v>42282</v>
      </c>
      <c r="H100" s="32">
        <f>_xll.qlInterestRateIndexMaturity(M100,G100)</f>
        <v>51048</v>
      </c>
      <c r="I100" s="24">
        <f>_xll.qlIndexFixing(M100,F100,,AllTriggers)</f>
        <v>1.4948929380506697E-2</v>
      </c>
      <c r="J100" s="24" t="str">
        <f t="shared" si="6"/>
        <v>EUR6MSW24Y=</v>
      </c>
      <c r="K100" s="24" t="str">
        <f t="shared" si="7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obj_0099a#0000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5"/>
        <v>42278</v>
      </c>
      <c r="G101" s="32">
        <f>_xll.qlInterestRateIndexValueDate(M101,F101)</f>
        <v>42282</v>
      </c>
      <c r="H101" s="32">
        <f>_xll.qlInterestRateIndexMaturity(M101,G101)</f>
        <v>51414</v>
      </c>
      <c r="I101" s="24">
        <f>_xll.qlIndexFixing(M101,F101,,AllTriggers)</f>
        <v>1.4970000000135694E-2</v>
      </c>
      <c r="J101" s="24" t="str">
        <f t="shared" si="6"/>
        <v>EUR6MSW25Y=</v>
      </c>
      <c r="K101" s="24" t="str">
        <f t="shared" si="7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obj_00959#0000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5"/>
        <v>42278</v>
      </c>
      <c r="G102" s="32">
        <f>_xll.qlInterestRateIndexValueDate(M102,F102)</f>
        <v>42282</v>
      </c>
      <c r="H102" s="32">
        <f>_xll.qlInterestRateIndexMaturity(M102,G102)</f>
        <v>51781</v>
      </c>
      <c r="I102" s="24">
        <f>_xll.qlIndexFixing(M102,F102,,AllTriggers)</f>
        <v>1.4982024713622999E-2</v>
      </c>
      <c r="J102" s="24" t="str">
        <f t="shared" si="6"/>
        <v>EUR6MSW26Y=</v>
      </c>
      <c r="K102" s="24" t="str">
        <f t="shared" si="7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obj_0099f#0000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5"/>
        <v>42278</v>
      </c>
      <c r="G103" s="32">
        <f>_xll.qlInterestRateIndexValueDate(M103,F103)</f>
        <v>42282</v>
      </c>
      <c r="H103" s="32">
        <f>_xll.qlInterestRateIndexMaturity(M103,G103)</f>
        <v>52145</v>
      </c>
      <c r="I103" s="24">
        <f>_xll.qlIndexFixing(M103,F103,,AllTriggers)</f>
        <v>1.4989708397614048E-2</v>
      </c>
      <c r="J103" s="24" t="str">
        <f t="shared" si="6"/>
        <v>EUR6MSW27Y=</v>
      </c>
      <c r="K103" s="24" t="str">
        <f t="shared" si="7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obj_009af#0000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5"/>
        <v>42278</v>
      </c>
      <c r="G104" s="32">
        <f>_xll.qlInterestRateIndexValueDate(M104,F104)</f>
        <v>42282</v>
      </c>
      <c r="H104" s="32">
        <f>_xll.qlInterestRateIndexMaturity(M104,G104)</f>
        <v>52509</v>
      </c>
      <c r="I104" s="24">
        <f>_xll.qlIndexFixing(M104,F104,,AllTriggers)</f>
        <v>1.4995322891395957E-2</v>
      </c>
      <c r="J104" s="24" t="str">
        <f t="shared" si="6"/>
        <v>EUR6MSW28Y=</v>
      </c>
      <c r="K104" s="24" t="str">
        <f t="shared" si="7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obj_009b8#0000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5"/>
        <v>42278</v>
      </c>
      <c r="G105" s="32">
        <f>_xll.qlInterestRateIndexValueDate(M105,F105)</f>
        <v>42282</v>
      </c>
      <c r="H105" s="32">
        <f>_xll.qlInterestRateIndexMaturity(M105,G105)</f>
        <v>52875</v>
      </c>
      <c r="I105" s="24">
        <f>_xll.qlIndexFixing(M105,F105,,AllTriggers)</f>
        <v>1.5002155151738972E-2</v>
      </c>
      <c r="J105" s="24" t="str">
        <f t="shared" si="6"/>
        <v>EUR6MSW29Y=</v>
      </c>
      <c r="K105" s="24" t="str">
        <f t="shared" si="7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obj_0093f#0000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5"/>
        <v>42278</v>
      </c>
      <c r="G106" s="32">
        <f>_xll.qlInterestRateIndexValueDate(M106,F106)</f>
        <v>42282</v>
      </c>
      <c r="H106" s="32">
        <f>_xll.qlInterestRateIndexMaturity(M106,G106)</f>
        <v>53240</v>
      </c>
      <c r="I106" s="24">
        <f>_xll.qlIndexFixing(M106,F106,,AllTriggers)</f>
        <v>1.5009999999292815E-2</v>
      </c>
      <c r="J106" s="24" t="str">
        <f t="shared" si="6"/>
        <v>EUR6MSW30Y=</v>
      </c>
      <c r="K106" s="24" t="str">
        <f t="shared" si="7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obj_00977#0000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5"/>
        <v>42278</v>
      </c>
      <c r="G107" s="32">
        <f>_xll.qlInterestRateIndexValueDate(M107,F107)</f>
        <v>42282</v>
      </c>
      <c r="H107" s="32">
        <f>_xll.qlInterestRateIndexMaturity(M107,G107)</f>
        <v>53605</v>
      </c>
      <c r="I107" s="24">
        <f>_xll.qlIndexFixing(M107,F107,,AllTriggers)</f>
        <v>1.5021412920734206E-2</v>
      </c>
      <c r="J107" s="24" t="str">
        <f t="shared" ref="J107:J115" si="8">Currency&amp;CurveTenor&amp;E107&amp;B104&amp;C104&amp;IF(E107="FRA",SUBSTITUTE(D107,"M",""),D107)&amp;"="</f>
        <v>EUR6MSW31Y=</v>
      </c>
      <c r="K107" s="24" t="str">
        <f t="shared" ref="K107:K115" si="9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obj_00930#0000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5"/>
        <v>42278</v>
      </c>
      <c r="G108" s="32">
        <f>_xll.qlInterestRateIndexValueDate(M108,F108)</f>
        <v>42282</v>
      </c>
      <c r="H108" s="32">
        <f>_xll.qlInterestRateIndexMaturity(M108,G108)</f>
        <v>53972</v>
      </c>
      <c r="I108" s="24">
        <f>_xll.qlIndexFixing(M108,F108,,AllTriggers)</f>
        <v>1.5035098052467605E-2</v>
      </c>
      <c r="J108" s="24" t="str">
        <f t="shared" si="8"/>
        <v>EUR6MSW32Y=</v>
      </c>
      <c r="K108" s="24" t="str">
        <f t="shared" si="9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obj_0091d#0000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5"/>
        <v>42278</v>
      </c>
      <c r="G109" s="32">
        <f>_xll.qlInterestRateIndexValueDate(M109,F109)</f>
        <v>42282</v>
      </c>
      <c r="H109" s="32">
        <f>_xll.qlInterestRateIndexMaturity(M109,G109)</f>
        <v>54336</v>
      </c>
      <c r="I109" s="24">
        <f>_xll.qlIndexFixing(M109,F109,,AllTriggers)</f>
        <v>1.5049838750571629E-2</v>
      </c>
      <c r="J109" s="24" t="str">
        <f t="shared" si="8"/>
        <v>EUR6MSW33Y=</v>
      </c>
      <c r="K109" s="24" t="str">
        <f t="shared" si="9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obj_0091c#0000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5"/>
        <v>42278</v>
      </c>
      <c r="G110" s="32">
        <f>_xll.qlInterestRateIndexValueDate(M110,F110)</f>
        <v>42282</v>
      </c>
      <c r="H110" s="32">
        <f>_xll.qlInterestRateIndexMaturity(M110,G110)</f>
        <v>54701</v>
      </c>
      <c r="I110" s="24">
        <f>_xll.qlIndexFixing(M110,F110,,AllTriggers)</f>
        <v>1.506180822273491E-2</v>
      </c>
      <c r="J110" s="24" t="str">
        <f t="shared" si="8"/>
        <v>EUR6MSW34Y=</v>
      </c>
      <c r="K110" s="24" t="str">
        <f t="shared" si="9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obj_00923#0000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5"/>
        <v>42278</v>
      </c>
      <c r="G111" s="32">
        <f>_xll.qlInterestRateIndexValueDate(M111,F111)</f>
        <v>42282</v>
      </c>
      <c r="H111" s="32">
        <f>_xll.qlInterestRateIndexMaturity(M111,G111)</f>
        <v>55066</v>
      </c>
      <c r="I111" s="24">
        <f>_xll.qlIndexFixing(M111,F111,,AllTriggers)</f>
        <v>1.5070000000652964E-2</v>
      </c>
      <c r="J111" s="24" t="str">
        <f t="shared" si="8"/>
        <v>EUR6MSW35Y=</v>
      </c>
      <c r="K111" s="24" t="str">
        <f t="shared" si="9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obj_00928#0000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5"/>
        <v>42278</v>
      </c>
      <c r="G112" s="32">
        <f>_xll.qlInterestRateIndexValueDate(M112,F112)</f>
        <v>42282</v>
      </c>
      <c r="H112" s="32">
        <f>_xll.qlInterestRateIndexMaturity(M112,G112)</f>
        <v>55431</v>
      </c>
      <c r="I112" s="24">
        <f>_xll.qlIndexFixing(M112,F112,,AllTriggers)</f>
        <v>1.5072900295646625E-2</v>
      </c>
      <c r="J112" s="24" t="str">
        <f t="shared" si="8"/>
        <v>EUR6MSW36Y=</v>
      </c>
      <c r="K112" s="24" t="str">
        <f t="shared" si="9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obj_00934#0000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5"/>
        <v>42278</v>
      </c>
      <c r="G113" s="32">
        <f>_xll.qlInterestRateIndexValueDate(M113,F113)</f>
        <v>42282</v>
      </c>
      <c r="H113" s="32">
        <f>_xll.qlInterestRateIndexMaturity(M113,G113)</f>
        <v>55799</v>
      </c>
      <c r="I113" s="24">
        <f>_xll.qlIndexFixing(M113,F113,,AllTriggers)</f>
        <v>1.5071475961769561E-2</v>
      </c>
      <c r="J113" s="24" t="str">
        <f t="shared" si="8"/>
        <v>EUR6MSW37Y=</v>
      </c>
      <c r="K113" s="24" t="str">
        <f t="shared" si="9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obj_0091b#0000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5"/>
        <v>42278</v>
      </c>
      <c r="G114" s="32">
        <f>_xll.qlInterestRateIndexValueDate(M114,F114)</f>
        <v>42282</v>
      </c>
      <c r="H114" s="32">
        <f>_xll.qlInterestRateIndexMaturity(M114,G114)</f>
        <v>56163</v>
      </c>
      <c r="I114" s="24">
        <f>_xll.qlIndexFixing(M114,F114,,AllTriggers)</f>
        <v>1.5064727707467215E-2</v>
      </c>
      <c r="J114" s="24" t="str">
        <f t="shared" si="8"/>
        <v>EUR6MSW38Y=</v>
      </c>
      <c r="K114" s="24" t="str">
        <f t="shared" si="9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obj_00932#0000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5"/>
        <v>42278</v>
      </c>
      <c r="G115" s="32">
        <f>_xll.qlInterestRateIndexValueDate(M115,F115)</f>
        <v>42282</v>
      </c>
      <c r="H115" s="32">
        <f>_xll.qlInterestRateIndexMaturity(M115,G115)</f>
        <v>56527</v>
      </c>
      <c r="I115" s="24">
        <f>_xll.qlIndexFixing(M115,F115,,AllTriggers)</f>
        <v>1.5054065274479783E-2</v>
      </c>
      <c r="J115" s="24" t="str">
        <f t="shared" si="8"/>
        <v>EUR6MSW39Y=</v>
      </c>
      <c r="K115" s="24" t="str">
        <f t="shared" si="9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obj_00926#0000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42278</v>
      </c>
      <c r="G116" s="32">
        <f>_xll.qlInterestRateIndexValueDate(M116,F116)</f>
        <v>42282</v>
      </c>
      <c r="H116" s="32">
        <f>_xll.qlInterestRateIndexMaturity(M116,G116)</f>
        <v>56892</v>
      </c>
      <c r="I116" s="24">
        <f>_xll.qlIndexFixing(M116,F116,,AllTriggers)</f>
        <v>1.5039999999751549E-2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obj_0095e#0000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42278</v>
      </c>
      <c r="G117" s="32">
        <f>_xll.qlInterestRateIndexValueDate(M117,F117)</f>
        <v>42282</v>
      </c>
      <c r="H117" s="32">
        <f>_xll.qlInterestRateIndexMaturity(M117,G117)</f>
        <v>60545</v>
      </c>
      <c r="I117" s="24">
        <f>_xll.qlIndexFixing(M117,F117,,AllTriggers)</f>
        <v>1.4579999999970467E-2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obj_009a7#0000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42278</v>
      </c>
      <c r="G118" s="33">
        <f>_xll.qlInterestRateIndexValueDate(M118,F118)</f>
        <v>42282</v>
      </c>
      <c r="H118" s="33">
        <f>_xll.qlInterestRateIndexMaturity(M118,G118)</f>
        <v>64199</v>
      </c>
      <c r="I118" s="26">
        <f>_xll.qlIndexFixing(M118,F118,,AllTriggers)</f>
        <v>1.4430000000000019E-2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obj_0097e#0000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B5" sqref="B5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42278</v>
      </c>
      <c r="G8" s="97">
        <f>_xll.qlInterestRateIndexValueDate(M8,F8)</f>
        <v>42282</v>
      </c>
      <c r="H8" s="97">
        <f>_xll.qlInterestRateIndexMaturity(M8,G8)</f>
        <v>42283</v>
      </c>
      <c r="I8" s="89">
        <f>_xll.qlIndexFixing(M8,F8,TRUE,AllTriggers)</f>
        <v>1.6986352706815921E-3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obj_009b0#0000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42278</v>
      </c>
      <c r="G9" s="97">
        <f>_xll.qlInterestRateIndexValueDate(M9,F9)</f>
        <v>42282</v>
      </c>
      <c r="H9" s="97">
        <f>_xll.qlInterestRateIndexMaturity(M9,G9)</f>
        <v>42289</v>
      </c>
      <c r="I9" s="89">
        <f>_xll.qlIndexFixing(M9,F9,TRUE,AllTriggers)</f>
        <v>1.698659315573384E-3</v>
      </c>
      <c r="J9" s="89" t="str">
        <f t="shared" si="1"/>
        <v>EUR1YDPSW=</v>
      </c>
      <c r="K9" s="89"/>
      <c r="L9" s="27"/>
      <c r="M9" s="91" t="str">
        <f>_xll.qlEuribor(,D9,YieldCurve,,Trigger)</f>
        <v>obj_00908#0000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42278</v>
      </c>
      <c r="G10" s="97">
        <f>_xll.qlInterestRateIndexValueDate(M10,F10)</f>
        <v>42282</v>
      </c>
      <c r="H10" s="97">
        <f>_xll.qlInterestRateIndexMaturity(M10,G10)</f>
        <v>42296</v>
      </c>
      <c r="I10" s="89">
        <f>_xll.qlIndexFixing(M10,F10,TRUE,AllTriggers)</f>
        <v>1.6986873684990808E-3</v>
      </c>
      <c r="J10" s="89" t="str">
        <f t="shared" si="1"/>
        <v>EUR1YDP2W=</v>
      </c>
      <c r="K10" s="89"/>
      <c r="L10" s="27"/>
      <c r="M10" s="91" t="str">
        <f>_xll.qlEuribor(,D10,YieldCurve,,Trigger)</f>
        <v>obj_0090c#0000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42278</v>
      </c>
      <c r="G11" s="97">
        <f>_xll.qlInterestRateIndexValueDate(M11,F11)</f>
        <v>42282</v>
      </c>
      <c r="H11" s="97">
        <f>_xll.qlInterestRateIndexMaturity(M11,G11)</f>
        <v>42303</v>
      </c>
      <c r="I11" s="89">
        <f>_xll.qlIndexFixing(M11,F11,TRUE,AllTriggers)</f>
        <v>1.6987154220376205E-3</v>
      </c>
      <c r="J11" s="89" t="str">
        <f t="shared" si="1"/>
        <v>EUR1YDP3W=</v>
      </c>
      <c r="K11" s="89"/>
      <c r="L11" s="27"/>
      <c r="M11" s="91" t="str">
        <f>_xll.qlEuribor(,D11,YieldCurve,,Trigger)</f>
        <v>obj_00909#0000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42278</v>
      </c>
      <c r="G12" s="98">
        <f>_xll.qlInterestRateIndexValueDate(M12,F12)</f>
        <v>42282</v>
      </c>
      <c r="H12" s="97">
        <f>_xll.qlInterestRateIndexMaturity(M12,G12)</f>
        <v>42313</v>
      </c>
      <c r="I12" s="89">
        <f>_xll.qlIndexFixing(M12,F12,TRUE,AllTriggers)</f>
        <v>1.6987554995948689E-3</v>
      </c>
      <c r="J12" s="89" t="str">
        <f t="shared" si="1"/>
        <v>EUR1YDP1M=</v>
      </c>
      <c r="K12" s="89"/>
      <c r="L12" s="27"/>
      <c r="M12" s="91" t="str">
        <f>_xll.qlEuribor(,D12,YieldCurve,,Trigger)</f>
        <v>obj_00906#0000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42278</v>
      </c>
      <c r="G13" s="98">
        <f>_xll.qlInterestRateIndexValueDate(M13,F13)</f>
        <v>42282</v>
      </c>
      <c r="H13" s="97">
        <f>_xll.qlInterestRateIndexMaturity(M13,G13)</f>
        <v>42345</v>
      </c>
      <c r="I13" s="89">
        <f>_xll.qlIndexFixing(M13,F13,TRUE,AllTriggers)</f>
        <v>1.6988837562527592E-3</v>
      </c>
      <c r="J13" s="89" t="str">
        <f t="shared" si="1"/>
        <v>EUR1YDP2M=</v>
      </c>
      <c r="K13" s="89"/>
      <c r="L13" s="27"/>
      <c r="M13" s="91" t="str">
        <f>_xll.qlEuribor(,D13,YieldCurve,,Trigger)</f>
        <v>obj_0090d#0000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42278</v>
      </c>
      <c r="G14" s="98">
        <f>_xll.qlInterestRateIndexValueDate(M14,F14)</f>
        <v>42282</v>
      </c>
      <c r="H14" s="97">
        <f>_xll.qlInterestRateIndexMaturity(M14,G14)</f>
        <v>42374</v>
      </c>
      <c r="I14" s="89">
        <f>_xll.qlIndexFixing(M14,F14,TRUE,AllTriggers)</f>
        <v>1.699000000000513E-3</v>
      </c>
      <c r="J14" s="89" t="str">
        <f t="shared" si="1"/>
        <v>EUR1YDP3M=</v>
      </c>
      <c r="K14" s="89"/>
      <c r="L14" s="27"/>
      <c r="M14" s="91" t="str">
        <f>_xll.qlEuribor(,D14,YieldCurve,,Trigger)</f>
        <v>obj_00902#0000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42278</v>
      </c>
      <c r="G15" s="98">
        <f>_xll.qlInterestRateIndexValueDate(M15,F15)</f>
        <v>42282</v>
      </c>
      <c r="H15" s="97">
        <f>_xll.qlInterestRateIndexMaturity(M15,G15)</f>
        <v>42405</v>
      </c>
      <c r="I15" s="89">
        <f>_xll.qlIndexFixing(M15,F15,TRUE,AllTriggers)</f>
        <v>1.6755857925278249E-3</v>
      </c>
      <c r="J15" s="89" t="str">
        <f t="shared" si="1"/>
        <v>EUR1YDP4M=</v>
      </c>
      <c r="K15" s="89"/>
      <c r="L15" s="27"/>
      <c r="M15" s="91" t="str">
        <f>_xll.qlEuribor(,D15,YieldCurve,,Trigger)</f>
        <v>obj_0090a#0000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42278</v>
      </c>
      <c r="G16" s="98">
        <f>_xll.qlInterestRateIndexValueDate(M16,F16)</f>
        <v>42282</v>
      </c>
      <c r="H16" s="97">
        <f>_xll.qlInterestRateIndexMaturity(M16,G16)</f>
        <v>42436</v>
      </c>
      <c r="I16" s="89">
        <f>_xll.qlIndexFixing(M16,F16,TRUE,AllTriggers)</f>
        <v>1.6241512150367815E-3</v>
      </c>
      <c r="J16" s="89" t="str">
        <f t="shared" si="1"/>
        <v>EUR1YDP5M=</v>
      </c>
      <c r="K16" s="89"/>
      <c r="L16" s="27"/>
      <c r="M16" s="91" t="str">
        <f>_xll.qlEuribor(,D16,YieldCurve,,Trigger)</f>
        <v>obj_00905#0000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42278</v>
      </c>
      <c r="G17" s="98">
        <f>_xll.qlInterestRateIndexValueDate(M17,F17)</f>
        <v>42282</v>
      </c>
      <c r="H17" s="97">
        <f>_xll.qlInterestRateIndexMaturity(M17,G17)</f>
        <v>42465</v>
      </c>
      <c r="I17" s="89">
        <f>_xll.qlIndexFixing(M17,F17,TRUE,AllTriggers)</f>
        <v>1.5759999999995268E-3</v>
      </c>
      <c r="J17" s="89" t="str">
        <f t="shared" si="1"/>
        <v>EUR1YDP6M=</v>
      </c>
      <c r="K17" s="89"/>
      <c r="L17" s="27"/>
      <c r="M17" s="91" t="str">
        <f>_xll.qlEuribor(,D17,YieldCurve,,Trigger)</f>
        <v>obj_00904#0000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42278</v>
      </c>
      <c r="G18" s="98">
        <f>_xll.qlInterestRateIndexValueDate(M18,F18)</f>
        <v>42282</v>
      </c>
      <c r="H18" s="97">
        <f>_xll.qlInterestRateIndexMaturity(M18,G18)</f>
        <v>42495</v>
      </c>
      <c r="I18" s="89">
        <f>_xll.qlIndexFixing(M18,F18,TRUE,AllTriggers)</f>
        <v>1.5391447784247833E-3</v>
      </c>
      <c r="J18" s="89" t="str">
        <f t="shared" si="1"/>
        <v>EUR1YDP7M=</v>
      </c>
      <c r="K18" s="89"/>
      <c r="L18" s="27"/>
      <c r="M18" s="91" t="str">
        <f>_xll.qlEuribor(,D18,YieldCurve,,Trigger)</f>
        <v>obj_00907#0000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42278</v>
      </c>
      <c r="G19" s="98">
        <f>_xll.qlInterestRateIndexValueDate(M19,F19)</f>
        <v>42282</v>
      </c>
      <c r="H19" s="97">
        <f>_xll.qlInterestRateIndexMaturity(M19,G19)</f>
        <v>42527</v>
      </c>
      <c r="I19" s="89">
        <f>_xll.qlIndexFixing(M19,F19,TRUE,AllTriggers)</f>
        <v>1.5074112931340107E-3</v>
      </c>
      <c r="J19" s="89" t="str">
        <f t="shared" si="1"/>
        <v>EUR1YDP8M=</v>
      </c>
      <c r="K19" s="89"/>
      <c r="L19" s="27"/>
      <c r="M19" s="91" t="str">
        <f>_xll.qlEuribor(,D19,YieldCurve,,Trigger)</f>
        <v>obj_00903#0000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42278</v>
      </c>
      <c r="G20" s="98">
        <f>_xll.qlInterestRateIndexValueDate(M20,F20)</f>
        <v>42282</v>
      </c>
      <c r="H20" s="98">
        <f>_xll.qlInterestRateIndexMaturity(M20,G20)</f>
        <v>42556</v>
      </c>
      <c r="I20" s="89">
        <f>_xll.qlIndexFixing(M20,F20,TRUE,AllTriggers)</f>
        <v>1.4819999999999007E-3</v>
      </c>
      <c r="J20" s="89" t="str">
        <f t="shared" si="1"/>
        <v>EUR1YDP9M=</v>
      </c>
      <c r="K20" s="90"/>
      <c r="L20" s="58"/>
      <c r="M20" s="91" t="str">
        <f>_xll.qlEuribor(,D20,YieldCurve,,Trigger)</f>
        <v>obj_0090b#0000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42278</v>
      </c>
      <c r="G21" s="98">
        <f>_xll.qlInterestRateIndexValueDate(M21,F21)</f>
        <v>42282</v>
      </c>
      <c r="H21" s="98">
        <f>_xll.qlInterestRateIndexMaturity(M21,G21)</f>
        <v>42587</v>
      </c>
      <c r="I21" s="89">
        <f>_xll.qlIndexFixing(M21,F21,TRUE,AllTriggers)</f>
        <v>1.4552511994175934E-3</v>
      </c>
      <c r="J21" s="89" t="str">
        <f t="shared" si="1"/>
        <v>EUR1YDP10M=</v>
      </c>
      <c r="K21" s="90"/>
      <c r="L21" s="58"/>
      <c r="M21" s="91" t="str">
        <f>_xll.qlEuribor(,D21,YieldCurve,,Trigger)</f>
        <v>obj_00901#0000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42278</v>
      </c>
      <c r="G22" s="98">
        <f>_xll.qlInterestRateIndexValueDate(M22,F22)</f>
        <v>42282</v>
      </c>
      <c r="H22" s="98">
        <f>_xll.qlInterestRateIndexMaturity(M22,G22)</f>
        <v>42618</v>
      </c>
      <c r="I22" s="89">
        <f>_xll.qlIndexFixing(M22,F22,TRUE,AllTriggers)</f>
        <v>1.4278177592952357E-3</v>
      </c>
      <c r="J22" s="89" t="str">
        <f t="shared" si="1"/>
        <v>EUR1YDP11M=</v>
      </c>
      <c r="K22" s="90"/>
      <c r="L22" s="58"/>
      <c r="M22" s="91" t="str">
        <f>_xll.qlEuribor(,D22,YieldCurve,,Trigger)</f>
        <v>obj_00900#0000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42278</v>
      </c>
      <c r="G23" s="102">
        <f>_xll.qlInterestRateIndexValueDate(IborIndex,F23)</f>
        <v>42282</v>
      </c>
      <c r="H23" s="102">
        <f>_xll.qlInterestRateIndexMaturity(IborIndex,G23)</f>
        <v>42648</v>
      </c>
      <c r="I23" s="89">
        <f>_xll.qlIndexFixing(IborIndex,F23,TRUE,AllTriggers)</f>
        <v>1.3999999999999987E-3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42311</v>
      </c>
      <c r="G24" s="104">
        <f>_xll.qlCalendarAdvance(Calendar,SettlementDate,B24&amp;"M","mf",TRUE)</f>
        <v>42313</v>
      </c>
      <c r="H24" s="104">
        <f>_xll.qlInterestRateIndexMaturity(IborIndex,G24)</f>
        <v>42681</v>
      </c>
      <c r="I24" s="95">
        <f>_xll.qlIndexFixing(IborIndex,F24,TRUE,AllTriggers)</f>
        <v>1.3500000000001555E-3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42341</v>
      </c>
      <c r="G25" s="98">
        <f>_xll.qlCalendarAdvance(Calendar,SettlementDate,B25&amp;"M","mf",TRUE)</f>
        <v>42345</v>
      </c>
      <c r="H25" s="98">
        <f>_xll.qlInterestRateIndexMaturity(IborIndex,G25)</f>
        <v>42711</v>
      </c>
      <c r="I25" s="90">
        <f>_xll.qlIndexFixing(IborIndex,F25,TRUE,AllTriggers)</f>
        <v>1.3400000003576582E-3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42369</v>
      </c>
      <c r="G26" s="98">
        <f>_xll.qlCalendarAdvance(Calendar,SettlementDate,B26&amp;"M","mf",TRUE)</f>
        <v>42374</v>
      </c>
      <c r="H26" s="98">
        <f>_xll.qlInterestRateIndexMaturity(IborIndex,G26)</f>
        <v>42740</v>
      </c>
      <c r="I26" s="90">
        <f>_xll.qlIndexFixing(IborIndex,F26,TRUE,AllTriggers)</f>
        <v>1.3599999999998678E-3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42403</v>
      </c>
      <c r="G27" s="98">
        <f>_xll.qlCalendarAdvance(Calendar,SettlementDate,B27&amp;"M","mf",TRUE)</f>
        <v>42405</v>
      </c>
      <c r="H27" s="98">
        <f>_xll.qlInterestRateIndexMaturity(IborIndex,G27)</f>
        <v>42772</v>
      </c>
      <c r="I27" s="90">
        <f>_xll.qlIndexFixing(IborIndex,F27,TRUE,AllTriggers)</f>
        <v>1.3899999992749905E-3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42432</v>
      </c>
      <c r="G28" s="98">
        <f>_xll.qlCalendarAdvance(Calendar,SettlementDate,B28&amp;"M","mf",TRUE)</f>
        <v>42436</v>
      </c>
      <c r="H28" s="98">
        <f>_xll.qlInterestRateIndexMaturity(IborIndex,G28)</f>
        <v>42801</v>
      </c>
      <c r="I28" s="90">
        <f>_xll.qlIndexFixing(IborIndex,F28,TRUE,AllTriggers)</f>
        <v>1.420000000145194E-3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42461</v>
      </c>
      <c r="G29" s="98">
        <f>_xll.qlCalendarAdvance(Calendar,SettlementDate,B29&amp;"M","mf",TRUE)</f>
        <v>42465</v>
      </c>
      <c r="H29" s="98">
        <f>_xll.qlInterestRateIndexMaturity(IborIndex,G29)</f>
        <v>42830</v>
      </c>
      <c r="I29" s="90">
        <f>_xll.qlIndexFixing(IborIndex,F29,TRUE,AllTriggers)</f>
        <v>1.4699999999996109E-3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42493</v>
      </c>
      <c r="G30" s="98">
        <f>_xll.qlCalendarAdvance(Calendar,SettlementDate,B30&amp;"M","mf",TRUE)</f>
        <v>42495</v>
      </c>
      <c r="H30" s="98">
        <f>_xll.qlInterestRateIndexMaturity(IborIndex,G30)</f>
        <v>42860</v>
      </c>
      <c r="I30" s="90">
        <f>_xll.qlIndexFixing(IborIndex,F30,TRUE,AllTriggers)</f>
        <v>1.5199999996234179E-3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42523</v>
      </c>
      <c r="G31" s="98">
        <f>_xll.qlCalendarAdvance(Calendar,SettlementDate,B31&amp;"M","mf",TRUE)</f>
        <v>42527</v>
      </c>
      <c r="H31" s="98">
        <f>_xll.qlInterestRateIndexMaturity(IborIndex,G31)</f>
        <v>42892</v>
      </c>
      <c r="I31" s="90">
        <f>_xll.qlIndexFixing(IborIndex,F31,TRUE,AllTriggers)</f>
        <v>1.5699999995472586E-3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42552</v>
      </c>
      <c r="G32" s="98">
        <f>_xll.qlCalendarAdvance(Calendar,SettlementDate,B32&amp;"M","mf",TRUE)</f>
        <v>42556</v>
      </c>
      <c r="H32" s="98">
        <f>_xll.qlInterestRateIndexMaturity(IborIndex,G32)</f>
        <v>42921</v>
      </c>
      <c r="I32" s="90">
        <f>_xll.qlIndexFixing(IborIndex,F32,TRUE,AllTriggers)</f>
        <v>1.6299999999995641E-3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42585</v>
      </c>
      <c r="G33" s="98">
        <f>_xll.qlCalendarAdvance(Calendar,SettlementDate,B33&amp;"M","mf",TRUE)</f>
        <v>42587</v>
      </c>
      <c r="H33" s="98">
        <f>_xll.qlInterestRateIndexMaturity(IborIndex,G33)</f>
        <v>42954</v>
      </c>
      <c r="I33" s="90">
        <f>_xll.qlIndexFixing(IborIndex,F33,TRUE,AllTriggers)</f>
        <v>1.7100000007602384E-3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42614</v>
      </c>
      <c r="G34" s="98">
        <f>_xll.qlCalendarAdvance(Calendar,SettlementDate,B34&amp;"M","mf",TRUE)</f>
        <v>42618</v>
      </c>
      <c r="H34" s="98">
        <f>_xll.qlInterestRateIndexMaturity(IborIndex,G34)</f>
        <v>42983</v>
      </c>
      <c r="I34" s="90">
        <f>_xll.qlIndexFixing(IborIndex,F34,TRUE,AllTriggers)</f>
        <v>1.7900000012259336E-3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42646</v>
      </c>
      <c r="G35" s="98">
        <f>_xll.qlCalendarAdvance(Calendar,SettlementDate,B35&amp;"M","mf",TRUE)</f>
        <v>42648</v>
      </c>
      <c r="H35" s="98">
        <f>_xll.qlInterestRateIndexMaturity(IborIndex,G35)</f>
        <v>43013</v>
      </c>
      <c r="I35" s="90">
        <f>_xll.qlIndexFixing(IborIndex,F35,TRUE,AllTriggers)</f>
        <v>1.8899999998036173E-3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42278</v>
      </c>
      <c r="G79" s="98">
        <f>_xll.qlInterestRateIndexValueDate(M79,F79)</f>
        <v>42282</v>
      </c>
      <c r="H79" s="98">
        <f>_xll.qlInterestRateIndexMaturity(M79,G79)</f>
        <v>43378</v>
      </c>
      <c r="I79" s="90">
        <f>_xll.qlIndexFixing(M79,F79,TRUE,AllTriggers)</f>
        <v>2.4299999990391946E-3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obj_00984#0000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42278</v>
      </c>
      <c r="G80" s="98">
        <f>_xll.qlInterestRateIndexValueDate(M80,F80)</f>
        <v>42282</v>
      </c>
      <c r="H80" s="98">
        <f>_xll.qlInterestRateIndexMaturity(M80,G80)</f>
        <v>43745</v>
      </c>
      <c r="I80" s="90">
        <f>_xll.qlIndexFixing(M80,F80,TRUE,AllTriggers)</f>
        <v>3.500000000002518E-3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obj_0095c#0000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42278</v>
      </c>
      <c r="G81" s="98">
        <f>_xll.qlInterestRateIndexValueDate(M81,F81)</f>
        <v>42282</v>
      </c>
      <c r="H81" s="98">
        <f>_xll.qlInterestRateIndexMaturity(M81,G81)</f>
        <v>44109</v>
      </c>
      <c r="I81" s="90">
        <f>_xll.qlIndexFixing(M81,F81,TRUE,AllTriggers)</f>
        <v>4.719999999999956E-3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obj_00982#0000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42278</v>
      </c>
      <c r="G82" s="98">
        <f>_xll.qlInterestRateIndexValueDate(M82,F82)</f>
        <v>42282</v>
      </c>
      <c r="H82" s="98">
        <f>_xll.qlInterestRateIndexMaturity(M82,G82)</f>
        <v>44474</v>
      </c>
      <c r="I82" s="90">
        <f>_xll.qlIndexFixing(M82,F82,TRUE,AllTriggers)</f>
        <v>5.9799999999995629E-3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obj_009ad#0000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42278</v>
      </c>
      <c r="G83" s="98">
        <f>_xll.qlInterestRateIndexValueDate(M83,F83)</f>
        <v>42282</v>
      </c>
      <c r="H83" s="98">
        <f>_xll.qlInterestRateIndexMaturity(M83,G83)</f>
        <v>44839</v>
      </c>
      <c r="I83" s="90">
        <f>_xll.qlIndexFixing(M83,F83,TRUE,AllTriggers)</f>
        <v>7.2799999999983676E-3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obj_00939#0000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42278</v>
      </c>
      <c r="G84" s="98">
        <f>_xll.qlInterestRateIndexValueDate(M84,F84)</f>
        <v>42282</v>
      </c>
      <c r="H84" s="98">
        <f>_xll.qlInterestRateIndexMaturity(M84,G84)</f>
        <v>45204</v>
      </c>
      <c r="I84" s="90">
        <f>_xll.qlIndexFixing(M84,F84,TRUE,AllTriggers)</f>
        <v>8.5199999999956665E-3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obj_0095a#0000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42278</v>
      </c>
      <c r="G85" s="98">
        <f>_xll.qlInterestRateIndexValueDate(M85,F85)</f>
        <v>42282</v>
      </c>
      <c r="H85" s="98">
        <f>_xll.qlInterestRateIndexMaturity(M85,G85)</f>
        <v>45572</v>
      </c>
      <c r="I85" s="90">
        <f>_xll.qlIndexFixing(M85,F85,TRUE,AllTriggers)</f>
        <v>9.6500000000000336E-3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obj_00995#0000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42278</v>
      </c>
      <c r="G86" s="98">
        <f>_xll.qlInterestRateIndexValueDate(M86,F86)</f>
        <v>42282</v>
      </c>
      <c r="H86" s="98">
        <f>_xll.qlInterestRateIndexMaturity(M86,G86)</f>
        <v>45936</v>
      </c>
      <c r="I86" s="90">
        <f>_xll.qlIndexFixing(M86,F86,TRUE,AllTriggers)</f>
        <v>1.0650000000000059E-2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obj_00966#0000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42278</v>
      </c>
      <c r="G87" s="98">
        <f>_xll.qlInterestRateIndexValueDate(M87,F87)</f>
        <v>42282</v>
      </c>
      <c r="H87" s="98">
        <f>_xll.qlInterestRateIndexMaturity(M87,G87)</f>
        <v>46300</v>
      </c>
      <c r="I87" s="90">
        <f>_xll.qlIndexFixing(M87,F87,TRUE,AllTriggers)</f>
        <v>1.1547406590907677E-2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obj_009bd#0000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42278</v>
      </c>
      <c r="G88" s="98">
        <f>_xll.qlInterestRateIndexValueDate(M88,F88)</f>
        <v>42282</v>
      </c>
      <c r="H88" s="98">
        <f>_xll.qlInterestRateIndexMaturity(M88,G88)</f>
        <v>46665</v>
      </c>
      <c r="I88" s="90">
        <f>_xll.qlIndexFixing(M88,F88,TRUE,AllTriggers)</f>
        <v>1.2340000000894092E-2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obj_00983#0000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42278</v>
      </c>
      <c r="G89" s="98">
        <f>_xll.qlInterestRateIndexValueDate(M89,F89)</f>
        <v>42282</v>
      </c>
      <c r="H89" s="98">
        <f>_xll.qlInterestRateIndexMaturity(M89,G89)</f>
        <v>47031</v>
      </c>
      <c r="I89" s="90">
        <f>_xll.qlIndexFixing(M89,F89,TRUE,AllTriggers)</f>
        <v>1.3025363721556511E-2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obj_009a5#0000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42278</v>
      </c>
      <c r="G90" s="98">
        <f>_xll.qlInterestRateIndexValueDate(M90,F90)</f>
        <v>42282</v>
      </c>
      <c r="H90" s="98">
        <f>_xll.qlInterestRateIndexMaturity(M90,G90)</f>
        <v>47396</v>
      </c>
      <c r="I90" s="90">
        <f>_xll.qlIndexFixing(M90,F90,TRUE,AllTriggers)</f>
        <v>1.360509957515102E-2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obj_0093b#0000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42278</v>
      </c>
      <c r="G91" s="98">
        <f>_xll.qlInterestRateIndexValueDate(M91,F91)</f>
        <v>42282</v>
      </c>
      <c r="H91" s="98">
        <f>_xll.qlInterestRateIndexMaturity(M91,G91)</f>
        <v>47763</v>
      </c>
      <c r="I91" s="90">
        <f>_xll.qlIndexFixing(M91,F91,TRUE,AllTriggers)</f>
        <v>1.4099999999363576E-2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obj_0098b#0000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42278</v>
      </c>
      <c r="G92" s="98">
        <f>_xll.qlInterestRateIndexValueDate(M92,F92)</f>
        <v>42282</v>
      </c>
      <c r="H92" s="98">
        <f>_xll.qlInterestRateIndexMaturity(M92,G92)</f>
        <v>48127</v>
      </c>
      <c r="I92" s="90">
        <f>_xll.qlIndexFixing(M92,F92,TRUE,AllTriggers)</f>
        <v>1.4518036095276446E-2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obj_0098f#0000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42278</v>
      </c>
      <c r="G93" s="98">
        <f>_xll.qlInterestRateIndexValueDate(M93,F93)</f>
        <v>42282</v>
      </c>
      <c r="H93" s="98">
        <f>_xll.qlInterestRateIndexMaturity(M93,G93)</f>
        <v>48492</v>
      </c>
      <c r="I93" s="90">
        <f>_xll.qlIndexFixing(M93,F93,TRUE,AllTriggers)</f>
        <v>1.4872651503687509E-2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obj_009a1#0000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42278</v>
      </c>
      <c r="G94" s="98">
        <f>_xll.qlInterestRateIndexValueDate(M94,F94)</f>
        <v>42282</v>
      </c>
      <c r="H94" s="98">
        <f>_xll.qlInterestRateIndexMaturity(M94,G94)</f>
        <v>48857</v>
      </c>
      <c r="I94" s="90">
        <f>_xll.qlIndexFixing(M94,F94,TRUE,AllTriggers)</f>
        <v>1.5159428803897255E-2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obj_00964#0000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42278</v>
      </c>
      <c r="G95" s="98">
        <f>_xll.qlInterestRateIndexValueDate(M95,F95)</f>
        <v>42282</v>
      </c>
      <c r="H95" s="98">
        <f>_xll.qlInterestRateIndexMaturity(M95,G95)</f>
        <v>49222</v>
      </c>
      <c r="I95" s="90">
        <f>_xll.qlIndexFixing(M95,F95,TRUE,AllTriggers)</f>
        <v>1.5381569964098087E-2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obj_009a4#0000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42278</v>
      </c>
      <c r="G96" s="98">
        <f>_xll.qlInterestRateIndexValueDate(M96,F96)</f>
        <v>42282</v>
      </c>
      <c r="H96" s="98">
        <f>_xll.qlInterestRateIndexMaturity(M96,G96)</f>
        <v>49587</v>
      </c>
      <c r="I96" s="90">
        <f>_xll.qlIndexFixing(M96,F96,TRUE,AllTriggers)</f>
        <v>1.5540000000216405E-2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obj_00960#0000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42278</v>
      </c>
      <c r="G97" s="98">
        <f>_xll.qlInterestRateIndexValueDate(M97,F97)</f>
        <v>42282</v>
      </c>
      <c r="H97" s="98">
        <f>_xll.qlInterestRateIndexMaturity(M97,G97)</f>
        <v>49954</v>
      </c>
      <c r="I97" s="90">
        <f>_xll.qlIndexFixing(M97,F97,TRUE,AllTriggers)</f>
        <v>1.564793574267451E-2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obj_009c5#0000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42278</v>
      </c>
      <c r="G98" s="98">
        <f>_xll.qlInterestRateIndexValueDate(M98,F98)</f>
        <v>42282</v>
      </c>
      <c r="H98" s="98">
        <f>_xll.qlInterestRateIndexMaturity(M98,G98)</f>
        <v>50318</v>
      </c>
      <c r="I98" s="90">
        <f>_xll.qlIndexFixing(M98,F98,TRUE,AllTriggers)</f>
        <v>1.5717202146675029E-2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obj_009cf#0000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42278</v>
      </c>
      <c r="G99" s="98">
        <f>_xll.qlInterestRateIndexValueDate(M99,F99)</f>
        <v>42282</v>
      </c>
      <c r="H99" s="98">
        <f>_xll.qlInterestRateIndexMaturity(M99,G99)</f>
        <v>50683</v>
      </c>
      <c r="I99" s="90">
        <f>_xll.qlIndexFixing(M99,F99,TRUE,AllTriggers)</f>
        <v>1.5759646340129291E-2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obj_0096d#0000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42278</v>
      </c>
      <c r="G100" s="98">
        <f>_xll.qlInterestRateIndexValueDate(M100,F100)</f>
        <v>42282</v>
      </c>
      <c r="H100" s="98">
        <f>_xll.qlInterestRateIndexMaturity(M100,G100)</f>
        <v>51048</v>
      </c>
      <c r="I100" s="90">
        <f>_xll.qlIndexFixing(M100,F100,TRUE,AllTriggers)</f>
        <v>1.5783874534437164E-2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obj_00978#0000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42278</v>
      </c>
      <c r="G101" s="98">
        <f>_xll.qlInterestRateIndexValueDate(M101,F101)</f>
        <v>42282</v>
      </c>
      <c r="H101" s="98">
        <f>_xll.qlInterestRateIndexMaturity(M101,G101)</f>
        <v>51414</v>
      </c>
      <c r="I101" s="90">
        <f>_xll.qlIndexFixing(M101,F101,TRUE,AllTriggers)</f>
        <v>1.5799999999615698E-2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obj_009bf#0000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42278</v>
      </c>
      <c r="G102" s="98">
        <f>_xll.qlInterestRateIndexValueDate(M102,F102)</f>
        <v>42282</v>
      </c>
      <c r="H102" s="98">
        <f>_xll.qlInterestRateIndexMaturity(M102,G102)</f>
        <v>51781</v>
      </c>
      <c r="I102" s="90">
        <f>_xll.qlIndexFixing(M102,F102,TRUE,AllTriggers)</f>
        <v>1.580613561299142E-2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obj_00953#0000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42278</v>
      </c>
      <c r="G103" s="98">
        <f>_xll.qlInterestRateIndexValueDate(M103,F103)</f>
        <v>42282</v>
      </c>
      <c r="H103" s="98">
        <f>_xll.qlInterestRateIndexMaturity(M103,G103)</f>
        <v>52145</v>
      </c>
      <c r="I103" s="90">
        <f>_xll.qlIndexFixing(M103,F103,TRUE,AllTriggers)</f>
        <v>1.5802387714634991E-2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obj_00947#0000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42278</v>
      </c>
      <c r="G104" s="98">
        <f>_xll.qlInterestRateIndexValueDate(M104,F104)</f>
        <v>42282</v>
      </c>
      <c r="H104" s="98">
        <f>_xll.qlInterestRateIndexMaturity(M104,G104)</f>
        <v>52509</v>
      </c>
      <c r="I104" s="90">
        <f>_xll.qlIndexFixing(M104,F104,TRUE,AllTriggers)</f>
        <v>1.5793527326666949E-2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obj_00997#0000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42278</v>
      </c>
      <c r="G105" s="98">
        <f>_xll.qlInterestRateIndexValueDate(M105,F105)</f>
        <v>42282</v>
      </c>
      <c r="H105" s="98">
        <f>_xll.qlInterestRateIndexMaturity(M105,G105)</f>
        <v>52875</v>
      </c>
      <c r="I105" s="90">
        <f>_xll.qlIndexFixing(M105,F105,TRUE,AllTriggers)</f>
        <v>1.5785306891818066E-2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obj_0097c#0000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42278</v>
      </c>
      <c r="G106" s="98">
        <f>_xll.qlInterestRateIndexValueDate(M106,F106)</f>
        <v>42282</v>
      </c>
      <c r="H106" s="98">
        <f>_xll.qlInterestRateIndexMaturity(M106,G106)</f>
        <v>53240</v>
      </c>
      <c r="I106" s="90">
        <f>_xll.qlIndexFixing(M106,F106,TRUE,AllTriggers)</f>
        <v>1.578000000041322E-2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obj_0097f#0000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42278</v>
      </c>
      <c r="G107" s="98">
        <f>_xll.qlInterestRateIndexValueDate(M107,F107)</f>
        <v>42282</v>
      </c>
      <c r="H107" s="98">
        <f>_xll.qlInterestRateIndexMaturity(M107,G107)</f>
        <v>53605</v>
      </c>
      <c r="I107" s="90">
        <f>_xll.qlIndexFixing(M107,F107,TRUE,AllTriggers)</f>
        <v>1.5779775048401147E-2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obj_00927#0000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42278</v>
      </c>
      <c r="G108" s="98">
        <f>_xll.qlInterestRateIndexValueDate(M108,F108)</f>
        <v>42282</v>
      </c>
      <c r="H108" s="98">
        <f>_xll.qlInterestRateIndexMaturity(M108,G108)</f>
        <v>53972</v>
      </c>
      <c r="I108" s="90">
        <f>_xll.qlIndexFixing(M108,F108,TRUE,AllTriggers)</f>
        <v>1.5781757016604333E-2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obj_0091e#0000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42278</v>
      </c>
      <c r="G109" s="98">
        <f>_xll.qlInterestRateIndexValueDate(M109,F109)</f>
        <v>42282</v>
      </c>
      <c r="H109" s="98">
        <f>_xll.qlInterestRateIndexMaturity(M109,G109)</f>
        <v>54336</v>
      </c>
      <c r="I109" s="90">
        <f>_xll.qlIndexFixing(M109,F109,TRUE,AllTriggers)</f>
        <v>1.5785692813511488E-2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obj_00933#0000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42278</v>
      </c>
      <c r="G110" s="98">
        <f>_xll.qlInterestRateIndexValueDate(M110,F110)</f>
        <v>42282</v>
      </c>
      <c r="H110" s="98">
        <f>_xll.qlInterestRateIndexMaturity(M110,G110)</f>
        <v>54701</v>
      </c>
      <c r="I110" s="90">
        <f>_xll.qlIndexFixing(M110,F110,TRUE,AllTriggers)</f>
        <v>1.5788277103489803E-2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obj_0092e#0000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42278</v>
      </c>
      <c r="G111" s="98">
        <f>_xll.qlInterestRateIndexValueDate(M111,F111)</f>
        <v>42282</v>
      </c>
      <c r="H111" s="98">
        <f>_xll.qlInterestRateIndexMaturity(M111,G111)</f>
        <v>55066</v>
      </c>
      <c r="I111" s="90">
        <f>_xll.qlIndexFixing(M111,F111,TRUE,AllTriggers)</f>
        <v>1.578931421764233E-2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obj_00925#0000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42278</v>
      </c>
      <c r="G112" s="98">
        <f>_xll.qlInterestRateIndexValueDate(M112,F112)</f>
        <v>42282</v>
      </c>
      <c r="H112" s="98">
        <f>_xll.qlInterestRateIndexMaturity(M112,G112)</f>
        <v>55431</v>
      </c>
      <c r="I112" s="90">
        <f>_xll.qlIndexFixing(M112,F112,TRUE,AllTriggers)</f>
        <v>1.5787586900205441E-2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obj_00936#0000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42278</v>
      </c>
      <c r="G113" s="98">
        <f>_xll.qlInterestRateIndexValueDate(M113,F113)</f>
        <v>42282</v>
      </c>
      <c r="H113" s="98">
        <f>_xll.qlInterestRateIndexMaturity(M113,G113)</f>
        <v>55799</v>
      </c>
      <c r="I113" s="90">
        <f>_xll.qlIndexFixing(M113,F113,TRUE,AllTriggers)</f>
        <v>1.5782690749577239E-2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obj_00929#0000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42278</v>
      </c>
      <c r="G114" s="98">
        <f>_xll.qlInterestRateIndexValueDate(M114,F114)</f>
        <v>42282</v>
      </c>
      <c r="H114" s="98">
        <f>_xll.qlInterestRateIndexMaturity(M114,G114)</f>
        <v>56163</v>
      </c>
      <c r="I114" s="90">
        <f>_xll.qlIndexFixing(M114,F114,TRUE,AllTriggers)</f>
        <v>1.5771829381600735E-2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obj_0092d#0000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42278</v>
      </c>
      <c r="G115" s="98">
        <f>_xll.qlInterestRateIndexValueDate(M115,F115)</f>
        <v>42282</v>
      </c>
      <c r="H115" s="98">
        <f>_xll.qlInterestRateIndexMaturity(M115,G115)</f>
        <v>56527</v>
      </c>
      <c r="I115" s="90">
        <f>_xll.qlIndexFixing(M115,F115,TRUE,AllTriggers)</f>
        <v>1.5754677640090402E-2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obj_0092b#0000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42278</v>
      </c>
      <c r="G116" s="98">
        <f>_xll.qlInterestRateIndexValueDate(M116,F116)</f>
        <v>42282</v>
      </c>
      <c r="H116" s="98">
        <f>_xll.qlInterestRateIndexMaturity(M116,G116)</f>
        <v>56892</v>
      </c>
      <c r="I116" s="90">
        <f>_xll.qlIndexFixing(M116,F116,TRUE,AllTriggers)</f>
        <v>1.5729999999741295E-2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obj_00952#0000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42278</v>
      </c>
      <c r="G117" s="98">
        <f>_xll.qlInterestRateIndexValueDate(M117,F117)</f>
        <v>42282</v>
      </c>
      <c r="H117" s="98">
        <f>_xll.qlInterestRateIndexMaturity(M117,G117)</f>
        <v>60545</v>
      </c>
      <c r="I117" s="90">
        <f>_xll.qlIndexFixing(M117,F117,TRUE,AllTriggers)</f>
        <v>1.522000000003306E-2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obj_0096b#0000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42278</v>
      </c>
      <c r="G118" s="102">
        <f>_xll.qlInterestRateIndexValueDate(M118,F118)</f>
        <v>42282</v>
      </c>
      <c r="H118" s="102">
        <f>_xll.qlInterestRateIndexMaturity(M118,G118)</f>
        <v>64199</v>
      </c>
      <c r="I118" s="103">
        <f>_xll.qlIndexFixing(M118,F118,TRUE,AllTriggers)</f>
        <v>1.5019999999608369E-2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obj_00968#0000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D5" sqref="D5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42278</v>
      </c>
      <c r="G6" s="70">
        <f>_xll.qlInterestRateIndexValueDate(OvernightIndex,F6)</f>
        <v>42278</v>
      </c>
      <c r="H6" s="70">
        <f>_xll.qlInterestRateIndexMaturity(OvernightIndex,G6)</f>
        <v>42279</v>
      </c>
      <c r="I6" s="67">
        <f>_xll.qlIndexFixing(OvernightIndex,F6,TRUE,AllTriggers)</f>
        <v>-1.2000000000078614E-3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42279</v>
      </c>
      <c r="G7" s="61">
        <f>_xll.qlInterestRateIndexValueDate(OvernightIndex,F7)</f>
        <v>42279</v>
      </c>
      <c r="H7" s="61">
        <f>_xll.qlInterestRateIndexMaturity(OvernightIndex,G7)</f>
        <v>42282</v>
      </c>
      <c r="I7" s="68">
        <f>_xll.qlIndexFixing(OvernightIndex,F7,TRUE,AllTriggers)</f>
        <v>-1.2000000000211841E-3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42282</v>
      </c>
      <c r="G8" s="61">
        <f>_xll.qlInterestRateIndexValueDate(OvernightIndex,F8)</f>
        <v>42282</v>
      </c>
      <c r="H8" s="61">
        <f>_xll.qlInterestRateIndexMaturity(OvernightIndex,G8)</f>
        <v>42283</v>
      </c>
      <c r="I8" s="68">
        <f>_xll.qlIndexFixing(OvernightIndex,F8,TRUE,AllTriggers)</f>
        <v>-1.2306241931092643E-3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42278</v>
      </c>
      <c r="G48" s="70">
        <f>_xll.qlSwapStartDate(M48)</f>
        <v>42282</v>
      </c>
      <c r="H48" s="70">
        <f>_xll.qlSwapMaturityDate(M48)</f>
        <v>42289</v>
      </c>
      <c r="I48" s="67">
        <f>_xll.qlOvernightIndexedSwapFairRate(M48,AllTriggers)</f>
        <v>-1.4199999999967416E-3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obj_008e9#0000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42278</v>
      </c>
      <c r="G49" s="61">
        <f>_xll.qlSwapStartDate(M49)</f>
        <v>42282</v>
      </c>
      <c r="H49" s="61">
        <f>_xll.qlSwapMaturityDate(M49)</f>
        <v>42296</v>
      </c>
      <c r="I49" s="68">
        <f>_xll.qlOvernightIndexedSwapFairRate(M49,AllTriggers)</f>
        <v>-1.4199999999653379E-3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obj_008fa#0000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42278</v>
      </c>
      <c r="G50" s="61">
        <f>_xll.qlSwapStartDate(M50)</f>
        <v>42282</v>
      </c>
      <c r="H50" s="61">
        <f>_xll.qlSwapMaturityDate(M50)</f>
        <v>42303</v>
      </c>
      <c r="I50" s="68">
        <f>_xll.qlOvernightIndexedSwapFairRate(M50,AllTriggers)</f>
        <v>-1.4199999999834185E-3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obj_008d6#0000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42278</v>
      </c>
      <c r="G51" s="61">
        <f>_xll.qlSwapStartDate(M51)</f>
        <v>42282</v>
      </c>
      <c r="H51" s="61">
        <f>_xll.qlSwapMaturityDate(M51)</f>
        <v>42313</v>
      </c>
      <c r="I51" s="68">
        <f>_xll.qlOvernightIndexedSwapFairRate(M51,AllTriggers)</f>
        <v>-1.4100000000011141E-3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obj_008d1#0000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42278</v>
      </c>
      <c r="G52" s="61">
        <f>_xll.qlSwapStartDate(M52)</f>
        <v>42282</v>
      </c>
      <c r="H52" s="61">
        <f>_xll.qlSwapMaturityDate(M52)</f>
        <v>42345</v>
      </c>
      <c r="I52" s="68">
        <f>_xll.qlOvernightIndexedSwapFairRate(M52,AllTriggers)</f>
        <v>-1.4380222256381108E-3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obj_008e6#0000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42278</v>
      </c>
      <c r="G53" s="61">
        <f>_xll.qlSwapStartDate(M53)</f>
        <v>42282</v>
      </c>
      <c r="H53" s="61">
        <f>_xll.qlSwapMaturityDate(M53)</f>
        <v>42374</v>
      </c>
      <c r="I53" s="68">
        <f>_xll.qlOvernightIndexedSwapFairRate(M53,AllTriggers)</f>
        <v>-1.4424173180302303E-3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obj_008dd#0000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42278</v>
      </c>
      <c r="G54" s="61">
        <f>_xll.qlSwapStartDate(M54)</f>
        <v>42282</v>
      </c>
      <c r="H54" s="61">
        <f>_xll.qlSwapMaturityDate(M54)</f>
        <v>42405</v>
      </c>
      <c r="I54" s="68">
        <f>_xll.qlOvernightIndexedSwapFairRate(M54,AllTriggers)</f>
        <v>-1.4972789571131332E-3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obj_008e3#0000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42278</v>
      </c>
      <c r="G55" s="61">
        <f>_xll.qlSwapStartDate(M55)</f>
        <v>42282</v>
      </c>
      <c r="H55" s="61">
        <f>_xll.qlSwapMaturityDate(M55)</f>
        <v>42436</v>
      </c>
      <c r="I55" s="68">
        <f>_xll.qlOvernightIndexedSwapFairRate(M55,AllTriggers)</f>
        <v>-1.5378929886156912E-3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obj_008e4#0000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42278</v>
      </c>
      <c r="G56" s="61">
        <f>_xll.qlSwapStartDate(M56)</f>
        <v>42282</v>
      </c>
      <c r="H56" s="61">
        <f>_xll.qlSwapMaturityDate(M56)</f>
        <v>42465</v>
      </c>
      <c r="I56" s="68">
        <f>_xll.qlOvernightIndexedSwapFairRate(M56,AllTriggers)</f>
        <v>-1.5687513751691032E-3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obj_008ec#0000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42278</v>
      </c>
      <c r="G57" s="61">
        <f>_xll.qlSwapStartDate(M57)</f>
        <v>42282</v>
      </c>
      <c r="H57" s="61">
        <f>_xll.qlSwapMaturityDate(M57)</f>
        <v>42495</v>
      </c>
      <c r="I57" s="68">
        <f>_xll.qlOvernightIndexedSwapFairRate(M57,AllTriggers)</f>
        <v>-1.5994714392016519E-3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obj_008c6#0000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42278</v>
      </c>
      <c r="G58" s="61">
        <f>_xll.qlSwapStartDate(M58)</f>
        <v>42282</v>
      </c>
      <c r="H58" s="61">
        <f>_xll.qlSwapMaturityDate(M58)</f>
        <v>42527</v>
      </c>
      <c r="I58" s="68">
        <f>_xll.qlOvernightIndexedSwapFairRate(M58,AllTriggers)</f>
        <v>-1.6343188394568314E-3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obj_008f1#0000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42278</v>
      </c>
      <c r="G59" s="61">
        <f>_xll.qlSwapStartDate(M59)</f>
        <v>42282</v>
      </c>
      <c r="H59" s="61">
        <f>_xll.qlSwapMaturityDate(M59)</f>
        <v>42556</v>
      </c>
      <c r="I59" s="68">
        <f>_xll.qlOvernightIndexedSwapFairRate(M59,AllTriggers)</f>
        <v>-1.6664654088448503E-3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obj_008e0#0000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42278</v>
      </c>
      <c r="G60" s="61">
        <f>_xll.qlSwapStartDate(M60)</f>
        <v>42282</v>
      </c>
      <c r="H60" s="61">
        <f>_xll.qlSwapMaturityDate(M60)</f>
        <v>42587</v>
      </c>
      <c r="I60" s="68">
        <f>_xll.qlOvernightIndexedSwapFairRate(M60,AllTriggers)</f>
        <v>-1.6986754119640212E-3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obj_008f7#0000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42278</v>
      </c>
      <c r="G61" s="61">
        <f>_xll.qlSwapStartDate(M61)</f>
        <v>42282</v>
      </c>
      <c r="H61" s="61">
        <f>_xll.qlSwapMaturityDate(M61)</f>
        <v>42618</v>
      </c>
      <c r="I61" s="68">
        <f>_xll.qlOvernightIndexedSwapFairRate(M61,AllTriggers)</f>
        <v>-1.7271150150439355E-3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obj_008ea#0000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42278</v>
      </c>
      <c r="G63" s="61">
        <f>_xll.qlSwapStartDate(M63)</f>
        <v>42282</v>
      </c>
      <c r="H63" s="61">
        <f>_xll.qlSwapMaturityDate(M63)</f>
        <v>42648</v>
      </c>
      <c r="I63" s="68">
        <f>_xll.qlOvernightIndexedSwapFairRate(M63,AllTriggers)</f>
        <v>-1.7518193919400546E-3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obj_008fe#0000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42278</v>
      </c>
      <c r="G64" s="61">
        <f>_xll.qlSwapStartDate(M64)</f>
        <v>42282</v>
      </c>
      <c r="H64" s="61">
        <f>_xll.qlSwapMaturityDate(M64)</f>
        <v>42681</v>
      </c>
      <c r="I64" s="68">
        <f>_xll.qlOvernightIndexedSwapFairRate(M64,AllTriggers)</f>
        <v>-1.7736828386995945E-3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obj_008f8#0000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42278</v>
      </c>
      <c r="G65" s="61">
        <f>_xll.qlSwapStartDate(M65)</f>
        <v>42282</v>
      </c>
      <c r="H65" s="61">
        <f>_xll.qlSwapMaturityDate(M65)</f>
        <v>42709</v>
      </c>
      <c r="I65" s="68">
        <f>_xll.qlOvernightIndexedSwapFairRate(M65,AllTriggers)</f>
        <v>-1.7881047884342268E-3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obj_008cd#0000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42278</v>
      </c>
      <c r="G66" s="61">
        <f>_xll.qlSwapStartDate(M66)</f>
        <v>42282</v>
      </c>
      <c r="H66" s="61">
        <f>_xll.qlSwapMaturityDate(M66)</f>
        <v>42740</v>
      </c>
      <c r="I66" s="68">
        <f>_xll.qlOvernightIndexedSwapFairRate(M66,AllTriggers)</f>
        <v>-1.8000000000001496E-3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obj_008eb#0000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42278</v>
      </c>
      <c r="G67" s="61">
        <f>_xll.qlSwapStartDate(M67)</f>
        <v>42282</v>
      </c>
      <c r="H67" s="61">
        <f>_xll.qlSwapMaturityDate(M67)</f>
        <v>42772</v>
      </c>
      <c r="I67" s="68">
        <f>_xll.qlOvernightIndexedSwapFairRate(M67,AllTriggers)</f>
        <v>-1.8152312146252499E-3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obj_008f0#0000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42278</v>
      </c>
      <c r="G68" s="61">
        <f>_xll.qlSwapStartDate(M68)</f>
        <v>42282</v>
      </c>
      <c r="H68" s="61">
        <f>_xll.qlSwapMaturityDate(M68)</f>
        <v>42800</v>
      </c>
      <c r="I68" s="68">
        <f>_xll.qlOvernightIndexedSwapFairRate(M68,AllTriggers)</f>
        <v>-1.8244104279252333E-3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obj_008cf#0000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42278</v>
      </c>
      <c r="G69" s="61">
        <f>_xll.qlSwapStartDate(M69)</f>
        <v>42282</v>
      </c>
      <c r="H69" s="61">
        <f>_xll.qlSwapMaturityDate(M69)</f>
        <v>42830</v>
      </c>
      <c r="I69" s="68">
        <f>_xll.qlOvernightIndexedSwapFairRate(M69,AllTriggers)</f>
        <v>-1.8299999998591871E-3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obj_008c8#0000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42278</v>
      </c>
      <c r="G70" s="61">
        <f>_xll.qlSwapStartDate(M70)</f>
        <v>42282</v>
      </c>
      <c r="H70" s="61">
        <f>_xll.qlSwapMaturityDate(M70)</f>
        <v>42860</v>
      </c>
      <c r="I70" s="68">
        <f>_xll.qlOvernightIndexedSwapFairRate(M70,AllTriggers)</f>
        <v>-1.8312691308462119E-3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obj_008d3#0000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42278</v>
      </c>
      <c r="G71" s="61">
        <f>_xll.qlSwapStartDate(M71)</f>
        <v>42282</v>
      </c>
      <c r="H71" s="61">
        <f>_xll.qlSwapMaturityDate(M71)</f>
        <v>42891</v>
      </c>
      <c r="I71" s="68">
        <f>_xll.qlOvernightIndexedSwapFairRate(M71,AllTriggers)</f>
        <v>-1.8279183250871146E-3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obj_008f9#0000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42278</v>
      </c>
      <c r="G72" s="61">
        <f>_xll.qlSwapStartDate(M72)</f>
        <v>42282</v>
      </c>
      <c r="H72" s="61">
        <f>_xll.qlSwapMaturityDate(M72)</f>
        <v>42921</v>
      </c>
      <c r="I72" s="68">
        <f>_xll.qlOvernightIndexedSwapFairRate(M72,AllTriggers)</f>
        <v>-1.8199999998034508E-3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obj_008da#0000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42278</v>
      </c>
      <c r="G73" s="61">
        <f>_xll.qlSwapStartDate(M73)</f>
        <v>42282</v>
      </c>
      <c r="H73" s="61">
        <f>_xll.qlSwapMaturityDate(M73)</f>
        <v>42954</v>
      </c>
      <c r="I73" s="68">
        <f>_xll.qlOvernightIndexedSwapFairRate(M73,AllTriggers)</f>
        <v>-1.8060092284727471E-3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obj_008d7#0000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42278</v>
      </c>
      <c r="G74" s="61">
        <f>_xll.qlSwapStartDate(M74)</f>
        <v>42282</v>
      </c>
      <c r="H74" s="61">
        <f>_xll.qlSwapMaturityDate(M74)</f>
        <v>42983</v>
      </c>
      <c r="I74" s="68">
        <f>_xll.qlOvernightIndexedSwapFairRate(M74,AllTriggers)</f>
        <v>-1.7898096792534157E-3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obj_008f2#0000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42278</v>
      </c>
      <c r="G75" s="61">
        <f>_xll.qlSwapStartDate(M75)</f>
        <v>42282</v>
      </c>
      <c r="H75" s="61">
        <f>_xll.qlSwapMaturityDate(M75)</f>
        <v>43013</v>
      </c>
      <c r="I75" s="68">
        <f>_xll.qlOvernightIndexedSwapFairRate(M75,AllTriggers)</f>
        <v>-1.7700000000132035E-3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obj_008ca#0000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42278</v>
      </c>
      <c r="G79" s="61">
        <f>_xll.qlSwapStartDate(M79)</f>
        <v>42282</v>
      </c>
      <c r="H79" s="61">
        <f>_xll.qlSwapMaturityDate(M79)</f>
        <v>43378</v>
      </c>
      <c r="I79" s="68">
        <f>_xll.qlOvernightIndexedSwapFairRate(M79,AllTriggers)</f>
        <v>-1.3200000005895711E-3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obj_008c7#0000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42278</v>
      </c>
      <c r="G80" s="61">
        <f>_xll.qlSwapStartDate(M80)</f>
        <v>42282</v>
      </c>
      <c r="H80" s="61">
        <f>_xll.qlSwapMaturityDate(M80)</f>
        <v>43745</v>
      </c>
      <c r="I80" s="68">
        <f>_xll.qlOvernightIndexedSwapFairRate(M80,AllTriggers)</f>
        <v>-4.6000000041450856E-4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obj_008df#0000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42278</v>
      </c>
      <c r="G81" s="61">
        <f>_xll.qlSwapStartDate(M81)</f>
        <v>42282</v>
      </c>
      <c r="H81" s="61">
        <f>_xll.qlSwapMaturityDate(M81)</f>
        <v>44109</v>
      </c>
      <c r="I81" s="68">
        <f>_xll.qlOvernightIndexedSwapFairRate(M81,AllTriggers)</f>
        <v>6.0999999999991465E-4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obj_008f3#0000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42278</v>
      </c>
      <c r="G82" s="61">
        <f>_xll.qlSwapStartDate(M82)</f>
        <v>42282</v>
      </c>
      <c r="H82" s="61">
        <f>_xll.qlSwapMaturityDate(M82)</f>
        <v>44474</v>
      </c>
      <c r="I82" s="68">
        <f>_xll.qlOvernightIndexedSwapFairRate(M82,AllTriggers)</f>
        <v>1.8500000000001092E-3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obj_008ef#0000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42278</v>
      </c>
      <c r="G83" s="61">
        <f>_xll.qlSwapStartDate(M83)</f>
        <v>42282</v>
      </c>
      <c r="H83" s="61">
        <f>_xll.qlSwapMaturityDate(M83)</f>
        <v>44839</v>
      </c>
      <c r="I83" s="68">
        <f>_xll.qlOvernightIndexedSwapFairRate(M83,AllTriggers)</f>
        <v>3.1899999999999099E-3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obj_008e5#0000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42278</v>
      </c>
      <c r="G84" s="61">
        <f>_xll.qlSwapStartDate(M84)</f>
        <v>42282</v>
      </c>
      <c r="H84" s="61">
        <f>_xll.qlSwapMaturityDate(M84)</f>
        <v>45204</v>
      </c>
      <c r="I84" s="68">
        <f>_xll.qlOvernightIndexedSwapFairRate(M84,AllTriggers)</f>
        <v>4.4700000000000581E-3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obj_008cc#0000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42278</v>
      </c>
      <c r="G85" s="61">
        <f>_xll.qlSwapStartDate(M85)</f>
        <v>42282</v>
      </c>
      <c r="H85" s="61">
        <f>_xll.qlSwapMaturityDate(M85)</f>
        <v>45572</v>
      </c>
      <c r="I85" s="68">
        <f>_xll.qlOvernightIndexedSwapFairRate(M85,AllTriggers)</f>
        <v>5.6699999999998592E-3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obj_008db#0000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42278</v>
      </c>
      <c r="G86" s="61">
        <f>_xll.qlSwapStartDate(M86)</f>
        <v>42282</v>
      </c>
      <c r="H86" s="61">
        <f>_xll.qlSwapMaturityDate(M86)</f>
        <v>45936</v>
      </c>
      <c r="I86" s="68">
        <f>_xll.qlOvernightIndexedSwapFairRate(M86,AllTriggers)</f>
        <v>6.7399999999997601E-3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obj_008c9#0000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42278</v>
      </c>
      <c r="G87" s="61">
        <f>_xll.qlSwapStartDate(M87)</f>
        <v>42282</v>
      </c>
      <c r="H87" s="61">
        <f>_xll.qlSwapMaturityDate(M87)</f>
        <v>46300</v>
      </c>
      <c r="I87" s="68">
        <f>_xll.qlOvernightIndexedSwapFairRate(M87,AllTriggers)</f>
        <v>7.7299999999994916E-3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obj_008d2#0000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42278</v>
      </c>
      <c r="G88" s="61">
        <f>_xll.qlSwapStartDate(M88)</f>
        <v>42282</v>
      </c>
      <c r="H88" s="61">
        <f>_xll.qlSwapMaturityDate(M88)</f>
        <v>46665</v>
      </c>
      <c r="I88" s="68">
        <f>_xll.qlOvernightIndexedSwapFairRate(M88,AllTriggers)</f>
        <v>8.6199999999992082E-3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obj_008fc#0000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42278</v>
      </c>
      <c r="G89" s="61">
        <f>_xll.qlSwapStartDate(M89)</f>
        <v>42282</v>
      </c>
      <c r="H89" s="61">
        <f>_xll.qlSwapMaturityDate(M89)</f>
        <v>47031</v>
      </c>
      <c r="I89" s="68">
        <f>_xll.qlOvernightIndexedSwapFairRate(M89,AllTriggers)</f>
        <v>9.4081128231688384E-3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obj_008dc#0000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42278</v>
      </c>
      <c r="G90" s="61">
        <f>_xll.qlSwapStartDate(M90)</f>
        <v>42282</v>
      </c>
      <c r="H90" s="61">
        <f>_xll.qlSwapMaturityDate(M90)</f>
        <v>47396</v>
      </c>
      <c r="I90" s="68">
        <f>_xll.qlOvernightIndexedSwapFairRate(M90,AllTriggers)</f>
        <v>1.0097441107097455E-2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obj_008ed#0000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42278</v>
      </c>
      <c r="G91" s="61">
        <f>_xll.qlSwapStartDate(M91)</f>
        <v>42282</v>
      </c>
      <c r="H91" s="61">
        <f>_xll.qlSwapMaturityDate(M91)</f>
        <v>47763</v>
      </c>
      <c r="I91" s="68">
        <f>_xll.qlOvernightIndexedSwapFairRate(M91,AllTriggers)</f>
        <v>1.069999999988174E-2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obj_008f5#0000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42278</v>
      </c>
      <c r="G92" s="61">
        <f>_xll.qlSwapStartDate(M92)</f>
        <v>42282</v>
      </c>
      <c r="H92" s="61">
        <f>_xll.qlSwapMaturityDate(M92)</f>
        <v>48127</v>
      </c>
      <c r="I92" s="68">
        <f>_xll.qlOvernightIndexedSwapFairRate(M92,AllTriggers)</f>
        <v>1.1214269086470354E-2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obj_008e2#0000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42278</v>
      </c>
      <c r="G93" s="61">
        <f>_xll.qlSwapStartDate(M93)</f>
        <v>42282</v>
      </c>
      <c r="H93" s="61">
        <f>_xll.qlSwapMaturityDate(M93)</f>
        <v>48492</v>
      </c>
      <c r="I93" s="68">
        <f>_xll.qlOvernightIndexedSwapFairRate(M93,AllTriggers)</f>
        <v>1.1652667492418313E-2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obj_008d8#0000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42278</v>
      </c>
      <c r="G94" s="61">
        <f>_xll.qlSwapStartDate(M94)</f>
        <v>42282</v>
      </c>
      <c r="H94" s="61">
        <f>_xll.qlSwapMaturityDate(M94)</f>
        <v>48857</v>
      </c>
      <c r="I94" s="68">
        <f>_xll.qlOvernightIndexedSwapFairRate(M94,AllTriggers)</f>
        <v>1.2019418770887828E-2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obj_008c5#0000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42278</v>
      </c>
      <c r="G95" s="61">
        <f>_xll.qlSwapStartDate(M95)</f>
        <v>42282</v>
      </c>
      <c r="H95" s="61">
        <f>_xll.qlSwapMaturityDate(M95)</f>
        <v>49222</v>
      </c>
      <c r="I95" s="68">
        <f>_xll.qlOvernightIndexedSwapFairRate(M95,AllTriggers)</f>
        <v>1.2320080979992314E-2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obj_008ee#0000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42278</v>
      </c>
      <c r="G96" s="61">
        <f>_xll.qlSwapStartDate(M96)</f>
        <v>42282</v>
      </c>
      <c r="H96" s="61">
        <f>_xll.qlSwapMaturityDate(M96)</f>
        <v>49587</v>
      </c>
      <c r="I96" s="68">
        <f>_xll.qlOvernightIndexedSwapFairRate(M96,AllTriggers)</f>
        <v>1.25599999993868E-2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obj_008de#0000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42278</v>
      </c>
      <c r="G97" s="61">
        <f>_xll.qlSwapStartDate(M97)</f>
        <v>42282</v>
      </c>
      <c r="H97" s="61">
        <f>_xll.qlSwapMaturityDate(M97)</f>
        <v>49954</v>
      </c>
      <c r="I97" s="68">
        <f>_xll.qlOvernightIndexedSwapFairRate(M97,AllTriggers)</f>
        <v>1.2746016016296992E-2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obj_008f4#0000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42278</v>
      </c>
      <c r="G98" s="61">
        <f>_xll.qlSwapStartDate(M98)</f>
        <v>42282</v>
      </c>
      <c r="H98" s="61">
        <f>_xll.qlSwapMaturityDate(M98)</f>
        <v>50318</v>
      </c>
      <c r="I98" s="68">
        <f>_xll.qlOvernightIndexedSwapFairRate(M98,AllTriggers)</f>
        <v>1.2884658860200248E-2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obj_008e1#0000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42278</v>
      </c>
      <c r="G99" s="61">
        <f>_xll.qlSwapStartDate(M99)</f>
        <v>42282</v>
      </c>
      <c r="H99" s="61">
        <f>_xll.qlSwapMaturityDate(M99)</f>
        <v>50683</v>
      </c>
      <c r="I99" s="68">
        <f>_xll.qlOvernightIndexedSwapFairRate(M99,AllTriggers)</f>
        <v>1.2987301870710635E-2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obj_008fd#0000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42278</v>
      </c>
      <c r="G100" s="61">
        <f>_xll.qlSwapStartDate(M100)</f>
        <v>42282</v>
      </c>
      <c r="H100" s="61">
        <f>_xll.qlSwapMaturityDate(M100)</f>
        <v>51048</v>
      </c>
      <c r="I100" s="68">
        <f>_xll.qlOvernightIndexedSwapFairRate(M100,AllTriggers)</f>
        <v>1.3062695596412374E-2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obj_008d4#0000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42278</v>
      </c>
      <c r="G101" s="61">
        <f>_xll.qlSwapStartDate(M101)</f>
        <v>42282</v>
      </c>
      <c r="H101" s="61">
        <f>_xll.qlSwapMaturityDate(M101)</f>
        <v>51414</v>
      </c>
      <c r="I101" s="68">
        <f>_xll.qlOvernightIndexedSwapFairRate(M101,AllTriggers)</f>
        <v>1.3119999999704748E-2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obj_008fb#0000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42278</v>
      </c>
      <c r="G102" s="61">
        <f>_xll.qlSwapStartDate(M102)</f>
        <v>42282</v>
      </c>
      <c r="H102" s="61">
        <f>_xll.qlSwapMaturityDate(M102)</f>
        <v>51781</v>
      </c>
      <c r="I102" s="68">
        <f>_xll.qlOvernightIndexedSwapFairRate(M102,AllTriggers)</f>
        <v>1.3166970708672295E-2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obj_008ce#0000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42278</v>
      </c>
      <c r="G103" s="61">
        <f>_xll.qlSwapStartDate(M103)</f>
        <v>42282</v>
      </c>
      <c r="H103" s="61">
        <f>_xll.qlSwapMaturityDate(M103)</f>
        <v>52145</v>
      </c>
      <c r="I103" s="68">
        <f>_xll.qlOvernightIndexedSwapFairRate(M103,AllTriggers)</f>
        <v>1.3206718803540773E-2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obj_008e8#0000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42278</v>
      </c>
      <c r="G104" s="61">
        <f>_xll.qlSwapStartDate(M104)</f>
        <v>42282</v>
      </c>
      <c r="H104" s="61">
        <f>_xll.qlSwapMaturityDate(M104)</f>
        <v>52509</v>
      </c>
      <c r="I104" s="68">
        <f>_xll.qlOvernightIndexedSwapFairRate(M104,AllTriggers)</f>
        <v>1.324215095625977E-2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obj_008d5#0000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42278</v>
      </c>
      <c r="G105" s="61">
        <f>_xll.qlSwapStartDate(M105)</f>
        <v>42282</v>
      </c>
      <c r="H105" s="61">
        <f>_xll.qlSwapMaturityDate(M105)</f>
        <v>52875</v>
      </c>
      <c r="I105" s="68">
        <f>_xll.qlOvernightIndexedSwapFairRate(M105,AllTriggers)</f>
        <v>1.3275882040683478E-2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obj_008e7#0000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42278</v>
      </c>
      <c r="G106" s="61">
        <f>_xll.qlSwapStartDate(M106)</f>
        <v>42282</v>
      </c>
      <c r="H106" s="61">
        <f>_xll.qlSwapMaturityDate(M106)</f>
        <v>53240</v>
      </c>
      <c r="I106" s="68">
        <f>_xll.qlOvernightIndexedSwapFairRate(M106,AllTriggers)</f>
        <v>1.3310000000027493E-2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obj_008d9#0000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42278</v>
      </c>
      <c r="G111" s="61">
        <f>_xll.qlSwapStartDate(M111)</f>
        <v>42282</v>
      </c>
      <c r="H111" s="61">
        <f>_xll.qlSwapMaturityDate(M111)</f>
        <v>55066</v>
      </c>
      <c r="I111" s="68">
        <f>_xll.qlOvernightIndexedSwapFairRate(M111,AllTriggers)</f>
        <v>1.3491598706246557E-2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obj_008ff#0000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42278</v>
      </c>
      <c r="G116" s="61">
        <f>_xll.qlSwapStartDate(M116)</f>
        <v>42282</v>
      </c>
      <c r="H116" s="61">
        <f>_xll.qlSwapMaturityDate(M116)</f>
        <v>56892</v>
      </c>
      <c r="I116" s="68">
        <f>_xll.qlOvernightIndexedSwapFairRate(M116,AllTriggers)</f>
        <v>1.3570000000022503E-2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obj_008d0#0000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42278</v>
      </c>
      <c r="G117" s="61">
        <f>_xll.qlSwapStartDate(M117)</f>
        <v>42282</v>
      </c>
      <c r="H117" s="61">
        <f>_xll.qlSwapMaturityDate(M117)</f>
        <v>60545</v>
      </c>
      <c r="I117" s="68">
        <f>_xll.qlOvernightIndexedSwapFairRate(M117,AllTriggers)</f>
        <v>1.326999999994183E-2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obj_008f6#0000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42278</v>
      </c>
      <c r="G118" s="63">
        <f>_xll.qlSwapStartDate(M118)</f>
        <v>42282</v>
      </c>
      <c r="H118" s="63">
        <f>_xll.qlSwapMaturityDate(M118)</f>
        <v>64199</v>
      </c>
      <c r="I118" s="64">
        <f>_xll.qlOvernightIndexedSwapFairRate(M118,AllTriggers)</f>
        <v>1.3230000000000026E-2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obj_008cb#0000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MAZZOCCHI PAOLO</cp:lastModifiedBy>
  <cp:lastPrinted>2013-07-11T09:05:29Z</cp:lastPrinted>
  <dcterms:created xsi:type="dcterms:W3CDTF">2013-06-26T06:50:40Z</dcterms:created>
  <dcterms:modified xsi:type="dcterms:W3CDTF">2015-10-01T13:11:24Z</dcterms:modified>
</cp:coreProperties>
</file>