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18" i="2"/>
  <c r="L18" i="2"/>
  <c r="M19" i="2"/>
  <c r="L19" i="2"/>
  <c r="K17" i="2" l="1"/>
  <c r="K14" i="2"/>
  <c r="K13" i="2"/>
  <c r="L13" i="2"/>
  <c r="L17" i="2"/>
  <c r="Q19" i="2"/>
  <c r="Q18" i="2"/>
  <c r="K10" i="2" l="1"/>
  <c r="M17" i="2"/>
  <c r="M13" i="2"/>
  <c r="Q13" i="2"/>
  <c r="Q17" i="2"/>
  <c r="K7" i="2" l="1"/>
  <c r="L11" i="2"/>
  <c r="Q5" i="2"/>
  <c r="M11" i="2"/>
  <c r="C14" i="2" a="1"/>
  <c r="P7" i="2"/>
  <c r="C14" i="2" l="1"/>
  <c r="C16" i="2"/>
  <c r="C15" i="2"/>
  <c r="C17" i="2"/>
  <c r="Q11" i="2"/>
  <c r="L10" i="2"/>
  <c r="Q7" i="2"/>
  <c r="M7" i="2" l="1"/>
  <c r="M10" i="2"/>
  <c r="K16" i="2" l="1"/>
  <c r="K15" i="2"/>
  <c r="K12" i="2"/>
  <c r="L12" i="2"/>
  <c r="Q10" i="2"/>
  <c r="L15" i="2"/>
  <c r="L14" i="2"/>
  <c r="U6" i="2"/>
  <c r="U5" i="2"/>
  <c r="L16" i="2"/>
  <c r="D14" i="2" a="1"/>
  <c r="D14" i="2" l="1"/>
  <c r="K6" i="2" s="1"/>
  <c r="D15" i="2"/>
  <c r="D16" i="2"/>
  <c r="D17" i="2"/>
  <c r="Q6" i="2"/>
  <c r="Q14" i="2"/>
  <c r="Q12" i="2"/>
  <c r="Q15" i="2"/>
  <c r="M15" i="2"/>
  <c r="M16" i="2"/>
  <c r="Q16" i="2"/>
  <c r="M12" i="2"/>
  <c r="M14" i="2"/>
</calcChain>
</file>

<file path=xl/sharedStrings.xml><?xml version="1.0" encoding="utf-8"?>
<sst xmlns="http://schemas.openxmlformats.org/spreadsheetml/2006/main" count="104" uniqueCount="59">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</sst>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£&quot;#,##0;[Red]\-&quot;£&quot;#,##0"/>
    <numFmt numFmtId="164" formatCode="0.0000%"/>
    <numFmt numFmtId="165" formatCode="ddd\,\ dd\-mmm\-yyyy"/>
    <numFmt numFmtId="166" formatCode="#,##0.0;#,##0.0"/>
    <numFmt numFmtId="167" formatCode="General_)"/>
    <numFmt numFmtId="168" formatCode="0.0000"/>
    <numFmt numFmtId="169" formatCode="0.000000000"/>
    <numFmt numFmtId="170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9" fontId="1" fillId="0" borderId="0" applyFont="0" applyFill="0" applyBorder="0" applyAlignment="0" applyProtection="0"/>
    <xf numFmtId="166" fontId="3" fillId="2" borderId="0">
      <alignment horizontal="center" vertical="center"/>
    </xf>
    <xf numFmtId="6" fontId="4" fillId="0" borderId="0" applyFont="0" applyFill="0" applyBorder="0" applyAlignment="0" applyProtection="0"/>
    <xf numFmtId="6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0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5" fontId="6" fillId="0" borderId="12" xfId="0" applyNumberFormat="1" applyFont="1" applyFill="1" applyBorder="1" applyAlignment="1">
      <alignment vertical="center"/>
    </xf>
    <xf numFmtId="168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8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8" fontId="6" fillId="0" borderId="0" xfId="0" applyNumberFormat="1" applyFont="1" applyFill="1" applyBorder="1" applyAlignment="1">
      <alignment horizontal="right" vertical="center"/>
    </xf>
    <xf numFmtId="168" fontId="10" fillId="0" borderId="15" xfId="0" applyNumberFormat="1" applyFont="1" applyFill="1" applyBorder="1" applyAlignment="1">
      <alignment vertical="center"/>
    </xf>
    <xf numFmtId="168" fontId="10" fillId="0" borderId="15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5" fontId="6" fillId="0" borderId="18" xfId="0" applyNumberFormat="1" applyFont="1" applyFill="1" applyBorder="1" applyAlignment="1">
      <alignment vertical="center"/>
    </xf>
    <xf numFmtId="169" fontId="6" fillId="0" borderId="18" xfId="0" applyNumberFormat="1" applyFont="1" applyFill="1" applyBorder="1" applyAlignment="1">
      <alignment vertical="center"/>
    </xf>
    <xf numFmtId="168" fontId="10" fillId="0" borderId="19" xfId="4" applyNumberFormat="1" applyFont="1" applyFill="1" applyBorder="1" applyAlignment="1">
      <alignment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5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69" fontId="6" fillId="0" borderId="12" xfId="0" applyNumberFormat="1" applyFont="1" applyFill="1" applyBorder="1" applyAlignment="1">
      <alignment vertical="center"/>
    </xf>
    <xf numFmtId="168" fontId="10" fillId="0" borderId="13" xfId="4" applyNumberFormat="1" applyFont="1" applyFill="1" applyBorder="1" applyAlignment="1">
      <alignment vertical="center"/>
    </xf>
    <xf numFmtId="164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4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16:03:23</v>
        <stp/>
        <stp>{CEEDB2CD-618E-4C0D-BADD-60AE9527B6DD}</stp>
        <tr r="P7" s="2"/>
      </tp>
      <tp t="s">
        <v>Paused at 16:03:23</v>
        <stp/>
        <stp>{D2DF46B1-57C1-4840-94D7-992CA51023A7}</stp>
        <tr r="Q5" s="2"/>
      </tp>
      <tp t="s">
        <v>Paused at 16:03:23</v>
        <stp/>
        <stp>{1AAE51DF-0561-46D8-B886-EC3E895941BA}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20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/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2" t="s">
        <v>5</v>
      </c>
      <c r="B4" s="43" t="s">
        <v>39</v>
      </c>
      <c r="C4" s="43" t="s">
        <v>3</v>
      </c>
      <c r="D4" s="43" t="s">
        <v>25</v>
      </c>
      <c r="E4" s="43" t="s">
        <v>29</v>
      </c>
      <c r="F4" s="43" t="s">
        <v>31</v>
      </c>
      <c r="G4" s="43" t="s">
        <v>49</v>
      </c>
      <c r="H4" s="44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5</v>
      </c>
    </row>
    <row r="5" spans="1:21" x14ac:dyDescent="0.2">
      <c r="A5" s="45" t="s">
        <v>17</v>
      </c>
      <c r="B5" s="46" t="s">
        <v>40</v>
      </c>
      <c r="C5" s="46" t="s">
        <v>16</v>
      </c>
      <c r="D5" s="46" t="s">
        <v>26</v>
      </c>
      <c r="E5" s="46" t="s">
        <v>34</v>
      </c>
      <c r="F5" s="46" t="s">
        <v>33</v>
      </c>
      <c r="G5" s="46" t="s">
        <v>49</v>
      </c>
      <c r="H5" s="47" t="s">
        <v>36</v>
      </c>
      <c r="J5" s="6"/>
      <c r="K5" s="23" t="str">
        <f>VLOOKUP(Currency,FuturesTable,3,0)</f>
        <v>FGBLc1</v>
      </c>
      <c r="L5" s="24">
        <v>41981</v>
      </c>
      <c r="M5" s="25">
        <v>151.02000000000001</v>
      </c>
      <c r="N5" s="25"/>
      <c r="O5" s="25"/>
      <c r="P5" s="25"/>
      <c r="Q5" s="26" t="str">
        <f>_xll.RData(K5,{"EXPIR_DATE","LAST"},,"FRQ:1S",,L5)</f>
        <v>Paused at 16:03:23</v>
      </c>
      <c r="R5" s="7" t="s">
        <v>13</v>
      </c>
      <c r="S5" s="1"/>
      <c r="T5" s="18" t="s">
        <v>4</v>
      </c>
      <c r="U5" s="10" t="e">
        <f ca="1">_xll.ohBoostVersion(Trigger)&amp;" / "&amp;_xll.ohVersion(Trigger)&amp;" / "&amp;_xll.qlVersion(Trigger)</f>
        <v>#NAME?</v>
      </c>
    </row>
    <row r="6" spans="1:21" x14ac:dyDescent="0.2">
      <c r="A6" s="45" t="s">
        <v>18</v>
      </c>
      <c r="B6" s="46" t="s">
        <v>39</v>
      </c>
      <c r="C6" s="46" t="s">
        <v>15</v>
      </c>
      <c r="D6" s="46" t="s">
        <v>27</v>
      </c>
      <c r="E6" s="46" t="s">
        <v>32</v>
      </c>
      <c r="F6" s="46" t="s">
        <v>30</v>
      </c>
      <c r="G6" s="46" t="s">
        <v>49</v>
      </c>
      <c r="H6" s="47" t="s">
        <v>36</v>
      </c>
      <c r="J6" s="19"/>
      <c r="K6" s="20" t="e">
        <f ca="1">D14</f>
        <v>#NAME?</v>
      </c>
      <c r="L6" s="21">
        <v>42170</v>
      </c>
      <c r="M6" s="27">
        <v>99.915000000000006</v>
      </c>
      <c r="N6" s="27"/>
      <c r="O6" s="27"/>
      <c r="P6" s="27"/>
      <c r="Q6" s="28" t="str">
        <f ca="1">_xll.RData(K6,{"EXPIR_DATE","LAST"},,"FRQ:1S",,L6)</f>
        <v>#NAME?</v>
      </c>
      <c r="R6" s="7" t="s">
        <v>13</v>
      </c>
      <c r="S6" s="1"/>
      <c r="T6" s="18" t="s">
        <v>2</v>
      </c>
      <c r="U6" s="10" t="e">
        <f ca="1">_xll.ohRepositoryObjectCount(Trigger)</f>
        <v>#NAME?</v>
      </c>
    </row>
    <row r="7" spans="1:21" x14ac:dyDescent="0.2">
      <c r="A7" s="45" t="s">
        <v>19</v>
      </c>
      <c r="B7" s="46" t="s">
        <v>40</v>
      </c>
      <c r="C7" s="46" t="s">
        <v>16</v>
      </c>
      <c r="D7" s="46" t="s">
        <v>41</v>
      </c>
      <c r="E7" s="46" t="s">
        <v>42</v>
      </c>
      <c r="F7" s="46" t="s">
        <v>43</v>
      </c>
      <c r="G7" s="46" t="s">
        <v>51</v>
      </c>
      <c r="H7" s="47" t="s">
        <v>37</v>
      </c>
      <c r="J7" s="19"/>
      <c r="K7" s="20" t="str">
        <f>Currency&amp;VLOOKUP(Currency,FuturesTable,5,0)&amp;VLOOKUP(Currency,FuturesTable,6,0)&amp;"10Y"</f>
        <v>EURAB6E10Y</v>
      </c>
      <c r="L7" s="21">
        <v>41932</v>
      </c>
      <c r="M7" s="29" t="str">
        <f>N7&amp;"/"&amp;O7</f>
        <v>1.06/1.1</v>
      </c>
      <c r="N7" s="27">
        <v>1.06</v>
      </c>
      <c r="O7" s="27">
        <v>1.1000000000000001</v>
      </c>
      <c r="P7" s="27" t="str">
        <f>_xll.RData(K7&amp;"="&amp;VLOOKUP(Currency,FuturesTable,7,0),{"BID","ASK"},,"FRQ:1S",,N7)</f>
        <v>Paused at 16:03:23</v>
      </c>
      <c r="Q7" s="28" t="str">
        <f>_xll.RData(K7&amp;"="&amp;VLOOKUP(Currency,FuturesTable,7,0),"VALUE_DT1",,"FRQ:1S",,L7)</f>
        <v>Paused at 16:03:23</v>
      </c>
      <c r="R7" s="7" t="s">
        <v>13</v>
      </c>
      <c r="S7" s="1"/>
      <c r="T7" s="1"/>
      <c r="U7" s="1"/>
    </row>
    <row r="8" spans="1:21" ht="16.5" x14ac:dyDescent="0.2">
      <c r="A8" s="45" t="s">
        <v>20</v>
      </c>
      <c r="B8" s="46" t="s">
        <v>39</v>
      </c>
      <c r="C8" s="46" t="s">
        <v>52</v>
      </c>
      <c r="D8" s="46" t="s">
        <v>44</v>
      </c>
      <c r="E8" s="46" t="s">
        <v>32</v>
      </c>
      <c r="F8" s="46" t="s">
        <v>30</v>
      </c>
      <c r="G8" s="46" t="s">
        <v>49</v>
      </c>
      <c r="H8" s="47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5" t="s">
        <v>21</v>
      </c>
      <c r="B9" s="46" t="s">
        <v>39</v>
      </c>
      <c r="C9" s="46" t="s">
        <v>16</v>
      </c>
      <c r="D9" s="46" t="s">
        <v>45</v>
      </c>
      <c r="E9" s="46" t="s">
        <v>46</v>
      </c>
      <c r="F9" s="46" t="s">
        <v>47</v>
      </c>
      <c r="G9" s="46" t="s">
        <v>50</v>
      </c>
      <c r="H9" s="47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5" t="s">
        <v>22</v>
      </c>
      <c r="B10" s="46" t="s">
        <v>40</v>
      </c>
      <c r="C10" s="46" t="s">
        <v>16</v>
      </c>
      <c r="D10" s="46" t="s">
        <v>53</v>
      </c>
      <c r="E10" s="46" t="s">
        <v>42</v>
      </c>
      <c r="F10" s="46" t="s">
        <v>54</v>
      </c>
      <c r="G10" s="46" t="s">
        <v>55</v>
      </c>
      <c r="H10" s="47" t="s">
        <v>56</v>
      </c>
      <c r="J10" s="6"/>
      <c r="K10" s="23" t="str">
        <f>PROPER(Currency)&amp;VLOOKUP(Currency,FuturesTable,8,0)&amp;VLOOKUP(Currency,FuturesTable,2,0)</f>
        <v>Euribor6M</v>
      </c>
      <c r="L10" s="24" t="e">
        <f ca="1">_xll.qlCalendarAdvance("TARGET",L11,"-1M","f",,Trigger)</f>
        <v>#NAME?</v>
      </c>
      <c r="M10" s="55" t="e">
        <f ca="1">_xll.qlIndexFixing(FirstIndex,L10,,Trigger)</f>
        <v>#NAME?</v>
      </c>
      <c r="N10" s="55"/>
      <c r="O10" s="55"/>
      <c r="P10" s="55"/>
      <c r="Q10" s="56" t="e">
        <f ca="1">IF(AND(ISERROR(L10),ISERROR(M10)),_xll.ohRangeRetrieveError(L10)&amp;" "&amp;_xll.ohRangeRetrieveError(M10),IF(ISERROR(L10),_xll.ohRangeRetrieveError(L10),_xll.ohRangeRetrieveError(M10)))</f>
        <v>#NAME?</v>
      </c>
      <c r="R10" s="7" t="s">
        <v>13</v>
      </c>
      <c r="S10" s="1"/>
      <c r="T10" s="1"/>
      <c r="U10" s="1"/>
    </row>
    <row r="11" spans="1:21" x14ac:dyDescent="0.2">
      <c r="A11" s="45" t="s">
        <v>23</v>
      </c>
      <c r="B11" s="46" t="s">
        <v>40</v>
      </c>
      <c r="C11" s="46" t="s">
        <v>16</v>
      </c>
      <c r="D11" s="46" t="s">
        <v>53</v>
      </c>
      <c r="E11" s="46" t="s">
        <v>42</v>
      </c>
      <c r="F11" s="46" t="s">
        <v>43</v>
      </c>
      <c r="G11" s="46" t="s">
        <v>55</v>
      </c>
      <c r="H11" s="47" t="s">
        <v>37</v>
      </c>
      <c r="J11" s="6"/>
      <c r="K11" s="38"/>
      <c r="L11" s="39" t="e">
        <f ca="1">_xll.qlLastFixingQuoteReferenceDate(FirstIndex&amp;"LastFixing_Quote",Trigger)</f>
        <v>#NAME?</v>
      </c>
      <c r="M11" s="57" t="e">
        <f ca="1">_xll.qlQuoteValue(FirstIndex&amp;"LastFixing_Quote",Trigger)</f>
        <v>#NAME?</v>
      </c>
      <c r="N11" s="57"/>
      <c r="O11" s="57"/>
      <c r="P11" s="57"/>
      <c r="Q11" s="58" t="e">
        <f ca="1">IF(AND(ISERROR(L11),ISERROR(M11)),_xll.ohRangeRetrieveError(L11)&amp;" "&amp;_xll.ohRangeRetrieveError(M11),IF(ISERROR(L11),_xll.ohRangeRetrieveError(L11),_xll.ohRangeRetrieveError(M11)))</f>
        <v>#NAME?</v>
      </c>
      <c r="R11" s="7"/>
      <c r="S11" s="1"/>
      <c r="T11" s="1"/>
      <c r="U11" s="1"/>
    </row>
    <row r="12" spans="1:21" ht="12" thickBot="1" x14ac:dyDescent="0.25">
      <c r="A12" s="48" t="s">
        <v>24</v>
      </c>
      <c r="B12" s="49"/>
      <c r="C12" s="50"/>
      <c r="D12" s="51" t="s">
        <v>28</v>
      </c>
      <c r="E12" s="51" t="s">
        <v>29</v>
      </c>
      <c r="F12" s="51" t="s">
        <v>30</v>
      </c>
      <c r="G12" s="51"/>
      <c r="H12" s="52" t="s">
        <v>36</v>
      </c>
      <c r="J12" s="6"/>
      <c r="K12" s="20" t="str">
        <f>UPPER(Currency)&amp;"STD"</f>
        <v>EURSTD</v>
      </c>
      <c r="L12" s="21" t="e">
        <f ca="1">_xll.qlTermStructureReferenceDate(K12,Trigger)</f>
        <v>#NAME?</v>
      </c>
      <c r="M12" s="22" t="e">
        <f ca="1">_xll.qlYieldTSDiscount(K12,L12)</f>
        <v>#NAME?</v>
      </c>
      <c r="N12" s="22"/>
      <c r="O12" s="22"/>
      <c r="P12" s="22"/>
      <c r="Q12" s="30" t="e">
        <f ca="1">IF(ISERROR(L12),_xll.ohRangeRetrieveError(L12),_xll.ohRangeRetrieveError(M12))</f>
        <v>#NAME?</v>
      </c>
      <c r="R12" s="7" t="s">
        <v>13</v>
      </c>
      <c r="S12" s="1"/>
      <c r="T12" s="1"/>
      <c r="U12" s="1"/>
    </row>
    <row r="13" spans="1:21" ht="12" thickBot="1" x14ac:dyDescent="0.25">
      <c r="J13" s="6"/>
      <c r="K13" s="20" t="str">
        <f>UPPER(Currency)&amp;"ON"</f>
        <v>EURON</v>
      </c>
      <c r="L13" s="21" t="e">
        <f ca="1">_xll.qlTermStructureReferenceDate(K13,Trigger)</f>
        <v>#NAME?</v>
      </c>
      <c r="M13" s="22" t="e">
        <f ca="1">_xll.qlYieldTSDiscount(K13,L13)</f>
        <v>#NAME?</v>
      </c>
      <c r="N13" s="22"/>
      <c r="O13" s="22"/>
      <c r="P13" s="22"/>
      <c r="Q13" s="30" t="e">
        <f ca="1">IF(ISERROR(L13),_xll.ohRangeRetrieveError(L13),_xll.ohRangeRetrieveError(M13))</f>
        <v>#NAME?</v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2" t="e">
        <f t="array" aca="1" ref="C14:C17" ca="1">_xll.qlIMMNextDates(_xll.qlSettingsEvaluationDate(Trigger)-1,B14:B17)</f>
        <v>#NAME?</v>
      </c>
      <c r="D14" s="5" t="e">
        <f t="array" aca="1" ref="D14:D17" ca="1">VLOOKUP(Currency,FuturesTable,4,0)&amp;_xll.qlIMMcode(FuturesDates)</f>
        <v>#NAME?</v>
      </c>
      <c r="J14" s="6"/>
      <c r="K14" s="20" t="str">
        <f>UPPER(Currency)&amp;"1M"</f>
        <v>EUR1M</v>
      </c>
      <c r="L14" s="21" t="e">
        <f ca="1">_xll.qlTermStructureReferenceDate(K14,Trigger)</f>
        <v>#NAME?</v>
      </c>
      <c r="M14" s="22" t="e">
        <f ca="1">_xll.qlYieldTSDiscount(K14,L14)</f>
        <v>#NAME?</v>
      </c>
      <c r="N14" s="22"/>
      <c r="O14" s="22"/>
      <c r="P14" s="22"/>
      <c r="Q14" s="31" t="e">
        <f ca="1">IF(ISERROR(L14),_xll.ohRangeRetrieveError(L14),_xll.ohRangeRetrieveError(M14))</f>
        <v>#NAME?</v>
      </c>
      <c r="R14" s="7" t="s">
        <v>13</v>
      </c>
      <c r="S14" s="1"/>
      <c r="T14" s="1"/>
      <c r="U14" s="1"/>
    </row>
    <row r="15" spans="1:21" x14ac:dyDescent="0.2">
      <c r="B15" s="35" t="b">
        <v>1</v>
      </c>
      <c r="C15" s="33" t="e">
        <f ca="1"/>
        <v>#NAME?</v>
      </c>
      <c r="D15" s="7" t="e">
        <f ca="1"/>
        <v>#NAME?</v>
      </c>
      <c r="J15" s="6"/>
      <c r="K15" s="20" t="str">
        <f>UPPER(Currency)&amp;"3M"</f>
        <v>EUR3M</v>
      </c>
      <c r="L15" s="21" t="e">
        <f ca="1">_xll.qlTermStructureReferenceDate(K15,Trigger)</f>
        <v>#NAME?</v>
      </c>
      <c r="M15" s="22" t="e">
        <f ca="1">_xll.qlYieldTSDiscount(K15,L15)</f>
        <v>#NAME?</v>
      </c>
      <c r="N15" s="22"/>
      <c r="O15" s="22"/>
      <c r="P15" s="22"/>
      <c r="Q15" s="31" t="e">
        <f ca="1">IF(ISERROR(L15),_xll.ohRangeRetrieveError(L15),_xll.ohRangeRetrieveError(M15))</f>
        <v>#NAME?</v>
      </c>
      <c r="R15" s="7" t="s">
        <v>13</v>
      </c>
      <c r="S15" s="1"/>
      <c r="T15" s="1"/>
      <c r="U15" s="1"/>
    </row>
    <row r="16" spans="1:21" x14ac:dyDescent="0.2">
      <c r="B16" s="35" t="b">
        <v>1</v>
      </c>
      <c r="C16" s="33" t="e">
        <f ca="1"/>
        <v>#NAME?</v>
      </c>
      <c r="D16" s="7" t="e">
        <f ca="1"/>
        <v>#NAME?</v>
      </c>
      <c r="J16" s="6"/>
      <c r="K16" s="20" t="str">
        <f>UPPER(Currency)&amp;"6M"</f>
        <v>EUR6M</v>
      </c>
      <c r="L16" s="21" t="e">
        <f ca="1">_xll.qlTermStructureReferenceDate(K16,Trigger)</f>
        <v>#NAME?</v>
      </c>
      <c r="M16" s="22" t="e">
        <f ca="1">_xll.qlYieldTSDiscount(K16,L16)</f>
        <v>#NAME?</v>
      </c>
      <c r="N16" s="22"/>
      <c r="O16" s="22"/>
      <c r="P16" s="22"/>
      <c r="Q16" s="31" t="e">
        <f ca="1">IF(ISERROR(L16),_xll.ohRangeRetrieveError(L16),_xll.ohRangeRetrieveError(M16))</f>
        <v>#NAME?</v>
      </c>
      <c r="R16" s="7" t="s">
        <v>13</v>
      </c>
      <c r="S16" s="1"/>
      <c r="T16" s="1"/>
      <c r="U16" s="1"/>
    </row>
    <row r="17" spans="2:21" ht="12" thickBot="1" x14ac:dyDescent="0.25">
      <c r="B17" s="36" t="b">
        <v>1</v>
      </c>
      <c r="C17" s="34" t="e">
        <f ca="1"/>
        <v>#NAME?</v>
      </c>
      <c r="D17" s="9" t="e">
        <f ca="1"/>
        <v>#NAME?</v>
      </c>
      <c r="J17" s="6"/>
      <c r="K17" s="38" t="str">
        <f>UPPER(Currency)&amp;"1Y"</f>
        <v>EUR1Y</v>
      </c>
      <c r="L17" s="39" t="e">
        <f ca="1">_xll.qlTermStructureReferenceDate(K17,Trigger)</f>
        <v>#NAME?</v>
      </c>
      <c r="M17" s="40" t="e">
        <f ca="1">_xll.qlYieldTSDiscount(K17,L17)</f>
        <v>#NAME?</v>
      </c>
      <c r="N17" s="40"/>
      <c r="O17" s="40"/>
      <c r="P17" s="40"/>
      <c r="Q17" s="41" t="e">
        <f ca="1">IF(ISERROR(L17),_xll.ohRangeRetrieveError(L17),_xll.ohRangeRetrieveError(M17))</f>
        <v>#NAME?</v>
      </c>
      <c r="R17" s="7" t="s">
        <v>13</v>
      </c>
      <c r="S17" s="1"/>
      <c r="T17" s="1"/>
      <c r="U17" s="1"/>
    </row>
    <row r="18" spans="2:21" x14ac:dyDescent="0.2">
      <c r="J18" s="6"/>
      <c r="K18" s="23" t="s">
        <v>57</v>
      </c>
      <c r="L18" s="24" t="e">
        <f ca="1">_xll.qlTermStructureReferenceDate(K18,Trigger)</f>
        <v>#NAME?</v>
      </c>
      <c r="M18" s="53" t="e">
        <f ca="1">_xll.qlYieldTSDiscount(K18,L18)</f>
        <v>#NAME?</v>
      </c>
      <c r="N18" s="53"/>
      <c r="O18" s="53"/>
      <c r="P18" s="53"/>
      <c r="Q18" s="54" t="e">
        <f ca="1">IF(ISERROR(L18),_xll.ohRangeRetrieveError(L18),_xll.ohRangeRetrieveError(M18))</f>
        <v>#NAME?</v>
      </c>
      <c r="R18" s="7" t="s">
        <v>13</v>
      </c>
      <c r="S18" s="1"/>
      <c r="T18" s="1"/>
      <c r="U18" s="1"/>
    </row>
    <row r="19" spans="2:21" x14ac:dyDescent="0.2">
      <c r="J19" s="6"/>
      <c r="K19" s="38" t="s">
        <v>58</v>
      </c>
      <c r="L19" s="39" t="e">
        <f ca="1">_xll.qlTermStructureReferenceDate(K19,Trigger)</f>
        <v>#NAME?</v>
      </c>
      <c r="M19" s="40" t="e">
        <f ca="1">_xll.qlYieldTSDiscount(K19,L19)</f>
        <v>#NAME?</v>
      </c>
      <c r="N19" s="40"/>
      <c r="O19" s="40"/>
      <c r="P19" s="40"/>
      <c r="Q19" s="41" t="e">
        <f ca="1">IF(ISERROR(L19),_xll.ohRangeRetrieveError(L19),_xll.ohRangeRetrieveError(M19))</f>
        <v>#NAME?</v>
      </c>
      <c r="R19" s="7" t="s">
        <v>13</v>
      </c>
      <c r="S19" s="1"/>
      <c r="T19" s="1"/>
      <c r="U19" s="1"/>
    </row>
    <row r="20" spans="2:21" ht="12" thickBot="1" x14ac:dyDescent="0.25">
      <c r="J20" s="8"/>
      <c r="K20" s="37"/>
      <c r="L20" s="37"/>
      <c r="M20" s="37"/>
      <c r="N20" s="37"/>
      <c r="O20" s="37"/>
      <c r="P20" s="37"/>
      <c r="Q20" s="37"/>
      <c r="R20" s="9" t="s">
        <v>13</v>
      </c>
      <c r="S20" s="1"/>
      <c r="T20" s="1"/>
      <c r="U20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2015-10-01T14:03:55Z</dcterms:modified>
</cp:coreProperties>
</file>