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00" yWindow="-15" windowWidth="18645" windowHeight="11580" activeTab="1"/>
  </bookViews>
  <sheets>
    <sheet name="General Settings" sheetId="2" r:id="rId1"/>
    <sheet name="Contribution" sheetId="7" r:id="rId2"/>
    <sheet name="Contribution (2)" sheetId="22" r:id="rId3"/>
    <sheet name="1M Pricing" sheetId="14" r:id="rId4"/>
    <sheet name="3M Pricing" sheetId="17" r:id="rId5"/>
    <sheet name="6M Pricing" sheetId="18" r:id="rId6"/>
  </sheets>
  <externalReferences>
    <externalReference r:id="rId7"/>
  </externalReferences>
  <definedNames>
    <definedName name="_xlnm._FilterDatabase" localSheetId="3" hidden="1">'1M Pricing'!$O$69:$O$84</definedName>
    <definedName name="_xlnm._FilterDatabase" localSheetId="1" hidden="1">Contribution!$C$5:$AL$5</definedName>
    <definedName name="_xlnm._FilterDatabase" localSheetId="2" hidden="1">'Contribution (2)'!$C$5:$AL$5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Settings'!$D$15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4">'3M Pricing'!$F$1</definedName>
    <definedName name="CurveTenor" localSheetId="5">'6M Pricing'!$F$1</definedName>
    <definedName name="DiscountingCurve">'General Settings'!$D$12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Pricing'!$P$67</definedName>
    <definedName name="FixedLegBDC" localSheetId="4">'3M Pricing'!$P$67</definedName>
    <definedName name="FixedLegBDC" localSheetId="5">'6M Pricing'!$P$67</definedName>
    <definedName name="FixedLegDayCounter" localSheetId="3">'1M Pricing'!$Q$67</definedName>
    <definedName name="FixedLegDayCounter" localSheetId="4">'3M Pricing'!$Q$67</definedName>
    <definedName name="FixedLegDayCounter" localSheetId="5">'6M Pricing'!$Q$67</definedName>
    <definedName name="FixedLegTenor" localSheetId="3">'1M Pricing'!$O$67</definedName>
    <definedName name="FixedLegTenor" localSheetId="4">'3M Pricing'!$O$67</definedName>
    <definedName name="FixedLegTenor" localSheetId="5">'6M Pricing'!$O$67</definedName>
    <definedName name="IborIndex" localSheetId="3">'1M Pricing'!$F$3</definedName>
    <definedName name="IborIndex" localSheetId="4">'3M Pricing'!$F$3</definedName>
    <definedName name="IborIndex" localSheetId="5">'6M Pricing'!$F$3</definedName>
    <definedName name="IborIndexFamily">'General Settings'!$D$13</definedName>
    <definedName name="InterestRatesTrigger">'General Settings'!$D$6:$D$6</definedName>
    <definedName name="InterpolationType">'General Settings'!#REF!</definedName>
    <definedName name="SettlementDate">'General Settings'!$D$16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4">'3M Pricing'!$F$2</definedName>
    <definedName name="YieldCurve" localSheetId="5">'6M Pricing'!$F$2</definedName>
  </definedNames>
  <calcPr calcId="145621"/>
</workbook>
</file>

<file path=xl/calcChain.xml><?xml version="1.0" encoding="utf-8"?>
<calcChain xmlns="http://schemas.openxmlformats.org/spreadsheetml/2006/main">
  <c r="K132" i="14" l="1"/>
  <c r="K122" i="14"/>
  <c r="K112" i="14"/>
  <c r="K102" i="14"/>
  <c r="K97" i="14"/>
  <c r="K92" i="14"/>
  <c r="K87" i="14"/>
  <c r="K84" i="14"/>
  <c r="K82" i="14"/>
  <c r="K81" i="14"/>
  <c r="K80" i="14"/>
  <c r="K79" i="14"/>
  <c r="K78" i="14"/>
  <c r="K77" i="14"/>
  <c r="K76" i="14"/>
  <c r="K75" i="14"/>
  <c r="K71" i="14"/>
  <c r="K67" i="14"/>
  <c r="K66" i="14"/>
  <c r="K65" i="14"/>
  <c r="K64" i="14"/>
  <c r="K63" i="14"/>
  <c r="K62" i="14"/>
  <c r="K61" i="14"/>
  <c r="K60" i="14"/>
  <c r="K59" i="14"/>
  <c r="K58" i="14"/>
  <c r="K57" i="14"/>
  <c r="K56" i="14"/>
  <c r="K132" i="18"/>
  <c r="K122" i="18"/>
  <c r="K112" i="18"/>
  <c r="K102" i="18"/>
  <c r="K97" i="18"/>
  <c r="K92" i="18"/>
  <c r="K87" i="18"/>
  <c r="K84" i="18"/>
  <c r="K83" i="18"/>
  <c r="K82" i="18"/>
  <c r="K81" i="18"/>
  <c r="K80" i="18"/>
  <c r="K79" i="18"/>
  <c r="K78" i="18"/>
  <c r="K77" i="18"/>
  <c r="K76" i="18"/>
  <c r="K75" i="18"/>
  <c r="K71" i="18"/>
  <c r="K69" i="18"/>
  <c r="K45" i="18"/>
  <c r="K42" i="18"/>
  <c r="K39" i="18"/>
  <c r="K38" i="18"/>
  <c r="K37" i="18"/>
  <c r="K36" i="18"/>
  <c r="K35" i="18"/>
  <c r="K34" i="18"/>
  <c r="K71" i="17"/>
  <c r="K132" i="17"/>
  <c r="K122" i="17"/>
  <c r="K112" i="17"/>
  <c r="K102" i="17"/>
  <c r="K97" i="17"/>
  <c r="K92" i="17"/>
  <c r="K87" i="17"/>
  <c r="K84" i="17"/>
  <c r="K83" i="17"/>
  <c r="K82" i="17"/>
  <c r="K81" i="17"/>
  <c r="K80" i="17"/>
  <c r="K79" i="17"/>
  <c r="K78" i="17"/>
  <c r="K77" i="17"/>
  <c r="K76" i="17"/>
  <c r="K75" i="17"/>
  <c r="K67" i="17"/>
  <c r="K39" i="17"/>
  <c r="K38" i="17"/>
  <c r="K37" i="17"/>
  <c r="K36" i="17"/>
  <c r="K35" i="17"/>
  <c r="K34" i="17"/>
  <c r="C23" i="22"/>
  <c r="C22" i="22"/>
  <c r="C21" i="22"/>
  <c r="C20" i="22"/>
  <c r="C19" i="22"/>
  <c r="C18" i="22"/>
  <c r="C17" i="22"/>
  <c r="C16" i="22"/>
  <c r="C15" i="22"/>
  <c r="C14" i="22"/>
  <c r="C13" i="22"/>
  <c r="C23" i="7"/>
  <c r="C22" i="7"/>
  <c r="C21" i="7"/>
  <c r="C20" i="7"/>
  <c r="C19" i="7"/>
  <c r="C18" i="7"/>
  <c r="C17" i="7"/>
  <c r="C16" i="7"/>
  <c r="C15" i="7"/>
  <c r="C14" i="7"/>
  <c r="C13" i="7"/>
  <c r="F13" i="14" a="1"/>
  <c r="F14" i="14" a="1"/>
  <c r="F15" i="14" a="1"/>
  <c r="F16" i="14" a="1"/>
  <c r="F17" i="14" a="1"/>
  <c r="F18" i="14" a="1"/>
  <c r="F19" i="14" a="1"/>
  <c r="F20" i="14" a="1"/>
  <c r="F21" i="14" a="1"/>
  <c r="F22" i="14" a="1"/>
  <c r="F23" i="14" a="1"/>
  <c r="AH132" i="22" l="1"/>
  <c r="AG132" i="22"/>
  <c r="AF132" i="22"/>
  <c r="AE132" i="22"/>
  <c r="AH131" i="22"/>
  <c r="AG131" i="22"/>
  <c r="AF131" i="22"/>
  <c r="AE131" i="22"/>
  <c r="AH130" i="22"/>
  <c r="AG130" i="22"/>
  <c r="AF130" i="22"/>
  <c r="AE130" i="22"/>
  <c r="AH129" i="22"/>
  <c r="AG129" i="22"/>
  <c r="AF129" i="22"/>
  <c r="AE129" i="22"/>
  <c r="AH128" i="22"/>
  <c r="AG128" i="22"/>
  <c r="AF128" i="22"/>
  <c r="AE128" i="22"/>
  <c r="AH127" i="22"/>
  <c r="AG127" i="22"/>
  <c r="AF127" i="22"/>
  <c r="AE127" i="22"/>
  <c r="AH126" i="22"/>
  <c r="AG126" i="22"/>
  <c r="AF126" i="22"/>
  <c r="AE126" i="22"/>
  <c r="AH125" i="22"/>
  <c r="AG125" i="22"/>
  <c r="AF125" i="22"/>
  <c r="AE125" i="22"/>
  <c r="AH124" i="22"/>
  <c r="AG124" i="22"/>
  <c r="AF124" i="22"/>
  <c r="AE124" i="22"/>
  <c r="AH123" i="22"/>
  <c r="AG123" i="22"/>
  <c r="AF123" i="22"/>
  <c r="AE123" i="22"/>
  <c r="AH122" i="22"/>
  <c r="AG122" i="22"/>
  <c r="AF122" i="22"/>
  <c r="AE122" i="22"/>
  <c r="AH121" i="22"/>
  <c r="AG121" i="22"/>
  <c r="AF121" i="22"/>
  <c r="AE121" i="22"/>
  <c r="AH120" i="22"/>
  <c r="AG120" i="22"/>
  <c r="AF120" i="22"/>
  <c r="AE120" i="22"/>
  <c r="AH119" i="22"/>
  <c r="AG119" i="22"/>
  <c r="AF119" i="22"/>
  <c r="AE119" i="22"/>
  <c r="AH118" i="22"/>
  <c r="AG118" i="22"/>
  <c r="AF118" i="22"/>
  <c r="AE118" i="22"/>
  <c r="AH117" i="22"/>
  <c r="AG117" i="22"/>
  <c r="AF117" i="22"/>
  <c r="AE117" i="22"/>
  <c r="AH116" i="22"/>
  <c r="AG116" i="22"/>
  <c r="AF116" i="22"/>
  <c r="AE116" i="22"/>
  <c r="AH115" i="22"/>
  <c r="AG115" i="22"/>
  <c r="AF115" i="22"/>
  <c r="AE115" i="22"/>
  <c r="AH114" i="22"/>
  <c r="AG114" i="22"/>
  <c r="AF114" i="22"/>
  <c r="AE114" i="22"/>
  <c r="AH113" i="22"/>
  <c r="AG113" i="22"/>
  <c r="AF113" i="22"/>
  <c r="AE113" i="22"/>
  <c r="AH112" i="22"/>
  <c r="AG112" i="22"/>
  <c r="AF112" i="22"/>
  <c r="AE112" i="22"/>
  <c r="AH111" i="22"/>
  <c r="AG111" i="22"/>
  <c r="AF111" i="22"/>
  <c r="AE111" i="22"/>
  <c r="AH110" i="22"/>
  <c r="AG110" i="22"/>
  <c r="AF110" i="22"/>
  <c r="AE110" i="22"/>
  <c r="AH109" i="22"/>
  <c r="AG109" i="22"/>
  <c r="AF109" i="22"/>
  <c r="AE109" i="22"/>
  <c r="AH108" i="22"/>
  <c r="AG108" i="22"/>
  <c r="AF108" i="22"/>
  <c r="AE108" i="22"/>
  <c r="AH107" i="22"/>
  <c r="AG107" i="22"/>
  <c r="AF107" i="22"/>
  <c r="AE107" i="22"/>
  <c r="AH106" i="22"/>
  <c r="AG106" i="22"/>
  <c r="AF106" i="22"/>
  <c r="AE106" i="22"/>
  <c r="AH105" i="22"/>
  <c r="AG105" i="22"/>
  <c r="AF105" i="22"/>
  <c r="AE105" i="22"/>
  <c r="AH104" i="22"/>
  <c r="AG104" i="22"/>
  <c r="AF104" i="22"/>
  <c r="AE104" i="22"/>
  <c r="AH103" i="22"/>
  <c r="AG103" i="22"/>
  <c r="AF103" i="22"/>
  <c r="AE103" i="22"/>
  <c r="AH102" i="22"/>
  <c r="AG102" i="22"/>
  <c r="AF102" i="22"/>
  <c r="AE102" i="22"/>
  <c r="AH101" i="22"/>
  <c r="AG101" i="22"/>
  <c r="AF101" i="22"/>
  <c r="AE101" i="22"/>
  <c r="AH100" i="22"/>
  <c r="AG100" i="22"/>
  <c r="AF100" i="22"/>
  <c r="AE100" i="22"/>
  <c r="AH99" i="22"/>
  <c r="AG99" i="22"/>
  <c r="AF99" i="22"/>
  <c r="AE99" i="22"/>
  <c r="AH98" i="22"/>
  <c r="AG98" i="22"/>
  <c r="AF98" i="22"/>
  <c r="AE98" i="22"/>
  <c r="AH97" i="22"/>
  <c r="AG97" i="22"/>
  <c r="AF97" i="22"/>
  <c r="AE97" i="22"/>
  <c r="AH96" i="22"/>
  <c r="AG96" i="22"/>
  <c r="AF96" i="22"/>
  <c r="AE96" i="22"/>
  <c r="AH95" i="22"/>
  <c r="AG95" i="22"/>
  <c r="AF95" i="22"/>
  <c r="AE95" i="22"/>
  <c r="AH94" i="22"/>
  <c r="AG94" i="22"/>
  <c r="AF94" i="22"/>
  <c r="AE94" i="22"/>
  <c r="AH93" i="22"/>
  <c r="AG93" i="22"/>
  <c r="AF93" i="22"/>
  <c r="AE93" i="22"/>
  <c r="AH92" i="22"/>
  <c r="AG92" i="22"/>
  <c r="AF92" i="22"/>
  <c r="AE92" i="22"/>
  <c r="AH91" i="22"/>
  <c r="AG91" i="22"/>
  <c r="AF91" i="22"/>
  <c r="AE91" i="22"/>
  <c r="AH90" i="22"/>
  <c r="AG90" i="22"/>
  <c r="AF90" i="22"/>
  <c r="AE90" i="22"/>
  <c r="AH89" i="22"/>
  <c r="AG89" i="22"/>
  <c r="AF89" i="22"/>
  <c r="AE89" i="22"/>
  <c r="AH88" i="22"/>
  <c r="AG88" i="22"/>
  <c r="AF88" i="22"/>
  <c r="AE88" i="22"/>
  <c r="AH87" i="22"/>
  <c r="AG87" i="22"/>
  <c r="AF87" i="22"/>
  <c r="AE87" i="22"/>
  <c r="AH86" i="22"/>
  <c r="AG86" i="22"/>
  <c r="AF86" i="22"/>
  <c r="AE86" i="22"/>
  <c r="AH85" i="22"/>
  <c r="AG85" i="22"/>
  <c r="AF85" i="22"/>
  <c r="AE85" i="22"/>
  <c r="AH84" i="22"/>
  <c r="AG84" i="22"/>
  <c r="AF84" i="22"/>
  <c r="AE84" i="22"/>
  <c r="AH83" i="22"/>
  <c r="AG83" i="22"/>
  <c r="AF83" i="22"/>
  <c r="AE83" i="22"/>
  <c r="AH82" i="22"/>
  <c r="AG82" i="22"/>
  <c r="AF82" i="22"/>
  <c r="AE82" i="22"/>
  <c r="AH81" i="22"/>
  <c r="AG81" i="22"/>
  <c r="AF81" i="22"/>
  <c r="AE81" i="22"/>
  <c r="AH80" i="22"/>
  <c r="AG80" i="22"/>
  <c r="AF80" i="22"/>
  <c r="AE80" i="22"/>
  <c r="AH79" i="22"/>
  <c r="AG79" i="22"/>
  <c r="AF79" i="22"/>
  <c r="AE79" i="22"/>
  <c r="AH78" i="22"/>
  <c r="AG78" i="22"/>
  <c r="AF78" i="22"/>
  <c r="AE78" i="22"/>
  <c r="AH77" i="22"/>
  <c r="AG77" i="22"/>
  <c r="AF77" i="22"/>
  <c r="AE77" i="22"/>
  <c r="AH76" i="22"/>
  <c r="AG76" i="22"/>
  <c r="AF76" i="22"/>
  <c r="AE76" i="22"/>
  <c r="AH75" i="22"/>
  <c r="AG75" i="22"/>
  <c r="AF75" i="22"/>
  <c r="AE75" i="22"/>
  <c r="AH74" i="22"/>
  <c r="AG74" i="22"/>
  <c r="AF74" i="22"/>
  <c r="AE74" i="22"/>
  <c r="AD74" i="22"/>
  <c r="AC74" i="22"/>
  <c r="AH73" i="22"/>
  <c r="AG73" i="22"/>
  <c r="AF73" i="22"/>
  <c r="AE73" i="22"/>
  <c r="AH72" i="22"/>
  <c r="AG72" i="22"/>
  <c r="AF72" i="22"/>
  <c r="AE72" i="22"/>
  <c r="AD72" i="22"/>
  <c r="AC72" i="22"/>
  <c r="AH71" i="22"/>
  <c r="AG71" i="22"/>
  <c r="AF71" i="22"/>
  <c r="AE71" i="22"/>
  <c r="AH70" i="22"/>
  <c r="AG70" i="22"/>
  <c r="AF70" i="22"/>
  <c r="AE70" i="22"/>
  <c r="AD70" i="22"/>
  <c r="AC70" i="22"/>
  <c r="AH69" i="22"/>
  <c r="AG69" i="22"/>
  <c r="AF69" i="22"/>
  <c r="AE69" i="22"/>
  <c r="AH68" i="22"/>
  <c r="AG68" i="22"/>
  <c r="AF68" i="22"/>
  <c r="AE68" i="22"/>
  <c r="AD68" i="22"/>
  <c r="AC68" i="22"/>
  <c r="AH67" i="22"/>
  <c r="AG67" i="22"/>
  <c r="AF67" i="22"/>
  <c r="AE67" i="22"/>
  <c r="AH66" i="22"/>
  <c r="AG66" i="22"/>
  <c r="AF66" i="22"/>
  <c r="AE66" i="22"/>
  <c r="AD66" i="22"/>
  <c r="AC66" i="22"/>
  <c r="AB66" i="22"/>
  <c r="AA66" i="22"/>
  <c r="AH65" i="22"/>
  <c r="AG65" i="22"/>
  <c r="AF65" i="22"/>
  <c r="AE65" i="22"/>
  <c r="AD65" i="22"/>
  <c r="AC65" i="22"/>
  <c r="AB65" i="22"/>
  <c r="AA65" i="22"/>
  <c r="AH64" i="22"/>
  <c r="AG64" i="22"/>
  <c r="AF64" i="22"/>
  <c r="AE64" i="22"/>
  <c r="AD64" i="22"/>
  <c r="AC64" i="22"/>
  <c r="AB64" i="22"/>
  <c r="AA64" i="22"/>
  <c r="AH63" i="22"/>
  <c r="AG63" i="22"/>
  <c r="AF63" i="22"/>
  <c r="AE63" i="22"/>
  <c r="AD63" i="22"/>
  <c r="AC63" i="22"/>
  <c r="AB63" i="22"/>
  <c r="AA63" i="22"/>
  <c r="AH62" i="22"/>
  <c r="AG62" i="22"/>
  <c r="AF62" i="22"/>
  <c r="AE62" i="22"/>
  <c r="AD62" i="22"/>
  <c r="AC62" i="22"/>
  <c r="AB62" i="22"/>
  <c r="AA62" i="22"/>
  <c r="AH61" i="22"/>
  <c r="AG61" i="22"/>
  <c r="AF61" i="22"/>
  <c r="AE61" i="22"/>
  <c r="AD61" i="22"/>
  <c r="AC61" i="22"/>
  <c r="AB61" i="22"/>
  <c r="AA61" i="22"/>
  <c r="AH60" i="22"/>
  <c r="AG60" i="22"/>
  <c r="AF60" i="22"/>
  <c r="AE60" i="22"/>
  <c r="AD60" i="22"/>
  <c r="AC60" i="22"/>
  <c r="AB60" i="22"/>
  <c r="AA60" i="22"/>
  <c r="AH59" i="22"/>
  <c r="AG59" i="22"/>
  <c r="AF59" i="22"/>
  <c r="AE59" i="22"/>
  <c r="AD59" i="22"/>
  <c r="AC59" i="22"/>
  <c r="AB59" i="22"/>
  <c r="AA59" i="22"/>
  <c r="AH58" i="22"/>
  <c r="AG58" i="22"/>
  <c r="AF58" i="22"/>
  <c r="AE58" i="22"/>
  <c r="AD58" i="22"/>
  <c r="AC58" i="22"/>
  <c r="AB58" i="22"/>
  <c r="AA58" i="22"/>
  <c r="AH57" i="22"/>
  <c r="AG57" i="22"/>
  <c r="AF57" i="22"/>
  <c r="AE57" i="22"/>
  <c r="AD57" i="22"/>
  <c r="AC57" i="22"/>
  <c r="AB57" i="22"/>
  <c r="AA57" i="22"/>
  <c r="AH56" i="22"/>
  <c r="AG56" i="22"/>
  <c r="AF56" i="22"/>
  <c r="AE56" i="22"/>
  <c r="AD56" i="22"/>
  <c r="AC56" i="22"/>
  <c r="AB56" i="22"/>
  <c r="AA56" i="22"/>
  <c r="AH55" i="22"/>
  <c r="AG55" i="22"/>
  <c r="AF55" i="22"/>
  <c r="AE55" i="22"/>
  <c r="AD55" i="22"/>
  <c r="AC55" i="22"/>
  <c r="AB55" i="22"/>
  <c r="AA55" i="22"/>
  <c r="Z55" i="22"/>
  <c r="Y55" i="22"/>
  <c r="AH54" i="22"/>
  <c r="AG54" i="22"/>
  <c r="AF54" i="22"/>
  <c r="AE54" i="22"/>
  <c r="AD54" i="22"/>
  <c r="AC54" i="22"/>
  <c r="AB54" i="22"/>
  <c r="AA54" i="22"/>
  <c r="Z54" i="22"/>
  <c r="Y54" i="22"/>
  <c r="AH53" i="22"/>
  <c r="AG53" i="22"/>
  <c r="AF53" i="22"/>
  <c r="AE53" i="22"/>
  <c r="AD53" i="22"/>
  <c r="AC53" i="22"/>
  <c r="AB53" i="22"/>
  <c r="AA53" i="22"/>
  <c r="Z53" i="22"/>
  <c r="Y53" i="22"/>
  <c r="AH52" i="22"/>
  <c r="AG52" i="22"/>
  <c r="AF52" i="22"/>
  <c r="AE52" i="22"/>
  <c r="AD52" i="22"/>
  <c r="AC52" i="22"/>
  <c r="AB52" i="22"/>
  <c r="AA52" i="22"/>
  <c r="Z52" i="22"/>
  <c r="Y52" i="22"/>
  <c r="AH51" i="22"/>
  <c r="AG51" i="22"/>
  <c r="AF51" i="22"/>
  <c r="AE51" i="22"/>
  <c r="AB51" i="22"/>
  <c r="AA51" i="22"/>
  <c r="Z51" i="22"/>
  <c r="Y51" i="22"/>
  <c r="AH50" i="22"/>
  <c r="AG50" i="22"/>
  <c r="AF50" i="22"/>
  <c r="AE50" i="22"/>
  <c r="AB50" i="22"/>
  <c r="AA50" i="22"/>
  <c r="Z50" i="22"/>
  <c r="Y50" i="22"/>
  <c r="AH49" i="22"/>
  <c r="AG49" i="22"/>
  <c r="AF49" i="22"/>
  <c r="AE49" i="22"/>
  <c r="AB49" i="22"/>
  <c r="AA49" i="22"/>
  <c r="Z49" i="22"/>
  <c r="Y49" i="22"/>
  <c r="AH48" i="22"/>
  <c r="AG48" i="22"/>
  <c r="AF48" i="22"/>
  <c r="AE48" i="22"/>
  <c r="AB48" i="22"/>
  <c r="AA48" i="22"/>
  <c r="Z48" i="22"/>
  <c r="Y48" i="22"/>
  <c r="AH47" i="22"/>
  <c r="AG47" i="22"/>
  <c r="AF47" i="22"/>
  <c r="AE47" i="22"/>
  <c r="AB47" i="22"/>
  <c r="AA47" i="22"/>
  <c r="Z47" i="22"/>
  <c r="Y47" i="22"/>
  <c r="AH46" i="22"/>
  <c r="AG46" i="22"/>
  <c r="AF46" i="22"/>
  <c r="AE46" i="22"/>
  <c r="AB46" i="22"/>
  <c r="AA46" i="22"/>
  <c r="Z46" i="22"/>
  <c r="Y46" i="22"/>
  <c r="AH45" i="22"/>
  <c r="AG45" i="22"/>
  <c r="AF45" i="22"/>
  <c r="AE45" i="22"/>
  <c r="AB45" i="22"/>
  <c r="AA45" i="22"/>
  <c r="Z45" i="22"/>
  <c r="Y45" i="22"/>
  <c r="AH44" i="22"/>
  <c r="AG44" i="22"/>
  <c r="AF44" i="22"/>
  <c r="AE44" i="22"/>
  <c r="AB44" i="22"/>
  <c r="AA44" i="22"/>
  <c r="Z44" i="22"/>
  <c r="Y44" i="22"/>
  <c r="AH43" i="22"/>
  <c r="AG43" i="22"/>
  <c r="AF43" i="22"/>
  <c r="AE43" i="22"/>
  <c r="AB43" i="22"/>
  <c r="AA43" i="22"/>
  <c r="Z43" i="22"/>
  <c r="Y43" i="22"/>
  <c r="AH42" i="22"/>
  <c r="AG42" i="22"/>
  <c r="AF42" i="22"/>
  <c r="AE42" i="22"/>
  <c r="AB42" i="22"/>
  <c r="AA42" i="22"/>
  <c r="Z42" i="22"/>
  <c r="Y42" i="22"/>
  <c r="AH41" i="22"/>
  <c r="AG41" i="22"/>
  <c r="AF41" i="22"/>
  <c r="AE41" i="22"/>
  <c r="AB41" i="22"/>
  <c r="AA41" i="22"/>
  <c r="Z41" i="22"/>
  <c r="Y41" i="22"/>
  <c r="AH40" i="22"/>
  <c r="AG40" i="22"/>
  <c r="AF40" i="22"/>
  <c r="AE40" i="22"/>
  <c r="AB40" i="22"/>
  <c r="AA40" i="22"/>
  <c r="Z40" i="22"/>
  <c r="Y40" i="22"/>
  <c r="AH39" i="22"/>
  <c r="AG39" i="22"/>
  <c r="AF39" i="22"/>
  <c r="AE39" i="22"/>
  <c r="Z39" i="22"/>
  <c r="Y39" i="22"/>
  <c r="AH38" i="22"/>
  <c r="AG38" i="22"/>
  <c r="AF38" i="22"/>
  <c r="AE38" i="22"/>
  <c r="Z38" i="22"/>
  <c r="Y38" i="22"/>
  <c r="AH37" i="22"/>
  <c r="AG37" i="22"/>
  <c r="AF37" i="22"/>
  <c r="AE37" i="22"/>
  <c r="Z37" i="22"/>
  <c r="Y37" i="22"/>
  <c r="AH36" i="22"/>
  <c r="AG36" i="22"/>
  <c r="AF36" i="22"/>
  <c r="AE36" i="22"/>
  <c r="Z36" i="22"/>
  <c r="Y36" i="22"/>
  <c r="AH35" i="22"/>
  <c r="AG35" i="22"/>
  <c r="AF35" i="22"/>
  <c r="AE35" i="22"/>
  <c r="Z35" i="22"/>
  <c r="Y35" i="22"/>
  <c r="AH34" i="22"/>
  <c r="AG34" i="22"/>
  <c r="AF34" i="22"/>
  <c r="AE34" i="22"/>
  <c r="Z34" i="22"/>
  <c r="Y34" i="22"/>
  <c r="AH33" i="22"/>
  <c r="AG33" i="22"/>
  <c r="AF33" i="22"/>
  <c r="AE33" i="22"/>
  <c r="Z33" i="22"/>
  <c r="Y33" i="22"/>
  <c r="AH32" i="22"/>
  <c r="AG32" i="22"/>
  <c r="AF32" i="22"/>
  <c r="AE32" i="22"/>
  <c r="Z32" i="22"/>
  <c r="Y32" i="22"/>
  <c r="AH31" i="22"/>
  <c r="AG31" i="22"/>
  <c r="AF31" i="22"/>
  <c r="AE31" i="22"/>
  <c r="AD31" i="22"/>
  <c r="AC31" i="22"/>
  <c r="Z31" i="22"/>
  <c r="Y31" i="22"/>
  <c r="AH30" i="22"/>
  <c r="AG30" i="22"/>
  <c r="AF30" i="22"/>
  <c r="AE30" i="22"/>
  <c r="AD30" i="22"/>
  <c r="AC30" i="22"/>
  <c r="Z30" i="22"/>
  <c r="Y30" i="22"/>
  <c r="AH29" i="22"/>
  <c r="AG29" i="22"/>
  <c r="AF29" i="22"/>
  <c r="AE29" i="22"/>
  <c r="AD29" i="22"/>
  <c r="AC29" i="22"/>
  <c r="Z29" i="22"/>
  <c r="Y29" i="22"/>
  <c r="AH28" i="22"/>
  <c r="AG28" i="22"/>
  <c r="AF28" i="22"/>
  <c r="AE28" i="22"/>
  <c r="AD28" i="22"/>
  <c r="AC28" i="22"/>
  <c r="Z28" i="22"/>
  <c r="Y28" i="22"/>
  <c r="AH27" i="22"/>
  <c r="AG27" i="22"/>
  <c r="AF27" i="22"/>
  <c r="AE27" i="22"/>
  <c r="AD27" i="22"/>
  <c r="AC27" i="22"/>
  <c r="Z27" i="22"/>
  <c r="Y27" i="22"/>
  <c r="AH26" i="22"/>
  <c r="AG26" i="22"/>
  <c r="AF26" i="22"/>
  <c r="AE26" i="22"/>
  <c r="AD26" i="22"/>
  <c r="AC26" i="22"/>
  <c r="Z26" i="22"/>
  <c r="Y26" i="22"/>
  <c r="AH25" i="22"/>
  <c r="AG25" i="22"/>
  <c r="AF25" i="22"/>
  <c r="AE25" i="22"/>
  <c r="AD25" i="22"/>
  <c r="AC25" i="22"/>
  <c r="Z25" i="22"/>
  <c r="Y25" i="22"/>
  <c r="AH24" i="22"/>
  <c r="AG24" i="22"/>
  <c r="AF24" i="22"/>
  <c r="AE24" i="22"/>
  <c r="AD24" i="22"/>
  <c r="AC24" i="22"/>
  <c r="Z24" i="22"/>
  <c r="Y24" i="22"/>
  <c r="AH23" i="22"/>
  <c r="AG23" i="22"/>
  <c r="AF23" i="22"/>
  <c r="AE23" i="22"/>
  <c r="AD23" i="22"/>
  <c r="AC23" i="22"/>
  <c r="AB23" i="22"/>
  <c r="AA23" i="22"/>
  <c r="AH22" i="22"/>
  <c r="AG22" i="22"/>
  <c r="AF22" i="22"/>
  <c r="AE22" i="22"/>
  <c r="AD22" i="22"/>
  <c r="AC22" i="22"/>
  <c r="AB22" i="22"/>
  <c r="AA22" i="22"/>
  <c r="AH21" i="22"/>
  <c r="AG21" i="22"/>
  <c r="AF21" i="22"/>
  <c r="AE21" i="22"/>
  <c r="AD21" i="22"/>
  <c r="AC21" i="22"/>
  <c r="AB21" i="22"/>
  <c r="AA21" i="22"/>
  <c r="AH20" i="22"/>
  <c r="AG20" i="22"/>
  <c r="AF20" i="22"/>
  <c r="AE20" i="22"/>
  <c r="AD20" i="22"/>
  <c r="AC20" i="22"/>
  <c r="AB20" i="22"/>
  <c r="AA20" i="22"/>
  <c r="AH19" i="22"/>
  <c r="AG19" i="22"/>
  <c r="AF19" i="22"/>
  <c r="AE19" i="22"/>
  <c r="AD19" i="22"/>
  <c r="AC19" i="22"/>
  <c r="AB19" i="22"/>
  <c r="AA19" i="22"/>
  <c r="AH18" i="22"/>
  <c r="AG18" i="22"/>
  <c r="AF18" i="22"/>
  <c r="AE18" i="22"/>
  <c r="AD18" i="22"/>
  <c r="AC18" i="22"/>
  <c r="AB18" i="22"/>
  <c r="AA18" i="22"/>
  <c r="AH17" i="22"/>
  <c r="AG17" i="22"/>
  <c r="AF17" i="22"/>
  <c r="AE17" i="22"/>
  <c r="AB17" i="22"/>
  <c r="AA17" i="22"/>
  <c r="AH16" i="22"/>
  <c r="AG16" i="22"/>
  <c r="AF16" i="22"/>
  <c r="AE16" i="22"/>
  <c r="AB16" i="22"/>
  <c r="AA16" i="22"/>
  <c r="AH15" i="22"/>
  <c r="AG15" i="22"/>
  <c r="AF15" i="22"/>
  <c r="AE15" i="22"/>
  <c r="AB15" i="22"/>
  <c r="AA15" i="22"/>
  <c r="AH14" i="22"/>
  <c r="AG14" i="22"/>
  <c r="AF14" i="22"/>
  <c r="AE14" i="22"/>
  <c r="AH13" i="22"/>
  <c r="AG13" i="22"/>
  <c r="AF13" i="22"/>
  <c r="AE13" i="22"/>
  <c r="AH12" i="22"/>
  <c r="AG12" i="22"/>
  <c r="AF12" i="22"/>
  <c r="AE12" i="22"/>
  <c r="AH11" i="22"/>
  <c r="AG11" i="22"/>
  <c r="AF11" i="22"/>
  <c r="AE11" i="22"/>
  <c r="AH10" i="22"/>
  <c r="AG10" i="22"/>
  <c r="AF10" i="22"/>
  <c r="AE10" i="22"/>
  <c r="AH9" i="22"/>
  <c r="AG9" i="22"/>
  <c r="AF9" i="22"/>
  <c r="AE9" i="22"/>
  <c r="AH8" i="22"/>
  <c r="AG8" i="22"/>
  <c r="AF8" i="22"/>
  <c r="AE8" i="22"/>
  <c r="AH7" i="22"/>
  <c r="AG7" i="22"/>
  <c r="AF7" i="22"/>
  <c r="AE7" i="22"/>
  <c r="AH6" i="22"/>
  <c r="AG6" i="22"/>
  <c r="AF6" i="22"/>
  <c r="AE6" i="22"/>
  <c r="J33" i="18"/>
  <c r="J32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3" i="18"/>
  <c r="J71" i="18"/>
  <c r="J69" i="18"/>
  <c r="J67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9" i="17" l="1"/>
  <c r="J38" i="17"/>
  <c r="J17" i="18"/>
  <c r="J16" i="18"/>
  <c r="J15" i="18"/>
  <c r="J14" i="18"/>
  <c r="J13" i="18"/>
  <c r="J12" i="18"/>
  <c r="J11" i="18"/>
  <c r="J10" i="18"/>
  <c r="J9" i="18"/>
  <c r="J8" i="18"/>
  <c r="J7" i="18"/>
  <c r="J6" i="18"/>
  <c r="O6" i="22" l="1" a="1"/>
  <c r="O6" i="7" a="1"/>
  <c r="O6" i="7" s="1"/>
  <c r="O117" i="7" l="1"/>
  <c r="O121" i="7"/>
  <c r="O21" i="7"/>
  <c r="P21" i="7" s="1"/>
  <c r="Q21" i="7" s="1"/>
  <c r="O49" i="7"/>
  <c r="O115" i="7"/>
  <c r="O41" i="7"/>
  <c r="O92" i="7"/>
  <c r="O33" i="7"/>
  <c r="O69" i="7"/>
  <c r="O25" i="7"/>
  <c r="P25" i="7" s="1"/>
  <c r="Q25" i="7" s="1"/>
  <c r="O51" i="7"/>
  <c r="O10" i="7"/>
  <c r="O126" i="7"/>
  <c r="O9" i="7"/>
  <c r="O72" i="7"/>
  <c r="P72" i="7" s="1"/>
  <c r="Q72" i="7" s="1"/>
  <c r="O85" i="7"/>
  <c r="O52" i="7"/>
  <c r="P52" i="7" s="1"/>
  <c r="Q52" i="7" s="1"/>
  <c r="O57" i="7"/>
  <c r="P57" i="7" s="1"/>
  <c r="Q57" i="7" s="1"/>
  <c r="O91" i="7"/>
  <c r="O112" i="7"/>
  <c r="O68" i="7"/>
  <c r="P68" i="7" s="1"/>
  <c r="Q68" i="7" s="1"/>
  <c r="O104" i="7"/>
  <c r="O45" i="7"/>
  <c r="O96" i="7"/>
  <c r="O13" i="7"/>
  <c r="O88" i="7"/>
  <c r="O131" i="7"/>
  <c r="O80" i="7"/>
  <c r="O82" i="7"/>
  <c r="O62" i="7"/>
  <c r="P62" i="7" s="1"/>
  <c r="Q62" i="7" s="1"/>
  <c r="O15" i="7"/>
  <c r="O17" i="7"/>
  <c r="O109" i="7"/>
  <c r="O120" i="7"/>
  <c r="O44" i="7"/>
  <c r="O48" i="7"/>
  <c r="O12" i="7"/>
  <c r="O40" i="7"/>
  <c r="O125" i="7"/>
  <c r="O32" i="7"/>
  <c r="O107" i="7"/>
  <c r="O24" i="7"/>
  <c r="P24" i="7" s="1"/>
  <c r="Q24" i="7" s="1"/>
  <c r="O84" i="7"/>
  <c r="O63" i="7"/>
  <c r="P63" i="7" s="1"/>
  <c r="Q63" i="7" s="1"/>
  <c r="O65" i="7"/>
  <c r="P65" i="7" s="1"/>
  <c r="Q65" i="7" s="1"/>
  <c r="O37" i="7"/>
  <c r="O11" i="7"/>
  <c r="O66" i="7"/>
  <c r="P66" i="7" s="1"/>
  <c r="Q66" i="7" s="1"/>
  <c r="O67" i="7"/>
  <c r="O56" i="7"/>
  <c r="P56" i="7" s="1"/>
  <c r="Q56" i="7" s="1"/>
  <c r="O101" i="7"/>
  <c r="O111" i="7"/>
  <c r="O83" i="7"/>
  <c r="O103" i="7"/>
  <c r="O60" i="7"/>
  <c r="P60" i="7" s="1"/>
  <c r="Q60" i="7" s="1"/>
  <c r="O95" i="7"/>
  <c r="O36" i="7"/>
  <c r="O87" i="7"/>
  <c r="O123" i="7"/>
  <c r="O20" i="7"/>
  <c r="P20" i="7" s="1"/>
  <c r="Q20" i="7" s="1"/>
  <c r="O78" i="7"/>
  <c r="O128" i="7"/>
  <c r="O64" i="7"/>
  <c r="P64" i="7" s="1"/>
  <c r="Q64" i="7" s="1"/>
  <c r="O79" i="7"/>
  <c r="O124" i="7"/>
  <c r="O119" i="7"/>
  <c r="O29" i="7"/>
  <c r="P29" i="7" s="1"/>
  <c r="Q29" i="7" s="1"/>
  <c r="O47" i="7"/>
  <c r="O43" i="7"/>
  <c r="O39" i="7"/>
  <c r="O35" i="7"/>
  <c r="O31" i="7"/>
  <c r="P31" i="7" s="1"/>
  <c r="Q31" i="7" s="1"/>
  <c r="O27" i="7"/>
  <c r="P27" i="7" s="1"/>
  <c r="Q27" i="7" s="1"/>
  <c r="O23" i="7"/>
  <c r="P23" i="7" s="1"/>
  <c r="Q23" i="7" s="1"/>
  <c r="O19" i="7"/>
  <c r="P19" i="7" s="1"/>
  <c r="Q19" i="7" s="1"/>
  <c r="O81" i="7"/>
  <c r="O74" i="7"/>
  <c r="P74" i="7" s="1"/>
  <c r="Q74" i="7" s="1"/>
  <c r="O14" i="7"/>
  <c r="O130" i="7"/>
  <c r="O18" i="7"/>
  <c r="P18" i="7" s="1"/>
  <c r="Q18" i="7" s="1"/>
  <c r="O59" i="7"/>
  <c r="P59" i="7" s="1"/>
  <c r="Q59" i="7" s="1"/>
  <c r="O55" i="7"/>
  <c r="P55" i="7" s="1"/>
  <c r="Q55" i="7" s="1"/>
  <c r="O114" i="7"/>
  <c r="O110" i="7"/>
  <c r="O106" i="7"/>
  <c r="O102" i="7"/>
  <c r="O98" i="7"/>
  <c r="O94" i="7"/>
  <c r="O90" i="7"/>
  <c r="O86" i="7"/>
  <c r="O99" i="7"/>
  <c r="O7" i="7"/>
  <c r="O127" i="7"/>
  <c r="O75" i="7"/>
  <c r="O16" i="7"/>
  <c r="O71" i="7"/>
  <c r="O122" i="7"/>
  <c r="O118" i="7"/>
  <c r="O50" i="7"/>
  <c r="O46" i="7"/>
  <c r="O42" i="7"/>
  <c r="O38" i="7"/>
  <c r="O34" i="7"/>
  <c r="O30" i="7"/>
  <c r="P30" i="7" s="1"/>
  <c r="Q30" i="7" s="1"/>
  <c r="O26" i="7"/>
  <c r="P26" i="7" s="1"/>
  <c r="Q26" i="7" s="1"/>
  <c r="O22" i="7"/>
  <c r="P22" i="7" s="1"/>
  <c r="Q22" i="7" s="1"/>
  <c r="O93" i="7"/>
  <c r="O132" i="7"/>
  <c r="O70" i="7"/>
  <c r="P70" i="7" s="1"/>
  <c r="Q70" i="7" s="1"/>
  <c r="O77" i="7"/>
  <c r="O108" i="7"/>
  <c r="O58" i="7"/>
  <c r="P58" i="7" s="1"/>
  <c r="Q58" i="7" s="1"/>
  <c r="O54" i="7"/>
  <c r="P54" i="7" s="1"/>
  <c r="Q54" i="7" s="1"/>
  <c r="O113" i="7"/>
  <c r="O76" i="7"/>
  <c r="O105" i="7"/>
  <c r="O53" i="7"/>
  <c r="P53" i="7" s="1"/>
  <c r="Q53" i="7" s="1"/>
  <c r="O97" i="7"/>
  <c r="O28" i="7"/>
  <c r="P28" i="7" s="1"/>
  <c r="Q28" i="7" s="1"/>
  <c r="O89" i="7"/>
  <c r="O116" i="7"/>
  <c r="O100" i="7"/>
  <c r="O73" i="7"/>
  <c r="O61" i="7"/>
  <c r="P61" i="7" s="1"/>
  <c r="Q61" i="7" s="1"/>
  <c r="O129" i="7"/>
  <c r="O8" i="7"/>
  <c r="O127" i="22"/>
  <c r="O119" i="22"/>
  <c r="O111" i="22"/>
  <c r="O103" i="22"/>
  <c r="O95" i="22"/>
  <c r="O87" i="22"/>
  <c r="O79" i="22"/>
  <c r="O71" i="22"/>
  <c r="O63" i="22"/>
  <c r="P63" i="22" s="1"/>
  <c r="Q63" i="22" s="1"/>
  <c r="O55" i="22"/>
  <c r="P55" i="22" s="1"/>
  <c r="Q55" i="22" s="1"/>
  <c r="O47" i="22"/>
  <c r="O39" i="22"/>
  <c r="O31" i="22"/>
  <c r="P31" i="22" s="1"/>
  <c r="Q31" i="22" s="1"/>
  <c r="O23" i="22"/>
  <c r="P23" i="22" s="1"/>
  <c r="Q23" i="22" s="1"/>
  <c r="O15" i="22"/>
  <c r="O7" i="22"/>
  <c r="O126" i="22"/>
  <c r="O118" i="22"/>
  <c r="O102" i="22"/>
  <c r="O94" i="22"/>
  <c r="O78" i="22"/>
  <c r="O54" i="22"/>
  <c r="P54" i="22" s="1"/>
  <c r="Q54" i="22" s="1"/>
  <c r="O38" i="22"/>
  <c r="O30" i="22"/>
  <c r="P30" i="22" s="1"/>
  <c r="Q30" i="22" s="1"/>
  <c r="O14" i="22"/>
  <c r="O6" i="22"/>
  <c r="O110" i="22"/>
  <c r="O86" i="22"/>
  <c r="O70" i="22"/>
  <c r="P70" i="22" s="1"/>
  <c r="Q70" i="22" s="1"/>
  <c r="O62" i="22"/>
  <c r="P62" i="22" s="1"/>
  <c r="Q62" i="22" s="1"/>
  <c r="O46" i="22"/>
  <c r="O22" i="22"/>
  <c r="P22" i="22" s="1"/>
  <c r="Q22" i="22" s="1"/>
  <c r="O123" i="22"/>
  <c r="O113" i="22"/>
  <c r="O101" i="22"/>
  <c r="O91" i="22"/>
  <c r="O81" i="22"/>
  <c r="O69" i="22"/>
  <c r="O59" i="22"/>
  <c r="P59" i="22" s="1"/>
  <c r="Q59" i="22" s="1"/>
  <c r="O49" i="22"/>
  <c r="O37" i="22"/>
  <c r="O27" i="22"/>
  <c r="P27" i="22" s="1"/>
  <c r="Q27" i="22" s="1"/>
  <c r="O17" i="22"/>
  <c r="O132" i="22"/>
  <c r="O112" i="22"/>
  <c r="O68" i="22"/>
  <c r="P68" i="22" s="1"/>
  <c r="Q68" i="22" s="1"/>
  <c r="O36" i="22"/>
  <c r="O26" i="22"/>
  <c r="P26" i="22" s="1"/>
  <c r="Q26" i="22" s="1"/>
  <c r="O25" i="22"/>
  <c r="P25" i="22" s="1"/>
  <c r="Q25" i="22" s="1"/>
  <c r="O129" i="22"/>
  <c r="O117" i="22"/>
  <c r="O107" i="22"/>
  <c r="O97" i="22"/>
  <c r="O85" i="22"/>
  <c r="O75" i="22"/>
  <c r="O65" i="22"/>
  <c r="P65" i="22" s="1"/>
  <c r="Q65" i="22" s="1"/>
  <c r="O53" i="22"/>
  <c r="P53" i="22" s="1"/>
  <c r="Q53" i="22" s="1"/>
  <c r="O33" i="22"/>
  <c r="O21" i="22"/>
  <c r="P21" i="22" s="1"/>
  <c r="Q21" i="22" s="1"/>
  <c r="O11" i="22"/>
  <c r="O116" i="22"/>
  <c r="O84" i="22"/>
  <c r="O64" i="22"/>
  <c r="P64" i="22" s="1"/>
  <c r="Q64" i="22" s="1"/>
  <c r="O20" i="22"/>
  <c r="P20" i="22" s="1"/>
  <c r="Q20" i="22" s="1"/>
  <c r="O122" i="22"/>
  <c r="O100" i="22"/>
  <c r="O90" i="22"/>
  <c r="O80" i="22"/>
  <c r="O58" i="22"/>
  <c r="P58" i="22" s="1"/>
  <c r="Q58" i="22" s="1"/>
  <c r="O48" i="22"/>
  <c r="O16" i="22"/>
  <c r="O131" i="22"/>
  <c r="O121" i="22"/>
  <c r="O109" i="22"/>
  <c r="O99" i="22"/>
  <c r="O89" i="22"/>
  <c r="O77" i="22"/>
  <c r="O67" i="22"/>
  <c r="O57" i="22"/>
  <c r="P57" i="22" s="1"/>
  <c r="Q57" i="22" s="1"/>
  <c r="O35" i="22"/>
  <c r="O13" i="22"/>
  <c r="O43" i="22"/>
  <c r="O32" i="22"/>
  <c r="O45" i="22"/>
  <c r="O130" i="22"/>
  <c r="O120" i="22"/>
  <c r="O108" i="22"/>
  <c r="O98" i="22"/>
  <c r="O88" i="22"/>
  <c r="O76" i="22"/>
  <c r="O66" i="22"/>
  <c r="P66" i="22" s="1"/>
  <c r="Q66" i="22" s="1"/>
  <c r="O56" i="22"/>
  <c r="P56" i="22" s="1"/>
  <c r="Q56" i="22" s="1"/>
  <c r="O44" i="22"/>
  <c r="O34" i="22"/>
  <c r="O24" i="22"/>
  <c r="P24" i="22" s="1"/>
  <c r="Q24" i="22" s="1"/>
  <c r="O12" i="22"/>
  <c r="O128" i="22"/>
  <c r="O96" i="22"/>
  <c r="O74" i="22"/>
  <c r="P74" i="22" s="1"/>
  <c r="Q74" i="22" s="1"/>
  <c r="O52" i="22"/>
  <c r="P52" i="22" s="1"/>
  <c r="Q52" i="22" s="1"/>
  <c r="O10" i="22"/>
  <c r="O125" i="22"/>
  <c r="O115" i="22"/>
  <c r="O105" i="22"/>
  <c r="O93" i="22"/>
  <c r="O83" i="22"/>
  <c r="O73" i="22"/>
  <c r="O61" i="22"/>
  <c r="P61" i="22" s="1"/>
  <c r="Q61" i="22" s="1"/>
  <c r="O51" i="22"/>
  <c r="O41" i="22"/>
  <c r="O29" i="22"/>
  <c r="P29" i="22" s="1"/>
  <c r="Q29" i="22" s="1"/>
  <c r="O9" i="22"/>
  <c r="O114" i="22"/>
  <c r="O104" i="22"/>
  <c r="O92" i="22"/>
  <c r="O82" i="22"/>
  <c r="O60" i="22"/>
  <c r="P60" i="22" s="1"/>
  <c r="Q60" i="22" s="1"/>
  <c r="O42" i="22"/>
  <c r="O19" i="22"/>
  <c r="P19" i="22" s="1"/>
  <c r="Q19" i="22" s="1"/>
  <c r="O106" i="22"/>
  <c r="O50" i="22"/>
  <c r="O40" i="22"/>
  <c r="O28" i="22"/>
  <c r="P28" i="22" s="1"/>
  <c r="Q28" i="22" s="1"/>
  <c r="O18" i="22"/>
  <c r="P18" i="22" s="1"/>
  <c r="Q18" i="22" s="1"/>
  <c r="O8" i="22"/>
  <c r="O124" i="22"/>
  <c r="O72" i="22"/>
  <c r="P72" i="22" s="1"/>
  <c r="Q72" i="22" s="1"/>
  <c r="AD74" i="7" l="1"/>
  <c r="AC74" i="7"/>
  <c r="AD72" i="7"/>
  <c r="AC72" i="7"/>
  <c r="AD70" i="7"/>
  <c r="AC70" i="7"/>
  <c r="AD68" i="7"/>
  <c r="AC68" i="7"/>
  <c r="AD66" i="7"/>
  <c r="AC66" i="7"/>
  <c r="AD65" i="7"/>
  <c r="AC65" i="7"/>
  <c r="AD64" i="7"/>
  <c r="AC64" i="7"/>
  <c r="AD63" i="7"/>
  <c r="AC63" i="7"/>
  <c r="AD62" i="7"/>
  <c r="AC62" i="7"/>
  <c r="AD61" i="7"/>
  <c r="AC61" i="7"/>
  <c r="AD60" i="7"/>
  <c r="AC60" i="7"/>
  <c r="AD59" i="7"/>
  <c r="AC59" i="7"/>
  <c r="AD58" i="7"/>
  <c r="AC58" i="7"/>
  <c r="AD57" i="7"/>
  <c r="AC57" i="7"/>
  <c r="AD56" i="7"/>
  <c r="AC56" i="7"/>
  <c r="AD55" i="7"/>
  <c r="AC55" i="7"/>
  <c r="AD54" i="7"/>
  <c r="AC54" i="7"/>
  <c r="AD53" i="7"/>
  <c r="AC53" i="7"/>
  <c r="AD52" i="7"/>
  <c r="AC52" i="7"/>
  <c r="AD31" i="7"/>
  <c r="AC31" i="7"/>
  <c r="AD30" i="7"/>
  <c r="AC30" i="7"/>
  <c r="AD29" i="7"/>
  <c r="AC29" i="7"/>
  <c r="AD28" i="7"/>
  <c r="AC28" i="7"/>
  <c r="AD27" i="7"/>
  <c r="AC27" i="7"/>
  <c r="AD26" i="7"/>
  <c r="AC26" i="7"/>
  <c r="AD25" i="7"/>
  <c r="AC25" i="7"/>
  <c r="AD24" i="7"/>
  <c r="AC24" i="7"/>
  <c r="AD23" i="7"/>
  <c r="AC23" i="7"/>
  <c r="AD22" i="7"/>
  <c r="AC22" i="7"/>
  <c r="AD21" i="7"/>
  <c r="AC21" i="7"/>
  <c r="AD20" i="7"/>
  <c r="AC20" i="7"/>
  <c r="AD19" i="7"/>
  <c r="AC19" i="7"/>
  <c r="AD18" i="7"/>
  <c r="AC18" i="7"/>
  <c r="AB66" i="7"/>
  <c r="AA66" i="7"/>
  <c r="AB65" i="7"/>
  <c r="AA65" i="7"/>
  <c r="AB64" i="7"/>
  <c r="AA64" i="7"/>
  <c r="AB63" i="7"/>
  <c r="AA63" i="7"/>
  <c r="AB62" i="7"/>
  <c r="AA62" i="7"/>
  <c r="AB61" i="7"/>
  <c r="AA61" i="7"/>
  <c r="AB60" i="7"/>
  <c r="AA60" i="7"/>
  <c r="AB59" i="7"/>
  <c r="AA59" i="7"/>
  <c r="AB58" i="7"/>
  <c r="AA58" i="7"/>
  <c r="AB57" i="7"/>
  <c r="AA57" i="7"/>
  <c r="AB56" i="7"/>
  <c r="AA56" i="7"/>
  <c r="AB55" i="7"/>
  <c r="AA55" i="7"/>
  <c r="AB54" i="7"/>
  <c r="AA54" i="7"/>
  <c r="AB53" i="7"/>
  <c r="AA53" i="7"/>
  <c r="AB52" i="7"/>
  <c r="AA52" i="7"/>
  <c r="AB51" i="7"/>
  <c r="AA51" i="7"/>
  <c r="AB50" i="7"/>
  <c r="AA50" i="7"/>
  <c r="AB49" i="7"/>
  <c r="AA49" i="7"/>
  <c r="AB48" i="7"/>
  <c r="AA48" i="7"/>
  <c r="AB47" i="7"/>
  <c r="AA47" i="7"/>
  <c r="AB46" i="7"/>
  <c r="AA46" i="7"/>
  <c r="AB45" i="7"/>
  <c r="AA45" i="7"/>
  <c r="AB44" i="7"/>
  <c r="AA44" i="7"/>
  <c r="AB43" i="7"/>
  <c r="AA43" i="7"/>
  <c r="AB42" i="7"/>
  <c r="AA42" i="7"/>
  <c r="AB41" i="7"/>
  <c r="AA41" i="7"/>
  <c r="AB40" i="7"/>
  <c r="AA40" i="7"/>
  <c r="AB23" i="7"/>
  <c r="AA23" i="7"/>
  <c r="AB22" i="7"/>
  <c r="AA22" i="7"/>
  <c r="AB21" i="7"/>
  <c r="AA21" i="7"/>
  <c r="AB20" i="7"/>
  <c r="AA20" i="7"/>
  <c r="AB19" i="7"/>
  <c r="AA19" i="7"/>
  <c r="AB18" i="7"/>
  <c r="AA18" i="7"/>
  <c r="AB17" i="7"/>
  <c r="AA17" i="7"/>
  <c r="AB16" i="7"/>
  <c r="AA16" i="7"/>
  <c r="AB15" i="7"/>
  <c r="AA15" i="7"/>
  <c r="AH132" i="7"/>
  <c r="AG132" i="7"/>
  <c r="AH131" i="7"/>
  <c r="AG131" i="7"/>
  <c r="AH130" i="7"/>
  <c r="AG130" i="7"/>
  <c r="AH129" i="7"/>
  <c r="AG129" i="7"/>
  <c r="AH128" i="7"/>
  <c r="AG128" i="7"/>
  <c r="AH127" i="7"/>
  <c r="AG127" i="7"/>
  <c r="AH126" i="7"/>
  <c r="AG126" i="7"/>
  <c r="AH125" i="7"/>
  <c r="AG125" i="7"/>
  <c r="AH124" i="7"/>
  <c r="AG124" i="7"/>
  <c r="AH123" i="7"/>
  <c r="AG123" i="7"/>
  <c r="AH122" i="7"/>
  <c r="AG122" i="7"/>
  <c r="AH121" i="7"/>
  <c r="AG121" i="7"/>
  <c r="AH120" i="7"/>
  <c r="AG120" i="7"/>
  <c r="AH119" i="7"/>
  <c r="AG119" i="7"/>
  <c r="AH118" i="7"/>
  <c r="AG118" i="7"/>
  <c r="AH117" i="7"/>
  <c r="AG117" i="7"/>
  <c r="AH116" i="7"/>
  <c r="AG116" i="7"/>
  <c r="AH115" i="7"/>
  <c r="AG115" i="7"/>
  <c r="AH114" i="7"/>
  <c r="AG114" i="7"/>
  <c r="AH113" i="7"/>
  <c r="AG113" i="7"/>
  <c r="AH112" i="7"/>
  <c r="AG112" i="7"/>
  <c r="AH111" i="7"/>
  <c r="AG111" i="7"/>
  <c r="AH110" i="7"/>
  <c r="AG110" i="7"/>
  <c r="AH109" i="7"/>
  <c r="AG109" i="7"/>
  <c r="AH108" i="7"/>
  <c r="AG108" i="7"/>
  <c r="AH107" i="7"/>
  <c r="AG107" i="7"/>
  <c r="AH106" i="7"/>
  <c r="AG106" i="7"/>
  <c r="AH105" i="7"/>
  <c r="AG105" i="7"/>
  <c r="AH104" i="7"/>
  <c r="AG104" i="7"/>
  <c r="AH103" i="7"/>
  <c r="AG103" i="7"/>
  <c r="AH102" i="7"/>
  <c r="AG102" i="7"/>
  <c r="AH101" i="7"/>
  <c r="AG101" i="7"/>
  <c r="AH100" i="7"/>
  <c r="AG100" i="7"/>
  <c r="AH99" i="7"/>
  <c r="AG99" i="7"/>
  <c r="AH98" i="7"/>
  <c r="AG98" i="7"/>
  <c r="AH97" i="7"/>
  <c r="AG97" i="7"/>
  <c r="AH96" i="7"/>
  <c r="AG96" i="7"/>
  <c r="AH95" i="7"/>
  <c r="AG95" i="7"/>
  <c r="AH94" i="7"/>
  <c r="AG94" i="7"/>
  <c r="AH93" i="7"/>
  <c r="AG93" i="7"/>
  <c r="AH92" i="7"/>
  <c r="AG92" i="7"/>
  <c r="AH91" i="7"/>
  <c r="AG91" i="7"/>
  <c r="AH90" i="7"/>
  <c r="AG90" i="7"/>
  <c r="AH89" i="7"/>
  <c r="AG89" i="7"/>
  <c r="AH88" i="7"/>
  <c r="AG88" i="7"/>
  <c r="AH87" i="7"/>
  <c r="AG87" i="7"/>
  <c r="AH86" i="7"/>
  <c r="AG86" i="7"/>
  <c r="AH85" i="7"/>
  <c r="AG85" i="7"/>
  <c r="AH84" i="7"/>
  <c r="AG84" i="7"/>
  <c r="AH83" i="7"/>
  <c r="AG83" i="7"/>
  <c r="AH82" i="7"/>
  <c r="AG82" i="7"/>
  <c r="AH81" i="7"/>
  <c r="AG81" i="7"/>
  <c r="AH80" i="7"/>
  <c r="AG80" i="7"/>
  <c r="AH79" i="7"/>
  <c r="AG79" i="7"/>
  <c r="AH78" i="7"/>
  <c r="AG78" i="7"/>
  <c r="AH77" i="7"/>
  <c r="AG77" i="7"/>
  <c r="AH76" i="7"/>
  <c r="AG76" i="7"/>
  <c r="AH75" i="7"/>
  <c r="AG75" i="7"/>
  <c r="AH74" i="7"/>
  <c r="AG74" i="7"/>
  <c r="AH73" i="7"/>
  <c r="AG73" i="7"/>
  <c r="AH72" i="7"/>
  <c r="AG72" i="7"/>
  <c r="AH71" i="7"/>
  <c r="AG71" i="7"/>
  <c r="AH70" i="7"/>
  <c r="AG70" i="7"/>
  <c r="AH69" i="7"/>
  <c r="AG69" i="7"/>
  <c r="AH68" i="7"/>
  <c r="AG68" i="7"/>
  <c r="AH67" i="7"/>
  <c r="AG67" i="7"/>
  <c r="AH66" i="7"/>
  <c r="AG66" i="7"/>
  <c r="AH65" i="7"/>
  <c r="AG65" i="7"/>
  <c r="AH64" i="7"/>
  <c r="AG64" i="7"/>
  <c r="AH63" i="7"/>
  <c r="AG63" i="7"/>
  <c r="AH62" i="7"/>
  <c r="AG62" i="7"/>
  <c r="AH61" i="7"/>
  <c r="AG61" i="7"/>
  <c r="AH60" i="7"/>
  <c r="AG60" i="7"/>
  <c r="AH59" i="7"/>
  <c r="AG59" i="7"/>
  <c r="AH58" i="7"/>
  <c r="AG58" i="7"/>
  <c r="AH57" i="7"/>
  <c r="AG57" i="7"/>
  <c r="AH56" i="7"/>
  <c r="AG56" i="7"/>
  <c r="AH55" i="7"/>
  <c r="AG55" i="7"/>
  <c r="AH54" i="7"/>
  <c r="AG54" i="7"/>
  <c r="AH53" i="7"/>
  <c r="AG53" i="7"/>
  <c r="AH52" i="7"/>
  <c r="AG52" i="7"/>
  <c r="AH51" i="7"/>
  <c r="AG51" i="7"/>
  <c r="AH50" i="7"/>
  <c r="AG50" i="7"/>
  <c r="AH49" i="7"/>
  <c r="AG49" i="7"/>
  <c r="AH48" i="7"/>
  <c r="AG48" i="7"/>
  <c r="AH47" i="7"/>
  <c r="AG47" i="7"/>
  <c r="AH46" i="7"/>
  <c r="AG46" i="7"/>
  <c r="AH45" i="7"/>
  <c r="AG45" i="7"/>
  <c r="AH44" i="7"/>
  <c r="AG44" i="7"/>
  <c r="AH43" i="7"/>
  <c r="AG43" i="7"/>
  <c r="AH42" i="7"/>
  <c r="AG42" i="7"/>
  <c r="AH41" i="7"/>
  <c r="AG41" i="7"/>
  <c r="AH40" i="7"/>
  <c r="AG40" i="7"/>
  <c r="AH39" i="7"/>
  <c r="AG39" i="7"/>
  <c r="AH38" i="7"/>
  <c r="AG38" i="7"/>
  <c r="AH37" i="7"/>
  <c r="AG37" i="7"/>
  <c r="AH36" i="7"/>
  <c r="AG36" i="7"/>
  <c r="AH35" i="7"/>
  <c r="AG35" i="7"/>
  <c r="AH34" i="7"/>
  <c r="AG34" i="7"/>
  <c r="AH33" i="7"/>
  <c r="AG33" i="7"/>
  <c r="AH32" i="7"/>
  <c r="AG32" i="7"/>
  <c r="AH31" i="7"/>
  <c r="AG31" i="7"/>
  <c r="AH30" i="7"/>
  <c r="AG30" i="7"/>
  <c r="AH29" i="7"/>
  <c r="AG29" i="7"/>
  <c r="AH28" i="7"/>
  <c r="AG28" i="7"/>
  <c r="AH27" i="7"/>
  <c r="AG27" i="7"/>
  <c r="AH26" i="7"/>
  <c r="AG26" i="7"/>
  <c r="AH25" i="7"/>
  <c r="AG25" i="7"/>
  <c r="AH24" i="7"/>
  <c r="AG24" i="7"/>
  <c r="AH23" i="7"/>
  <c r="AG23" i="7"/>
  <c r="AH22" i="7"/>
  <c r="AG22" i="7"/>
  <c r="AH21" i="7"/>
  <c r="AG21" i="7"/>
  <c r="AH20" i="7"/>
  <c r="AG20" i="7"/>
  <c r="AH19" i="7"/>
  <c r="AG19" i="7"/>
  <c r="AH18" i="7"/>
  <c r="AG18" i="7"/>
  <c r="AH17" i="7"/>
  <c r="AG17" i="7"/>
  <c r="AH16" i="7"/>
  <c r="AG16" i="7"/>
  <c r="AH15" i="7"/>
  <c r="AG15" i="7"/>
  <c r="AH14" i="7"/>
  <c r="AG14" i="7"/>
  <c r="AH13" i="7"/>
  <c r="AG13" i="7"/>
  <c r="AH12" i="7"/>
  <c r="AG12" i="7"/>
  <c r="AH11" i="7"/>
  <c r="AG11" i="7"/>
  <c r="AH10" i="7"/>
  <c r="AG10" i="7"/>
  <c r="AH9" i="7"/>
  <c r="AG9" i="7"/>
  <c r="AH8" i="7"/>
  <c r="AG8" i="7"/>
  <c r="AH7" i="7"/>
  <c r="AG7" i="7"/>
  <c r="AF132" i="7"/>
  <c r="AE132" i="7"/>
  <c r="AF131" i="7"/>
  <c r="AE131" i="7"/>
  <c r="AF130" i="7"/>
  <c r="AE130" i="7"/>
  <c r="AF129" i="7"/>
  <c r="AE129" i="7"/>
  <c r="AF128" i="7"/>
  <c r="AE128" i="7"/>
  <c r="AF127" i="7"/>
  <c r="AE127" i="7"/>
  <c r="AF126" i="7"/>
  <c r="AE126" i="7"/>
  <c r="AF125" i="7"/>
  <c r="AE125" i="7"/>
  <c r="AF124" i="7"/>
  <c r="AE124" i="7"/>
  <c r="AF123" i="7"/>
  <c r="AE123" i="7"/>
  <c r="AF122" i="7"/>
  <c r="AE122" i="7"/>
  <c r="AF121" i="7"/>
  <c r="AE121" i="7"/>
  <c r="AF120" i="7"/>
  <c r="AE120" i="7"/>
  <c r="AF119" i="7"/>
  <c r="AE119" i="7"/>
  <c r="AF118" i="7"/>
  <c r="AE118" i="7"/>
  <c r="AF117" i="7"/>
  <c r="AE117" i="7"/>
  <c r="AF116" i="7"/>
  <c r="AE116" i="7"/>
  <c r="AF115" i="7"/>
  <c r="AE115" i="7"/>
  <c r="AF114" i="7"/>
  <c r="AE114" i="7"/>
  <c r="AF113" i="7"/>
  <c r="AE113" i="7"/>
  <c r="AF112" i="7"/>
  <c r="AE112" i="7"/>
  <c r="AF111" i="7"/>
  <c r="AE111" i="7"/>
  <c r="AF110" i="7"/>
  <c r="AE110" i="7"/>
  <c r="AF109" i="7"/>
  <c r="AE109" i="7"/>
  <c r="AF108" i="7"/>
  <c r="AE108" i="7"/>
  <c r="AF107" i="7"/>
  <c r="AE107" i="7"/>
  <c r="AF106" i="7"/>
  <c r="AE106" i="7"/>
  <c r="AF105" i="7"/>
  <c r="AE105" i="7"/>
  <c r="AF104" i="7"/>
  <c r="AE104" i="7"/>
  <c r="AF103" i="7"/>
  <c r="AE103" i="7"/>
  <c r="AF102" i="7"/>
  <c r="AE102" i="7"/>
  <c r="AF101" i="7"/>
  <c r="AE101" i="7"/>
  <c r="AF100" i="7"/>
  <c r="AE100" i="7"/>
  <c r="AF99" i="7"/>
  <c r="AE99" i="7"/>
  <c r="AF98" i="7"/>
  <c r="AE98" i="7"/>
  <c r="AF97" i="7"/>
  <c r="AE97" i="7"/>
  <c r="AF96" i="7"/>
  <c r="AE96" i="7"/>
  <c r="AF95" i="7"/>
  <c r="AE95" i="7"/>
  <c r="AF94" i="7"/>
  <c r="AE94" i="7"/>
  <c r="AF93" i="7"/>
  <c r="AE93" i="7"/>
  <c r="AF92" i="7"/>
  <c r="AE92" i="7"/>
  <c r="AF91" i="7"/>
  <c r="AE91" i="7"/>
  <c r="AF90" i="7"/>
  <c r="AE90" i="7"/>
  <c r="AF89" i="7"/>
  <c r="AE89" i="7"/>
  <c r="AF88" i="7"/>
  <c r="AE88" i="7"/>
  <c r="AF87" i="7"/>
  <c r="AE87" i="7"/>
  <c r="AF86" i="7"/>
  <c r="AE86" i="7"/>
  <c r="AF85" i="7"/>
  <c r="AE85" i="7"/>
  <c r="AF84" i="7"/>
  <c r="AE84" i="7"/>
  <c r="AF83" i="7"/>
  <c r="AE83" i="7"/>
  <c r="AF82" i="7"/>
  <c r="AE82" i="7"/>
  <c r="AF81" i="7"/>
  <c r="AE81" i="7"/>
  <c r="AF80" i="7"/>
  <c r="AE80" i="7"/>
  <c r="AF79" i="7"/>
  <c r="AE79" i="7"/>
  <c r="AF78" i="7"/>
  <c r="AE78" i="7"/>
  <c r="AF77" i="7"/>
  <c r="AE77" i="7"/>
  <c r="AF76" i="7"/>
  <c r="AE76" i="7"/>
  <c r="AF75" i="7"/>
  <c r="AE75" i="7"/>
  <c r="AF74" i="7"/>
  <c r="AE74" i="7"/>
  <c r="AF73" i="7"/>
  <c r="AE73" i="7"/>
  <c r="AF72" i="7"/>
  <c r="AE72" i="7"/>
  <c r="AF71" i="7"/>
  <c r="AE71" i="7"/>
  <c r="AF70" i="7"/>
  <c r="AE70" i="7"/>
  <c r="AF69" i="7"/>
  <c r="AE69" i="7"/>
  <c r="AF68" i="7"/>
  <c r="AE68" i="7"/>
  <c r="AF67" i="7"/>
  <c r="AE67" i="7"/>
  <c r="AF66" i="7"/>
  <c r="AE66" i="7"/>
  <c r="AF65" i="7"/>
  <c r="AE65" i="7"/>
  <c r="AF64" i="7"/>
  <c r="AE64" i="7"/>
  <c r="AF63" i="7"/>
  <c r="AE63" i="7"/>
  <c r="AF62" i="7"/>
  <c r="AE62" i="7"/>
  <c r="AF61" i="7"/>
  <c r="AE61" i="7"/>
  <c r="AF60" i="7"/>
  <c r="AE60" i="7"/>
  <c r="AF59" i="7"/>
  <c r="AE59" i="7"/>
  <c r="AF58" i="7"/>
  <c r="AE58" i="7"/>
  <c r="AF57" i="7"/>
  <c r="AE57" i="7"/>
  <c r="AF56" i="7"/>
  <c r="AE56" i="7"/>
  <c r="AF55" i="7"/>
  <c r="AE55" i="7"/>
  <c r="AF54" i="7"/>
  <c r="AE54" i="7"/>
  <c r="AF53" i="7"/>
  <c r="AE53" i="7"/>
  <c r="AF52" i="7"/>
  <c r="AE52" i="7"/>
  <c r="AF51" i="7"/>
  <c r="AE51" i="7"/>
  <c r="AF50" i="7"/>
  <c r="AE50" i="7"/>
  <c r="AF49" i="7"/>
  <c r="AE49" i="7"/>
  <c r="AF48" i="7"/>
  <c r="AE48" i="7"/>
  <c r="AF47" i="7"/>
  <c r="AE47" i="7"/>
  <c r="AF46" i="7"/>
  <c r="AE46" i="7"/>
  <c r="AF45" i="7"/>
  <c r="AE45" i="7"/>
  <c r="AF44" i="7"/>
  <c r="AE44" i="7"/>
  <c r="AF43" i="7"/>
  <c r="AE43" i="7"/>
  <c r="AF42" i="7"/>
  <c r="AE42" i="7"/>
  <c r="AF41" i="7"/>
  <c r="AE41" i="7"/>
  <c r="AF40" i="7"/>
  <c r="AE40" i="7"/>
  <c r="AF39" i="7"/>
  <c r="AE39" i="7"/>
  <c r="AF38" i="7"/>
  <c r="AE38" i="7"/>
  <c r="AF37" i="7"/>
  <c r="AE37" i="7"/>
  <c r="AF36" i="7"/>
  <c r="AE36" i="7"/>
  <c r="AF35" i="7"/>
  <c r="AE35" i="7"/>
  <c r="AF34" i="7"/>
  <c r="AE34" i="7"/>
  <c r="AF33" i="7"/>
  <c r="AE33" i="7"/>
  <c r="AF32" i="7"/>
  <c r="AE32" i="7"/>
  <c r="AF31" i="7"/>
  <c r="AE31" i="7"/>
  <c r="AF30" i="7"/>
  <c r="AE30" i="7"/>
  <c r="AF29" i="7"/>
  <c r="AE29" i="7"/>
  <c r="AF28" i="7"/>
  <c r="AE28" i="7"/>
  <c r="AF27" i="7"/>
  <c r="AE27" i="7"/>
  <c r="AF26" i="7"/>
  <c r="AE26" i="7"/>
  <c r="AF25" i="7"/>
  <c r="AE25" i="7"/>
  <c r="AF24" i="7"/>
  <c r="AE24" i="7"/>
  <c r="AF23" i="7"/>
  <c r="AE23" i="7"/>
  <c r="AF22" i="7"/>
  <c r="AE22" i="7"/>
  <c r="AF21" i="7"/>
  <c r="AE21" i="7"/>
  <c r="AF20" i="7"/>
  <c r="AE20" i="7"/>
  <c r="AF19" i="7"/>
  <c r="AE19" i="7"/>
  <c r="AF18" i="7"/>
  <c r="AE18" i="7"/>
  <c r="AF17" i="7"/>
  <c r="AE17" i="7"/>
  <c r="AF16" i="7"/>
  <c r="AE16" i="7"/>
  <c r="AF15" i="7"/>
  <c r="AE15" i="7"/>
  <c r="AF14" i="7"/>
  <c r="AE14" i="7"/>
  <c r="AF13" i="7"/>
  <c r="AE13" i="7"/>
  <c r="AF12" i="7"/>
  <c r="AE12" i="7"/>
  <c r="AF11" i="7"/>
  <c r="AE11" i="7"/>
  <c r="AF10" i="7"/>
  <c r="AE10" i="7"/>
  <c r="AF9" i="7"/>
  <c r="AE9" i="7"/>
  <c r="AF8" i="7"/>
  <c r="AE8" i="7"/>
  <c r="AF7" i="7"/>
  <c r="AE7" i="7"/>
  <c r="Z55" i="7"/>
  <c r="Y55" i="7"/>
  <c r="Z54" i="7"/>
  <c r="Y54" i="7"/>
  <c r="Z53" i="7"/>
  <c r="Y53" i="7"/>
  <c r="Z52" i="7"/>
  <c r="Y52" i="7"/>
  <c r="Z51" i="7"/>
  <c r="Y51" i="7"/>
  <c r="Z50" i="7"/>
  <c r="Y50" i="7"/>
  <c r="Z49" i="7"/>
  <c r="Y49" i="7"/>
  <c r="Z48" i="7"/>
  <c r="Y48" i="7"/>
  <c r="Z47" i="7"/>
  <c r="Y47" i="7"/>
  <c r="Z46" i="7"/>
  <c r="Y46" i="7"/>
  <c r="Z45" i="7"/>
  <c r="Y45" i="7"/>
  <c r="Z44" i="7"/>
  <c r="Y44" i="7"/>
  <c r="Z43" i="7"/>
  <c r="Y43" i="7"/>
  <c r="Z42" i="7"/>
  <c r="Y42" i="7"/>
  <c r="Z41" i="7"/>
  <c r="Y41" i="7"/>
  <c r="Z40" i="7"/>
  <c r="Y40" i="7"/>
  <c r="Z39" i="7"/>
  <c r="Y39" i="7"/>
  <c r="Z38" i="7"/>
  <c r="Y38" i="7"/>
  <c r="Z37" i="7"/>
  <c r="Y37" i="7"/>
  <c r="Z36" i="7"/>
  <c r="Y36" i="7"/>
  <c r="Z35" i="7"/>
  <c r="Y35" i="7"/>
  <c r="Z34" i="7"/>
  <c r="Y34" i="7"/>
  <c r="Z33" i="7"/>
  <c r="Y33" i="7"/>
  <c r="Z32" i="7"/>
  <c r="Y32" i="7"/>
  <c r="Z31" i="7"/>
  <c r="Y31" i="7"/>
  <c r="Z30" i="7"/>
  <c r="Y30" i="7"/>
  <c r="Z29" i="7"/>
  <c r="Y29" i="7"/>
  <c r="Z28" i="7"/>
  <c r="Y28" i="7"/>
  <c r="Z27" i="7"/>
  <c r="Y27" i="7"/>
  <c r="Z26" i="7"/>
  <c r="Y26" i="7"/>
  <c r="Z25" i="7"/>
  <c r="Y25" i="7"/>
  <c r="Z24" i="7"/>
  <c r="Y24" i="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67" i="17"/>
  <c r="J37" i="17"/>
  <c r="J36" i="17"/>
  <c r="J35" i="17"/>
  <c r="J34" i="17"/>
  <c r="J33" i="17"/>
  <c r="J32" i="17"/>
  <c r="B24" i="7" l="1" a="1"/>
  <c r="J14" i="17"/>
  <c r="J13" i="17"/>
  <c r="J12" i="17"/>
  <c r="J11" i="17"/>
  <c r="J10" i="17"/>
  <c r="J9" i="17"/>
  <c r="J8" i="17"/>
  <c r="J7" i="17"/>
  <c r="J6" i="1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J67" i="14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3" i="7"/>
  <c r="E69" i="7"/>
  <c r="E67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C67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0" i="7"/>
  <c r="C69" i="7"/>
  <c r="C68" i="7"/>
  <c r="E17" i="7"/>
  <c r="E16" i="7"/>
  <c r="E15" i="7"/>
  <c r="E14" i="7"/>
  <c r="E13" i="7"/>
  <c r="E12" i="7"/>
  <c r="E10" i="7"/>
  <c r="E9" i="7"/>
  <c r="E8" i="7"/>
  <c r="E7" i="7"/>
  <c r="E6" i="7"/>
  <c r="D14" i="7"/>
  <c r="D13" i="7"/>
  <c r="D12" i="7"/>
  <c r="D11" i="7"/>
  <c r="D9" i="7"/>
  <c r="D8" i="7"/>
  <c r="D7" i="7"/>
  <c r="D6" i="7"/>
  <c r="C12" i="7"/>
  <c r="C11" i="7"/>
  <c r="C10" i="7"/>
  <c r="C8" i="7"/>
  <c r="C7" i="7"/>
  <c r="C6" i="7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12" i="14"/>
  <c r="J11" i="14"/>
  <c r="J10" i="14"/>
  <c r="J8" i="14"/>
  <c r="J7" i="14"/>
  <c r="J6" i="14"/>
  <c r="J9" i="14"/>
  <c r="I6" i="22" l="1" a="1"/>
  <c r="I6" i="7" a="1"/>
  <c r="I6" i="7" s="1"/>
  <c r="F2" i="14"/>
  <c r="M13" i="14"/>
  <c r="M10" i="14"/>
  <c r="M21" i="14"/>
  <c r="M6" i="14"/>
  <c r="M14" i="14"/>
  <c r="M12" i="14"/>
  <c r="M16" i="14"/>
  <c r="M22" i="14"/>
  <c r="M7" i="14"/>
  <c r="M17" i="14"/>
  <c r="M15" i="14"/>
  <c r="M11" i="14"/>
  <c r="M18" i="14"/>
  <c r="M23" i="14"/>
  <c r="M19" i="14"/>
  <c r="M8" i="14"/>
  <c r="M20" i="14"/>
  <c r="M9" i="14"/>
  <c r="I9" i="7" l="1"/>
  <c r="I16" i="7"/>
  <c r="I22" i="7"/>
  <c r="I86" i="7"/>
  <c r="I119" i="7"/>
  <c r="I63" i="7"/>
  <c r="J63" i="7" s="1"/>
  <c r="K63" i="7" s="1"/>
  <c r="I82" i="7"/>
  <c r="I28" i="7"/>
  <c r="J28" i="7" s="1"/>
  <c r="K28" i="7" s="1"/>
  <c r="I101" i="7"/>
  <c r="I66" i="7"/>
  <c r="J66" i="7" s="1"/>
  <c r="K66" i="7" s="1"/>
  <c r="I21" i="7"/>
  <c r="I95" i="7"/>
  <c r="I60" i="7"/>
  <c r="J60" i="7" s="1"/>
  <c r="K60" i="7" s="1"/>
  <c r="I105" i="7"/>
  <c r="I77" i="7"/>
  <c r="I98" i="7"/>
  <c r="I30" i="7"/>
  <c r="J30" i="7" s="1"/>
  <c r="K30" i="7" s="1"/>
  <c r="I94" i="7"/>
  <c r="I127" i="7"/>
  <c r="I72" i="7"/>
  <c r="I18" i="7"/>
  <c r="I91" i="7"/>
  <c r="I37" i="7"/>
  <c r="J37" i="7" s="1"/>
  <c r="K37" i="7" s="1"/>
  <c r="I113" i="7"/>
  <c r="I75" i="7"/>
  <c r="I31" i="7"/>
  <c r="J31" i="7" s="1"/>
  <c r="K31" i="7" s="1"/>
  <c r="I115" i="7"/>
  <c r="I69" i="7"/>
  <c r="I25" i="7"/>
  <c r="J25" i="7" s="1"/>
  <c r="K25" i="7" s="1"/>
  <c r="I13" i="7"/>
  <c r="I87" i="7"/>
  <c r="I130" i="7"/>
  <c r="I38" i="7"/>
  <c r="J38" i="7" s="1"/>
  <c r="K38" i="7" s="1"/>
  <c r="I102" i="7"/>
  <c r="I8" i="7"/>
  <c r="I81" i="7"/>
  <c r="I27" i="7"/>
  <c r="J27" i="7" s="1"/>
  <c r="K27" i="7" s="1"/>
  <c r="I100" i="7"/>
  <c r="I47" i="7"/>
  <c r="J47" i="7" s="1"/>
  <c r="K47" i="7" s="1"/>
  <c r="I123" i="7"/>
  <c r="I84" i="7"/>
  <c r="I40" i="7"/>
  <c r="J40" i="7" s="1"/>
  <c r="K40" i="7" s="1"/>
  <c r="I125" i="7"/>
  <c r="I79" i="7"/>
  <c r="I34" i="7"/>
  <c r="J34" i="7" s="1"/>
  <c r="K34" i="7" s="1"/>
  <c r="I23" i="7"/>
  <c r="I96" i="7"/>
  <c r="I108" i="7"/>
  <c r="I46" i="7"/>
  <c r="J46" i="7" s="1"/>
  <c r="K46" i="7" s="1"/>
  <c r="I110" i="7"/>
  <c r="I17" i="7"/>
  <c r="I90" i="7"/>
  <c r="I36" i="7"/>
  <c r="J36" i="7" s="1"/>
  <c r="K36" i="7" s="1"/>
  <c r="I112" i="7"/>
  <c r="I56" i="7"/>
  <c r="J56" i="7" s="1"/>
  <c r="K56" i="7" s="1"/>
  <c r="I11" i="7"/>
  <c r="I93" i="7"/>
  <c r="I49" i="7"/>
  <c r="J49" i="7" s="1"/>
  <c r="K49" i="7" s="1"/>
  <c r="I15" i="7"/>
  <c r="I88" i="7"/>
  <c r="I43" i="7"/>
  <c r="J43" i="7" s="1"/>
  <c r="K43" i="7" s="1"/>
  <c r="I32" i="7"/>
  <c r="J32" i="7" s="1"/>
  <c r="K32" i="7" s="1"/>
  <c r="I106" i="7"/>
  <c r="I120" i="7"/>
  <c r="I54" i="7"/>
  <c r="J54" i="7" s="1"/>
  <c r="K54" i="7" s="1"/>
  <c r="I118" i="7"/>
  <c r="I26" i="7"/>
  <c r="J26" i="7" s="1"/>
  <c r="K26" i="7" s="1"/>
  <c r="I99" i="7"/>
  <c r="I45" i="7"/>
  <c r="J45" i="7" s="1"/>
  <c r="K45" i="7" s="1"/>
  <c r="I122" i="7"/>
  <c r="I65" i="7"/>
  <c r="J65" i="7" s="1"/>
  <c r="K65" i="7" s="1"/>
  <c r="I20" i="7"/>
  <c r="I104" i="7"/>
  <c r="I58" i="7"/>
  <c r="J58" i="7" s="1"/>
  <c r="K58" i="7" s="1"/>
  <c r="I24" i="7"/>
  <c r="J24" i="7" s="1"/>
  <c r="K24" i="7" s="1"/>
  <c r="I97" i="7"/>
  <c r="I52" i="7"/>
  <c r="J52" i="7" s="1"/>
  <c r="K52" i="7" s="1"/>
  <c r="I41" i="7"/>
  <c r="J41" i="7" s="1"/>
  <c r="K41" i="7" s="1"/>
  <c r="I116" i="7"/>
  <c r="I7" i="7"/>
  <c r="I62" i="7"/>
  <c r="J62" i="7" s="1"/>
  <c r="K62" i="7" s="1"/>
  <c r="I126" i="7"/>
  <c r="I35" i="7"/>
  <c r="J35" i="7" s="1"/>
  <c r="K35" i="7" s="1"/>
  <c r="I109" i="7"/>
  <c r="I55" i="7"/>
  <c r="J55" i="7" s="1"/>
  <c r="K55" i="7" s="1"/>
  <c r="I132" i="7"/>
  <c r="I74" i="7"/>
  <c r="I29" i="7"/>
  <c r="J29" i="7" s="1"/>
  <c r="K29" i="7" s="1"/>
  <c r="I114" i="7"/>
  <c r="I67" i="7"/>
  <c r="I33" i="7"/>
  <c r="J33" i="7" s="1"/>
  <c r="K33" i="7" s="1"/>
  <c r="I107" i="7"/>
  <c r="I61" i="7"/>
  <c r="J61" i="7" s="1"/>
  <c r="K61" i="7" s="1"/>
  <c r="I50" i="7"/>
  <c r="J50" i="7" s="1"/>
  <c r="K50" i="7" s="1"/>
  <c r="I128" i="7"/>
  <c r="I131" i="22"/>
  <c r="I123" i="22"/>
  <c r="I115" i="22"/>
  <c r="I107" i="22"/>
  <c r="I99" i="22"/>
  <c r="I91" i="22"/>
  <c r="I83" i="22"/>
  <c r="I75" i="22"/>
  <c r="I67" i="22"/>
  <c r="I59" i="22"/>
  <c r="J59" i="22" s="1"/>
  <c r="K59" i="22" s="1"/>
  <c r="I51" i="22"/>
  <c r="J51" i="22" s="1"/>
  <c r="K51" i="22" s="1"/>
  <c r="I43" i="22"/>
  <c r="J43" i="22" s="1"/>
  <c r="K43" i="22" s="1"/>
  <c r="I35" i="22"/>
  <c r="J35" i="22" s="1"/>
  <c r="K35" i="22" s="1"/>
  <c r="I27" i="22"/>
  <c r="J27" i="22" s="1"/>
  <c r="K27" i="22" s="1"/>
  <c r="I19" i="22"/>
  <c r="I11" i="22"/>
  <c r="I122" i="22"/>
  <c r="I114" i="22"/>
  <c r="I98" i="22"/>
  <c r="I90" i="22"/>
  <c r="I74" i="22"/>
  <c r="I66" i="22"/>
  <c r="J66" i="22" s="1"/>
  <c r="K66" i="22" s="1"/>
  <c r="I50" i="22"/>
  <c r="J50" i="22" s="1"/>
  <c r="K50" i="22" s="1"/>
  <c r="I130" i="22"/>
  <c r="I106" i="22"/>
  <c r="I82" i="22"/>
  <c r="I127" i="22"/>
  <c r="I117" i="22"/>
  <c r="I105" i="22"/>
  <c r="I95" i="22"/>
  <c r="I85" i="22"/>
  <c r="I73" i="22"/>
  <c r="I63" i="22"/>
  <c r="J63" i="22" s="1"/>
  <c r="K63" i="22" s="1"/>
  <c r="I54" i="22"/>
  <c r="J54" i="22" s="1"/>
  <c r="K54" i="22" s="1"/>
  <c r="I44" i="22"/>
  <c r="J44" i="22" s="1"/>
  <c r="K44" i="22" s="1"/>
  <c r="I34" i="22"/>
  <c r="J34" i="22" s="1"/>
  <c r="K34" i="22" s="1"/>
  <c r="I25" i="22"/>
  <c r="J25" i="22" s="1"/>
  <c r="K25" i="22" s="1"/>
  <c r="I16" i="22"/>
  <c r="I7" i="22"/>
  <c r="I126" i="22"/>
  <c r="I104" i="22"/>
  <c r="I94" i="22"/>
  <c r="I72" i="22"/>
  <c r="I53" i="22"/>
  <c r="J53" i="22" s="1"/>
  <c r="K53" i="22" s="1"/>
  <c r="I42" i="22"/>
  <c r="J42" i="22" s="1"/>
  <c r="K42" i="22" s="1"/>
  <c r="I24" i="22"/>
  <c r="J24" i="22" s="1"/>
  <c r="K24" i="22" s="1"/>
  <c r="I15" i="22"/>
  <c r="I113" i="22"/>
  <c r="I103" i="22"/>
  <c r="I93" i="22"/>
  <c r="I71" i="22"/>
  <c r="I61" i="22"/>
  <c r="J61" i="22" s="1"/>
  <c r="K61" i="22" s="1"/>
  <c r="I41" i="22"/>
  <c r="J41" i="22" s="1"/>
  <c r="K41" i="22" s="1"/>
  <c r="I32" i="22"/>
  <c r="J32" i="22" s="1"/>
  <c r="K32" i="22" s="1"/>
  <c r="I14" i="22"/>
  <c r="I40" i="22"/>
  <c r="J40" i="22" s="1"/>
  <c r="K40" i="22" s="1"/>
  <c r="I101" i="22"/>
  <c r="I89" i="22"/>
  <c r="I79" i="22"/>
  <c r="I58" i="22"/>
  <c r="J58" i="22" s="1"/>
  <c r="K58" i="22" s="1"/>
  <c r="I39" i="22"/>
  <c r="J39" i="22" s="1"/>
  <c r="K39" i="22" s="1"/>
  <c r="I21" i="22"/>
  <c r="I12" i="22"/>
  <c r="I110" i="22"/>
  <c r="I57" i="22"/>
  <c r="J57" i="22" s="1"/>
  <c r="K57" i="22" s="1"/>
  <c r="I29" i="22"/>
  <c r="J29" i="22" s="1"/>
  <c r="K29" i="22" s="1"/>
  <c r="I116" i="22"/>
  <c r="I84" i="22"/>
  <c r="I62" i="22"/>
  <c r="J62" i="22" s="1"/>
  <c r="K62" i="22" s="1"/>
  <c r="I33" i="22"/>
  <c r="J33" i="22" s="1"/>
  <c r="K33" i="22" s="1"/>
  <c r="I6" i="22"/>
  <c r="I102" i="22"/>
  <c r="I49" i="22"/>
  <c r="J49" i="22" s="1"/>
  <c r="K49" i="22" s="1"/>
  <c r="I13" i="22"/>
  <c r="I30" i="22"/>
  <c r="J30" i="22" s="1"/>
  <c r="K30" i="22" s="1"/>
  <c r="I88" i="22"/>
  <c r="I47" i="22"/>
  <c r="J47" i="22" s="1"/>
  <c r="K47" i="22" s="1"/>
  <c r="I10" i="22"/>
  <c r="I18" i="22"/>
  <c r="I125" i="22"/>
  <c r="I81" i="22"/>
  <c r="I52" i="22"/>
  <c r="J52" i="22" s="1"/>
  <c r="K52" i="22" s="1"/>
  <c r="I23" i="22"/>
  <c r="I124" i="22"/>
  <c r="I112" i="22"/>
  <c r="I92" i="22"/>
  <c r="I80" i="22"/>
  <c r="I70" i="22"/>
  <c r="I60" i="22"/>
  <c r="J60" i="22" s="1"/>
  <c r="K60" i="22" s="1"/>
  <c r="I31" i="22"/>
  <c r="J31" i="22" s="1"/>
  <c r="K31" i="22" s="1"/>
  <c r="I22" i="22"/>
  <c r="I121" i="22"/>
  <c r="I69" i="22"/>
  <c r="I48" i="22"/>
  <c r="J48" i="22" s="1"/>
  <c r="K48" i="22" s="1"/>
  <c r="I120" i="22"/>
  <c r="I78" i="22"/>
  <c r="I38" i="22"/>
  <c r="J38" i="22" s="1"/>
  <c r="K38" i="22" s="1"/>
  <c r="I119" i="22"/>
  <c r="I109" i="22"/>
  <c r="I97" i="22"/>
  <c r="I87" i="22"/>
  <c r="I77" i="22"/>
  <c r="I65" i="22"/>
  <c r="J65" i="22" s="1"/>
  <c r="K65" i="22" s="1"/>
  <c r="I56" i="22"/>
  <c r="J56" i="22" s="1"/>
  <c r="K56" i="22" s="1"/>
  <c r="I46" i="22"/>
  <c r="J46" i="22" s="1"/>
  <c r="K46" i="22" s="1"/>
  <c r="I28" i="22"/>
  <c r="J28" i="22" s="1"/>
  <c r="K28" i="22" s="1"/>
  <c r="I132" i="22"/>
  <c r="I20" i="22"/>
  <c r="I129" i="22"/>
  <c r="I111" i="22"/>
  <c r="I68" i="22"/>
  <c r="I37" i="22"/>
  <c r="J37" i="22" s="1"/>
  <c r="K37" i="22" s="1"/>
  <c r="I100" i="22"/>
  <c r="I9" i="22"/>
  <c r="I55" i="22"/>
  <c r="J55" i="22" s="1"/>
  <c r="K55" i="22" s="1"/>
  <c r="I128" i="22"/>
  <c r="I45" i="22"/>
  <c r="J45" i="22" s="1"/>
  <c r="K45" i="22" s="1"/>
  <c r="I118" i="22"/>
  <c r="I36" i="22"/>
  <c r="J36" i="22" s="1"/>
  <c r="K36" i="22" s="1"/>
  <c r="I108" i="22"/>
  <c r="I26" i="22"/>
  <c r="J26" i="22" s="1"/>
  <c r="K26" i="22" s="1"/>
  <c r="I96" i="22"/>
  <c r="I17" i="22"/>
  <c r="I86" i="22"/>
  <c r="I8" i="22"/>
  <c r="I76" i="22"/>
  <c r="I64" i="22"/>
  <c r="J64" i="22" s="1"/>
  <c r="K64" i="22" s="1"/>
  <c r="I70" i="7"/>
  <c r="I103" i="7"/>
  <c r="I44" i="7"/>
  <c r="J44" i="7" s="1"/>
  <c r="K44" i="7" s="1"/>
  <c r="I121" i="7"/>
  <c r="I64" i="7"/>
  <c r="J64" i="7" s="1"/>
  <c r="K64" i="7" s="1"/>
  <c r="I10" i="7"/>
  <c r="I83" i="7"/>
  <c r="I48" i="7"/>
  <c r="J48" i="7" s="1"/>
  <c r="K48" i="7" s="1"/>
  <c r="I124" i="7"/>
  <c r="I76" i="7"/>
  <c r="I42" i="7"/>
  <c r="J42" i="7" s="1"/>
  <c r="K42" i="7" s="1"/>
  <c r="I117" i="7"/>
  <c r="I71" i="7"/>
  <c r="I59" i="7"/>
  <c r="J59" i="7" s="1"/>
  <c r="K59" i="7" s="1"/>
  <c r="I80" i="7"/>
  <c r="I14" i="7"/>
  <c r="I78" i="7"/>
  <c r="I111" i="7"/>
  <c r="I53" i="7"/>
  <c r="J53" i="7" s="1"/>
  <c r="K53" i="7" s="1"/>
  <c r="I131" i="7"/>
  <c r="I73" i="7"/>
  <c r="I19" i="7"/>
  <c r="I92" i="7"/>
  <c r="I57" i="7"/>
  <c r="J57" i="7" s="1"/>
  <c r="K57" i="7" s="1"/>
  <c r="I12" i="7"/>
  <c r="I85" i="7"/>
  <c r="I51" i="7"/>
  <c r="J51" i="7" s="1"/>
  <c r="K51" i="7" s="1"/>
  <c r="I129" i="7"/>
  <c r="I39" i="7"/>
  <c r="J39" i="7" s="1"/>
  <c r="K39" i="7" s="1"/>
  <c r="I68" i="7"/>
  <c r="I89" i="7"/>
  <c r="E71" i="7"/>
  <c r="D96" i="7"/>
  <c r="C71" i="7"/>
  <c r="D13" i="2" l="1"/>
  <c r="F2" i="18" l="1"/>
  <c r="F2" i="17"/>
  <c r="B1" i="2"/>
  <c r="M7" i="18"/>
  <c r="M12" i="18"/>
  <c r="M6" i="18"/>
  <c r="M13" i="17"/>
  <c r="M7" i="17"/>
  <c r="M10" i="18"/>
  <c r="M6" i="17"/>
  <c r="M12" i="17"/>
  <c r="D5" i="2"/>
  <c r="M11" i="17"/>
  <c r="M16" i="18"/>
  <c r="M14" i="18"/>
  <c r="M17" i="18"/>
  <c r="M14" i="17"/>
  <c r="M8" i="17"/>
  <c r="M11" i="18"/>
  <c r="M13" i="18"/>
  <c r="M8" i="18"/>
  <c r="M9" i="17"/>
  <c r="M15" i="18"/>
  <c r="M9" i="18"/>
  <c r="M10" i="17"/>
  <c r="F22" i="14" l="1"/>
  <c r="F14" i="14"/>
  <c r="F18" i="14"/>
  <c r="F23" i="14"/>
  <c r="F15" i="14"/>
  <c r="F19" i="14"/>
  <c r="F16" i="14"/>
  <c r="F20" i="14"/>
  <c r="F17" i="14"/>
  <c r="F13" i="14"/>
  <c r="F21" i="14"/>
  <c r="F126" i="18"/>
  <c r="F118" i="18"/>
  <c r="F110" i="18"/>
  <c r="F102" i="18"/>
  <c r="F94" i="18"/>
  <c r="F86" i="18"/>
  <c r="F78" i="18"/>
  <c r="F124" i="18"/>
  <c r="F108" i="18"/>
  <c r="F92" i="18"/>
  <c r="F84" i="18"/>
  <c r="F123" i="18"/>
  <c r="F115" i="18"/>
  <c r="F99" i="18"/>
  <c r="F91" i="18"/>
  <c r="F75" i="18"/>
  <c r="F130" i="18"/>
  <c r="F122" i="18"/>
  <c r="F98" i="18"/>
  <c r="F90" i="18"/>
  <c r="F121" i="18"/>
  <c r="F97" i="18"/>
  <c r="F81" i="18"/>
  <c r="F125" i="18"/>
  <c r="F117" i="18"/>
  <c r="F109" i="18"/>
  <c r="F101" i="18"/>
  <c r="F93" i="18"/>
  <c r="F85" i="18"/>
  <c r="F77" i="18"/>
  <c r="F132" i="18"/>
  <c r="F116" i="18"/>
  <c r="F100" i="18"/>
  <c r="F76" i="18"/>
  <c r="F107" i="18"/>
  <c r="F83" i="18"/>
  <c r="F114" i="18"/>
  <c r="F82" i="18"/>
  <c r="F113" i="18"/>
  <c r="F89" i="18"/>
  <c r="F128" i="18"/>
  <c r="F120" i="18"/>
  <c r="F104" i="18"/>
  <c r="F88" i="18"/>
  <c r="F69" i="18"/>
  <c r="F6" i="18" a="1"/>
  <c r="F127" i="18"/>
  <c r="F119" i="18"/>
  <c r="F103" i="18"/>
  <c r="F87" i="18"/>
  <c r="F131" i="18"/>
  <c r="F106" i="18"/>
  <c r="F73" i="18"/>
  <c r="F129" i="18"/>
  <c r="F105" i="18"/>
  <c r="F71" i="18"/>
  <c r="F112" i="18"/>
  <c r="F96" i="18"/>
  <c r="F80" i="18"/>
  <c r="F111" i="18"/>
  <c r="F95" i="18"/>
  <c r="F79" i="18"/>
  <c r="F67" i="18"/>
  <c r="F6" i="17" a="1"/>
  <c r="F11" i="17" s="1"/>
  <c r="F56" i="14" a="1"/>
  <c r="F6" i="14" a="1"/>
  <c r="F8" i="14" s="1"/>
  <c r="F67" i="17" a="1"/>
  <c r="F114" i="17" s="1"/>
  <c r="F74" i="17"/>
  <c r="F82" i="17"/>
  <c r="F90" i="17"/>
  <c r="F98" i="17"/>
  <c r="F106" i="17"/>
  <c r="F57" i="14"/>
  <c r="F65" i="14"/>
  <c r="F73" i="14"/>
  <c r="F81" i="14"/>
  <c r="F89" i="14"/>
  <c r="F97" i="14"/>
  <c r="F105" i="14"/>
  <c r="F113" i="14"/>
  <c r="F121" i="14"/>
  <c r="F129" i="14"/>
  <c r="F9" i="14"/>
  <c r="F92" i="17"/>
  <c r="F100" i="17"/>
  <c r="F108" i="17"/>
  <c r="F132" i="17"/>
  <c r="F59" i="14"/>
  <c r="F67" i="14"/>
  <c r="F75" i="14"/>
  <c r="F83" i="14"/>
  <c r="F91" i="14"/>
  <c r="F99" i="14"/>
  <c r="F107" i="14"/>
  <c r="F115" i="14"/>
  <c r="F123" i="14"/>
  <c r="F131" i="14"/>
  <c r="F11" i="14"/>
  <c r="F69" i="17"/>
  <c r="F85" i="17"/>
  <c r="F125" i="17"/>
  <c r="F60" i="14"/>
  <c r="F68" i="14"/>
  <c r="F76" i="14"/>
  <c r="F84" i="14"/>
  <c r="F92" i="14"/>
  <c r="F100" i="14"/>
  <c r="F108" i="14"/>
  <c r="F116" i="14"/>
  <c r="F124" i="14"/>
  <c r="F132" i="14"/>
  <c r="F78" i="17"/>
  <c r="F61" i="14"/>
  <c r="F77" i="14"/>
  <c r="F93" i="14"/>
  <c r="F109" i="14"/>
  <c r="F125" i="14"/>
  <c r="F83" i="17"/>
  <c r="F91" i="17"/>
  <c r="F58" i="14"/>
  <c r="F66" i="14"/>
  <c r="F74" i="14"/>
  <c r="F82" i="14"/>
  <c r="F90" i="14"/>
  <c r="F98" i="14"/>
  <c r="F106" i="14"/>
  <c r="F114" i="14"/>
  <c r="F122" i="14"/>
  <c r="F130" i="14"/>
  <c r="F10" i="14"/>
  <c r="F76" i="17"/>
  <c r="F77" i="17"/>
  <c r="F12" i="14"/>
  <c r="F69" i="14"/>
  <c r="F85" i="14"/>
  <c r="F101" i="14"/>
  <c r="F117" i="14"/>
  <c r="F56" i="14"/>
  <c r="F79" i="14"/>
  <c r="F102" i="14"/>
  <c r="F120" i="14"/>
  <c r="F89" i="17"/>
  <c r="F62" i="14"/>
  <c r="F80" i="14"/>
  <c r="F103" i="14"/>
  <c r="F126" i="14"/>
  <c r="F95" i="17"/>
  <c r="F63" i="14"/>
  <c r="F86" i="14"/>
  <c r="F104" i="14"/>
  <c r="F127" i="14"/>
  <c r="F64" i="14"/>
  <c r="F87" i="14"/>
  <c r="F110" i="14"/>
  <c r="F128" i="14"/>
  <c r="F120" i="17"/>
  <c r="F70" i="14"/>
  <c r="F88" i="14"/>
  <c r="F111" i="14"/>
  <c r="F71" i="14"/>
  <c r="F94" i="14"/>
  <c r="F6" i="14"/>
  <c r="F95" i="14"/>
  <c r="F118" i="14"/>
  <c r="F87" i="17"/>
  <c r="F96" i="14"/>
  <c r="F119" i="14"/>
  <c r="F112" i="14"/>
  <c r="F72" i="14"/>
  <c r="F7" i="14"/>
  <c r="F105" i="17"/>
  <c r="F78" i="14"/>
  <c r="F3" i="18"/>
  <c r="F3" i="17"/>
  <c r="F3" i="14"/>
  <c r="G22" i="14"/>
  <c r="G17" i="14"/>
  <c r="G14" i="14"/>
  <c r="G13" i="14"/>
  <c r="G18" i="14"/>
  <c r="G21" i="14"/>
  <c r="D24" i="17" a="1"/>
  <c r="G15" i="14"/>
  <c r="G19" i="14"/>
  <c r="G16" i="14"/>
  <c r="G20" i="14"/>
  <c r="G23" i="14"/>
  <c r="D24" i="17" l="1"/>
  <c r="K24" i="17" s="1"/>
  <c r="D25" i="17"/>
  <c r="D26" i="17"/>
  <c r="K26" i="17" s="1"/>
  <c r="D27" i="17"/>
  <c r="D28" i="17"/>
  <c r="K28" i="17" s="1"/>
  <c r="D30" i="17"/>
  <c r="D29" i="17"/>
  <c r="D31" i="17"/>
  <c r="F81" i="17"/>
  <c r="F121" i="17"/>
  <c r="F88" i="17"/>
  <c r="F128" i="17"/>
  <c r="F103" i="17"/>
  <c r="F79" i="17"/>
  <c r="F71" i="17"/>
  <c r="F107" i="17"/>
  <c r="F113" i="17"/>
  <c r="F99" i="17"/>
  <c r="F86" i="17"/>
  <c r="F10" i="17"/>
  <c r="F119" i="17"/>
  <c r="F72" i="17"/>
  <c r="F126" i="17"/>
  <c r="F123" i="17"/>
  <c r="F101" i="17"/>
  <c r="F124" i="17"/>
  <c r="F96" i="17"/>
  <c r="F70" i="17"/>
  <c r="F115" i="17"/>
  <c r="F93" i="17"/>
  <c r="F116" i="17"/>
  <c r="F130" i="17"/>
  <c r="J24" i="17"/>
  <c r="B24" i="22" a="1"/>
  <c r="F6" i="17"/>
  <c r="F7" i="17"/>
  <c r="F7" i="18"/>
  <c r="F15" i="18"/>
  <c r="F8" i="18"/>
  <c r="F9" i="18"/>
  <c r="F17" i="18"/>
  <c r="F16" i="18"/>
  <c r="F13" i="18"/>
  <c r="F10" i="18"/>
  <c r="F11" i="18"/>
  <c r="F12" i="18"/>
  <c r="F6" i="18"/>
  <c r="F14" i="18"/>
  <c r="F8" i="17"/>
  <c r="F12" i="17"/>
  <c r="F9" i="17"/>
  <c r="F13" i="17"/>
  <c r="F127" i="17"/>
  <c r="F97" i="17"/>
  <c r="F14" i="17"/>
  <c r="F80" i="17"/>
  <c r="F129" i="17"/>
  <c r="F110" i="17"/>
  <c r="F75" i="17"/>
  <c r="F118" i="17"/>
  <c r="F117" i="17"/>
  <c r="F84" i="17"/>
  <c r="F122" i="17"/>
  <c r="F73" i="17"/>
  <c r="F104" i="17"/>
  <c r="F112" i="17"/>
  <c r="F111" i="17"/>
  <c r="F94" i="17"/>
  <c r="F131" i="17"/>
  <c r="F67" i="17"/>
  <c r="F102" i="17"/>
  <c r="F109" i="17"/>
  <c r="F68" i="17"/>
  <c r="J26" i="17"/>
  <c r="B25" i="7"/>
  <c r="B28" i="7"/>
  <c r="H23" i="14"/>
  <c r="H14" i="14"/>
  <c r="G25" i="17"/>
  <c r="G27" i="17"/>
  <c r="G6" i="18"/>
  <c r="H20" i="14"/>
  <c r="H17" i="14"/>
  <c r="G26" i="17"/>
  <c r="G31" i="17"/>
  <c r="F31" i="17"/>
  <c r="H16" i="14"/>
  <c r="H22" i="14"/>
  <c r="G24" i="17"/>
  <c r="G8" i="18"/>
  <c r="G7" i="18"/>
  <c r="F24" i="17"/>
  <c r="H19" i="14"/>
  <c r="G17" i="18"/>
  <c r="G10" i="18"/>
  <c r="G16" i="18"/>
  <c r="H24" i="17"/>
  <c r="H15" i="14"/>
  <c r="G30" i="17"/>
  <c r="G8" i="17"/>
  <c r="G28" i="17"/>
  <c r="H21" i="14"/>
  <c r="G14" i="18"/>
  <c r="G29" i="17"/>
  <c r="G12" i="18"/>
  <c r="H18" i="14"/>
  <c r="G11" i="18"/>
  <c r="G7" i="17"/>
  <c r="H13" i="14"/>
  <c r="G6" i="17"/>
  <c r="H6" i="17" s="1"/>
  <c r="G15" i="18"/>
  <c r="G13" i="18"/>
  <c r="B27" i="7" l="1"/>
  <c r="K27" i="17"/>
  <c r="B26" i="7"/>
  <c r="J25" i="17"/>
  <c r="L6" i="7" s="1" a="1"/>
  <c r="L58" i="7" s="1"/>
  <c r="K25" i="17"/>
  <c r="B31" i="7"/>
  <c r="K31" i="17"/>
  <c r="B24" i="7"/>
  <c r="B29" i="7"/>
  <c r="K29" i="17"/>
  <c r="J28" i="17"/>
  <c r="B30" i="7"/>
  <c r="K30" i="17"/>
  <c r="J31" i="17"/>
  <c r="J30" i="17"/>
  <c r="J29" i="17"/>
  <c r="J27" i="17"/>
  <c r="B29" i="22"/>
  <c r="B28" i="22"/>
  <c r="B27" i="22"/>
  <c r="B30" i="22"/>
  <c r="B31" i="22"/>
  <c r="B26" i="22"/>
  <c r="B25" i="22"/>
  <c r="B24" i="22"/>
  <c r="D12" i="2"/>
  <c r="H7" i="17"/>
  <c r="H26" i="17"/>
  <c r="H11" i="18"/>
  <c r="H28" i="17"/>
  <c r="D16" i="2"/>
  <c r="H47" i="18"/>
  <c r="H34" i="18"/>
  <c r="G33" i="17"/>
  <c r="H41" i="18"/>
  <c r="H46" i="18"/>
  <c r="G32" i="17"/>
  <c r="G46" i="18"/>
  <c r="H30" i="17"/>
  <c r="F29" i="17"/>
  <c r="G10" i="14"/>
  <c r="H27" i="17"/>
  <c r="H50" i="18"/>
  <c r="H36" i="18"/>
  <c r="H37" i="18"/>
  <c r="G39" i="18"/>
  <c r="H44" i="18"/>
  <c r="G38" i="18"/>
  <c r="H31" i="17"/>
  <c r="H12" i="18"/>
  <c r="G11" i="14"/>
  <c r="F25" i="17"/>
  <c r="H8" i="18"/>
  <c r="H39" i="18"/>
  <c r="G37" i="18"/>
  <c r="H38" i="17"/>
  <c r="H51" i="18"/>
  <c r="H15" i="18"/>
  <c r="G8" i="14"/>
  <c r="H13" i="18"/>
  <c r="G47" i="18"/>
  <c r="H45" i="18"/>
  <c r="H35" i="17"/>
  <c r="H36" i="17"/>
  <c r="H43" i="18"/>
  <c r="H8" i="17"/>
  <c r="H10" i="18"/>
  <c r="G12" i="14"/>
  <c r="G42" i="18"/>
  <c r="H40" i="18"/>
  <c r="G32" i="18"/>
  <c r="G38" i="17"/>
  <c r="F30" i="17"/>
  <c r="H17" i="18"/>
  <c r="G7" i="14"/>
  <c r="G34" i="18"/>
  <c r="G40" i="18"/>
  <c r="G35" i="17"/>
  <c r="F28" i="17"/>
  <c r="G36" i="17"/>
  <c r="G50" i="18"/>
  <c r="G34" i="17"/>
  <c r="F26" i="17"/>
  <c r="H16" i="18"/>
  <c r="H14" i="18"/>
  <c r="G44" i="18"/>
  <c r="H35" i="18"/>
  <c r="H37" i="17"/>
  <c r="G37" i="17"/>
  <c r="H48" i="18"/>
  <c r="G48" i="18"/>
  <c r="H38" i="18"/>
  <c r="G6" i="14"/>
  <c r="G51" i="18"/>
  <c r="G39" i="17"/>
  <c r="H29" i="17"/>
  <c r="G45" i="18"/>
  <c r="G35" i="18"/>
  <c r="H7" i="18"/>
  <c r="H6" i="18"/>
  <c r="F27" i="17"/>
  <c r="G33" i="18"/>
  <c r="G43" i="18"/>
  <c r="H39" i="17"/>
  <c r="G36" i="18"/>
  <c r="H34" i="17"/>
  <c r="G49" i="18"/>
  <c r="H25" i="17"/>
  <c r="H42" i="18"/>
  <c r="G41" i="18"/>
  <c r="H49" i="18"/>
  <c r="M86" i="14"/>
  <c r="G86" i="14" s="1"/>
  <c r="M67" i="14"/>
  <c r="G67" i="14" s="1"/>
  <c r="M111" i="14"/>
  <c r="G111" i="14" s="1"/>
  <c r="M123" i="14"/>
  <c r="M74" i="14"/>
  <c r="G74" i="14" s="1"/>
  <c r="M66" i="14"/>
  <c r="M69" i="14"/>
  <c r="G69" i="14" s="1"/>
  <c r="M90" i="14"/>
  <c r="G90" i="14" s="1"/>
  <c r="M82" i="14"/>
  <c r="M95" i="14"/>
  <c r="G95" i="14" s="1"/>
  <c r="M63" i="14"/>
  <c r="G63" i="14" s="1"/>
  <c r="M107" i="14"/>
  <c r="M72" i="14"/>
  <c r="G72" i="14" s="1"/>
  <c r="M103" i="14"/>
  <c r="G103" i="14" s="1"/>
  <c r="M78" i="14"/>
  <c r="G78" i="14" s="1"/>
  <c r="M62" i="14"/>
  <c r="G62" i="14" s="1"/>
  <c r="M80" i="14"/>
  <c r="G80" i="14" s="1"/>
  <c r="M106" i="14"/>
  <c r="M81" i="14"/>
  <c r="G81" i="14" s="1"/>
  <c r="M91" i="14"/>
  <c r="M57" i="14"/>
  <c r="G57" i="14" s="1"/>
  <c r="M85" i="14"/>
  <c r="M64" i="14"/>
  <c r="G64" i="14" s="1"/>
  <c r="M94" i="14"/>
  <c r="G94" i="14" s="1"/>
  <c r="M118" i="14"/>
  <c r="G118" i="14" s="1"/>
  <c r="M75" i="14"/>
  <c r="M71" i="14"/>
  <c r="M88" i="14"/>
  <c r="M68" i="14"/>
  <c r="G68" i="14" s="1"/>
  <c r="M110" i="14"/>
  <c r="G110" i="14" s="1"/>
  <c r="M130" i="14"/>
  <c r="G130" i="14" s="1"/>
  <c r="M61" i="14"/>
  <c r="M116" i="14"/>
  <c r="M102" i="14"/>
  <c r="M93" i="14"/>
  <c r="M87" i="14"/>
  <c r="G87" i="14" s="1"/>
  <c r="M65" i="14"/>
  <c r="G65" i="14" s="1"/>
  <c r="M60" i="14"/>
  <c r="M125" i="14"/>
  <c r="G125" i="14" s="1"/>
  <c r="M76" i="14"/>
  <c r="M124" i="14"/>
  <c r="G124" i="14" s="1"/>
  <c r="M108" i="14"/>
  <c r="G108" i="14" s="1"/>
  <c r="M121" i="14"/>
  <c r="G121" i="14" s="1"/>
  <c r="M119" i="14"/>
  <c r="G119" i="14" s="1"/>
  <c r="M115" i="14"/>
  <c r="M101" i="14"/>
  <c r="G101" i="14" s="1"/>
  <c r="M98" i="14"/>
  <c r="M104" i="14"/>
  <c r="M97" i="14"/>
  <c r="M122" i="14"/>
  <c r="M109" i="14"/>
  <c r="G109" i="14" s="1"/>
  <c r="M112" i="14"/>
  <c r="M58" i="14"/>
  <c r="G58" i="14" s="1"/>
  <c r="M129" i="14"/>
  <c r="M105" i="14"/>
  <c r="G105" i="14" s="1"/>
  <c r="M73" i="14"/>
  <c r="M56" i="14"/>
  <c r="M79" i="14"/>
  <c r="M77" i="14"/>
  <c r="M126" i="14"/>
  <c r="M114" i="14"/>
  <c r="G114" i="14" s="1"/>
  <c r="M132" i="14"/>
  <c r="G132" i="14" s="1"/>
  <c r="M113" i="14"/>
  <c r="M59" i="14"/>
  <c r="G59" i="14" s="1"/>
  <c r="M117" i="14"/>
  <c r="G117" i="14" s="1"/>
  <c r="M127" i="14"/>
  <c r="G127" i="14" s="1"/>
  <c r="M92" i="14"/>
  <c r="G92" i="14" s="1"/>
  <c r="M99" i="14"/>
  <c r="M84" i="14"/>
  <c r="G84" i="14" s="1"/>
  <c r="M70" i="14"/>
  <c r="G70" i="14" s="1"/>
  <c r="M128" i="14"/>
  <c r="M96" i="14"/>
  <c r="M83" i="14"/>
  <c r="G83" i="14" s="1"/>
  <c r="M131" i="14"/>
  <c r="G131" i="14" s="1"/>
  <c r="M120" i="14"/>
  <c r="G120" i="14" s="1"/>
  <c r="M89" i="14"/>
  <c r="G89" i="14" s="1"/>
  <c r="M100" i="14"/>
  <c r="M118" i="18"/>
  <c r="G118" i="18" s="1"/>
  <c r="M74" i="17"/>
  <c r="M89" i="18"/>
  <c r="G89" i="18" s="1"/>
  <c r="M116" i="18"/>
  <c r="G116" i="18" s="1"/>
  <c r="M130" i="17"/>
  <c r="M124" i="17"/>
  <c r="M113" i="17"/>
  <c r="M82" i="17"/>
  <c r="M119" i="18"/>
  <c r="G119" i="18" s="1"/>
  <c r="M70" i="17"/>
  <c r="M72" i="17"/>
  <c r="M118" i="17"/>
  <c r="M69" i="17"/>
  <c r="M126" i="17"/>
  <c r="M80" i="18"/>
  <c r="G80" i="18" s="1"/>
  <c r="M96" i="18"/>
  <c r="G96" i="18" s="1"/>
  <c r="M105" i="18"/>
  <c r="G105" i="18" s="1"/>
  <c r="M108" i="18"/>
  <c r="G108" i="18" s="1"/>
  <c r="M90" i="18"/>
  <c r="G90" i="18" s="1"/>
  <c r="M110" i="17"/>
  <c r="M110" i="18"/>
  <c r="G110" i="18" s="1"/>
  <c r="M73" i="17"/>
  <c r="M100" i="17"/>
  <c r="M71" i="17"/>
  <c r="M94" i="18"/>
  <c r="M107" i="18"/>
  <c r="M121" i="18"/>
  <c r="M89" i="17"/>
  <c r="M73" i="18"/>
  <c r="M82" i="18"/>
  <c r="G82" i="18" s="1"/>
  <c r="M132" i="17"/>
  <c r="M77" i="18"/>
  <c r="G77" i="18" s="1"/>
  <c r="M120" i="18"/>
  <c r="G120" i="18" s="1"/>
  <c r="M125" i="18"/>
  <c r="G125" i="18" s="1"/>
  <c r="M96" i="17"/>
  <c r="M98" i="17"/>
  <c r="M106" i="17"/>
  <c r="M95" i="17"/>
  <c r="M84" i="18"/>
  <c r="G84" i="18" s="1"/>
  <c r="M115" i="18"/>
  <c r="G115" i="18" s="1"/>
  <c r="M125" i="17"/>
  <c r="M88" i="17"/>
  <c r="M104" i="17"/>
  <c r="M120" i="17"/>
  <c r="M95" i="18"/>
  <c r="G95" i="18" s="1"/>
  <c r="M114" i="18"/>
  <c r="G114" i="18" s="1"/>
  <c r="M131" i="17"/>
  <c r="M113" i="18"/>
  <c r="G113" i="18" s="1"/>
  <c r="M97" i="17"/>
  <c r="M103" i="17"/>
  <c r="M100" i="18"/>
  <c r="G100" i="18" s="1"/>
  <c r="M117" i="17"/>
  <c r="M109" i="17"/>
  <c r="M93" i="18"/>
  <c r="G93" i="18" s="1"/>
  <c r="M126" i="18"/>
  <c r="M79" i="18"/>
  <c r="G79" i="18" s="1"/>
  <c r="M99" i="18"/>
  <c r="G99" i="18" s="1"/>
  <c r="M105" i="17"/>
  <c r="M119" i="17"/>
  <c r="M90" i="17"/>
  <c r="M112" i="17"/>
  <c r="M128" i="17"/>
  <c r="M79" i="17"/>
  <c r="M91" i="18"/>
  <c r="G91" i="18" s="1"/>
  <c r="M77" i="17"/>
  <c r="M108" i="17"/>
  <c r="M85" i="17"/>
  <c r="M111" i="18"/>
  <c r="G111" i="18" s="1"/>
  <c r="M83" i="17"/>
  <c r="M102" i="17"/>
  <c r="M75" i="17"/>
  <c r="M80" i="17"/>
  <c r="M128" i="18"/>
  <c r="G128" i="18" s="1"/>
  <c r="M75" i="18"/>
  <c r="G75" i="18" s="1"/>
  <c r="M83" i="18"/>
  <c r="M76" i="18"/>
  <c r="G76" i="18" s="1"/>
  <c r="M127" i="17"/>
  <c r="M86" i="17"/>
  <c r="M92" i="17"/>
  <c r="M107" i="17"/>
  <c r="M115" i="17"/>
  <c r="M81" i="17"/>
  <c r="M109" i="18"/>
  <c r="G109" i="18" s="1"/>
  <c r="M93" i="17"/>
  <c r="M98" i="18"/>
  <c r="G98" i="18" s="1"/>
  <c r="M67" i="17"/>
  <c r="M101" i="18"/>
  <c r="G101" i="18" s="1"/>
  <c r="M84" i="17"/>
  <c r="M131" i="18"/>
  <c r="G131" i="18" s="1"/>
  <c r="M127" i="18"/>
  <c r="G127" i="18" s="1"/>
  <c r="M88" i="18"/>
  <c r="G88" i="18" s="1"/>
  <c r="M87" i="17"/>
  <c r="M129" i="17"/>
  <c r="M91" i="17"/>
  <c r="M102" i="18"/>
  <c r="G102" i="18" s="1"/>
  <c r="M117" i="18"/>
  <c r="M86" i="18"/>
  <c r="G86" i="18" s="1"/>
  <c r="M114" i="17"/>
  <c r="M104" i="18"/>
  <c r="G104" i="18" s="1"/>
  <c r="M71" i="18"/>
  <c r="G71" i="18" s="1"/>
  <c r="M92" i="18"/>
  <c r="G92" i="18" s="1"/>
  <c r="M101" i="17"/>
  <c r="M106" i="18"/>
  <c r="G106" i="18" s="1"/>
  <c r="M111" i="17"/>
  <c r="M76" i="17"/>
  <c r="M78" i="18"/>
  <c r="G78" i="18" s="1"/>
  <c r="M130" i="18"/>
  <c r="G130" i="18" s="1"/>
  <c r="M81" i="18"/>
  <c r="G81" i="18" s="1"/>
  <c r="M97" i="18"/>
  <c r="G97" i="18" s="1"/>
  <c r="M123" i="17"/>
  <c r="M122" i="18"/>
  <c r="G122" i="18" s="1"/>
  <c r="M99" i="17"/>
  <c r="M122" i="17"/>
  <c r="M129" i="18"/>
  <c r="G129" i="18" s="1"/>
  <c r="M112" i="18"/>
  <c r="G112" i="18" s="1"/>
  <c r="M121" i="17"/>
  <c r="M87" i="18"/>
  <c r="M78" i="17"/>
  <c r="M94" i="17"/>
  <c r="M124" i="18"/>
  <c r="G124" i="18" s="1"/>
  <c r="M68" i="17"/>
  <c r="M67" i="18"/>
  <c r="M123" i="18"/>
  <c r="G123" i="18" s="1"/>
  <c r="M103" i="18"/>
  <c r="G103" i="18" s="1"/>
  <c r="M69" i="18"/>
  <c r="G69" i="18" s="1"/>
  <c r="M85" i="18"/>
  <c r="G85" i="18" s="1"/>
  <c r="M116" i="17"/>
  <c r="M132" i="18"/>
  <c r="G132" i="18" s="1"/>
  <c r="G94" i="18"/>
  <c r="G66" i="14"/>
  <c r="G126" i="14"/>
  <c r="G121" i="18"/>
  <c r="G107" i="14"/>
  <c r="G126" i="18"/>
  <c r="G83" i="18"/>
  <c r="G129" i="14"/>
  <c r="G82" i="14"/>
  <c r="G79" i="14"/>
  <c r="G117" i="18"/>
  <c r="G102" i="14"/>
  <c r="G91" i="14"/>
  <c r="G113" i="14"/>
  <c r="G87" i="18"/>
  <c r="G73" i="18"/>
  <c r="G107" i="18"/>
  <c r="G88" i="14"/>
  <c r="G67" i="18"/>
  <c r="G73" i="14"/>
  <c r="H32" i="18"/>
  <c r="F32" i="18"/>
  <c r="F33" i="18"/>
  <c r="H33" i="18"/>
  <c r="L6" i="22" l="1" a="1"/>
  <c r="L113" i="22" s="1"/>
  <c r="L21" i="7"/>
  <c r="L93" i="7"/>
  <c r="L54" i="7"/>
  <c r="L114" i="7"/>
  <c r="L126" i="7"/>
  <c r="L115" i="7"/>
  <c r="L62" i="7"/>
  <c r="L95" i="7"/>
  <c r="L72" i="7"/>
  <c r="L77" i="7"/>
  <c r="L11" i="7"/>
  <c r="L70" i="7"/>
  <c r="L105" i="7"/>
  <c r="L23" i="7"/>
  <c r="L46" i="7"/>
  <c r="L53" i="7"/>
  <c r="L38" i="7"/>
  <c r="L110" i="7"/>
  <c r="L33" i="7"/>
  <c r="L32" i="7"/>
  <c r="L116" i="7"/>
  <c r="L42" i="7"/>
  <c r="L13" i="7"/>
  <c r="L89" i="7"/>
  <c r="L36" i="7"/>
  <c r="L25" i="7"/>
  <c r="L68" i="7"/>
  <c r="L80" i="7"/>
  <c r="L99" i="7"/>
  <c r="L16" i="7"/>
  <c r="L117" i="7"/>
  <c r="L79" i="7"/>
  <c r="L18" i="7"/>
  <c r="L15" i="7"/>
  <c r="L37" i="7"/>
  <c r="L78" i="7"/>
  <c r="L91" i="7"/>
  <c r="L118" i="7"/>
  <c r="L130" i="7"/>
  <c r="L74" i="7"/>
  <c r="L66" i="7"/>
  <c r="L112" i="7"/>
  <c r="L113" i="7"/>
  <c r="L47" i="7"/>
  <c r="L49" i="7"/>
  <c r="L104" i="7"/>
  <c r="L86" i="7"/>
  <c r="L40" i="7"/>
  <c r="L14" i="7"/>
  <c r="L34" i="7"/>
  <c r="L69" i="7"/>
  <c r="L59" i="7"/>
  <c r="L100" i="7"/>
  <c r="L81" i="7"/>
  <c r="L123" i="7"/>
  <c r="L8" i="7"/>
  <c r="L19" i="7"/>
  <c r="L90" i="7"/>
  <c r="L44" i="7"/>
  <c r="L128" i="7"/>
  <c r="L76" i="7"/>
  <c r="L63" i="7"/>
  <c r="L101" i="7"/>
  <c r="L129" i="7"/>
  <c r="L124" i="7"/>
  <c r="L56" i="7"/>
  <c r="L75" i="7"/>
  <c r="L103" i="7"/>
  <c r="L106" i="7"/>
  <c r="L132" i="7"/>
  <c r="L111" i="7"/>
  <c r="L97" i="7"/>
  <c r="L84" i="7"/>
  <c r="L120" i="7"/>
  <c r="L125" i="7"/>
  <c r="L71" i="7"/>
  <c r="L55" i="7"/>
  <c r="L108" i="7"/>
  <c r="L61" i="7"/>
  <c r="L119" i="7"/>
  <c r="L30" i="7"/>
  <c r="L64" i="7"/>
  <c r="L9" i="7"/>
  <c r="L92" i="7"/>
  <c r="L127" i="7"/>
  <c r="L45" i="7"/>
  <c r="L7" i="7"/>
  <c r="L87" i="7"/>
  <c r="L27" i="7"/>
  <c r="L102" i="7"/>
  <c r="L48" i="7"/>
  <c r="L65" i="7"/>
  <c r="L29" i="7"/>
  <c r="L94" i="7"/>
  <c r="L26" i="7"/>
  <c r="L60" i="7"/>
  <c r="L73" i="7"/>
  <c r="L96" i="7"/>
  <c r="L67" i="7"/>
  <c r="L20" i="7"/>
  <c r="L109" i="7"/>
  <c r="L17" i="7"/>
  <c r="L122" i="7"/>
  <c r="L24" i="7"/>
  <c r="L57" i="7"/>
  <c r="L10" i="7"/>
  <c r="L39" i="7"/>
  <c r="L121" i="7"/>
  <c r="L50" i="7"/>
  <c r="L43" i="7"/>
  <c r="L52" i="7"/>
  <c r="L12" i="7"/>
  <c r="L82" i="7"/>
  <c r="L31" i="7"/>
  <c r="L107" i="7"/>
  <c r="L28" i="7"/>
  <c r="L51" i="7"/>
  <c r="L41" i="7"/>
  <c r="L22" i="7"/>
  <c r="L6" i="7"/>
  <c r="L85" i="7"/>
  <c r="L98" i="7"/>
  <c r="L83" i="7"/>
  <c r="L88" i="7"/>
  <c r="L35" i="7"/>
  <c r="L131" i="7"/>
  <c r="L129" i="22"/>
  <c r="L121" i="22"/>
  <c r="L97" i="22"/>
  <c r="L89" i="22"/>
  <c r="L81" i="22"/>
  <c r="L73" i="22"/>
  <c r="L65" i="22"/>
  <c r="L57" i="22"/>
  <c r="L41" i="22"/>
  <c r="L33" i="22"/>
  <c r="L25" i="22"/>
  <c r="L17" i="22"/>
  <c r="M17" i="22" s="1"/>
  <c r="N17" i="22" s="1"/>
  <c r="L9" i="22"/>
  <c r="L120" i="22"/>
  <c r="L112" i="22"/>
  <c r="L72" i="22"/>
  <c r="L56" i="22"/>
  <c r="L32" i="22"/>
  <c r="L16" i="22"/>
  <c r="M16" i="22" s="1"/>
  <c r="N16" i="22" s="1"/>
  <c r="L8" i="22"/>
  <c r="L128" i="22"/>
  <c r="L80" i="22"/>
  <c r="L64" i="22"/>
  <c r="L48" i="22"/>
  <c r="L40" i="22"/>
  <c r="L24" i="22"/>
  <c r="L125" i="22"/>
  <c r="L115" i="22"/>
  <c r="L83" i="22"/>
  <c r="L71" i="22"/>
  <c r="L61" i="22"/>
  <c r="L51" i="22"/>
  <c r="M51" i="22" s="1"/>
  <c r="N51" i="22" s="1"/>
  <c r="L39" i="22"/>
  <c r="L29" i="22"/>
  <c r="L19" i="22"/>
  <c r="M19" i="22" s="1"/>
  <c r="N19" i="22" s="1"/>
  <c r="L7" i="22"/>
  <c r="L114" i="22"/>
  <c r="L102" i="22"/>
  <c r="L82" i="22"/>
  <c r="L70" i="22"/>
  <c r="L50" i="22"/>
  <c r="L28" i="22"/>
  <c r="L6" i="22"/>
  <c r="L91" i="22"/>
  <c r="L69" i="22"/>
  <c r="L37" i="22"/>
  <c r="L15" i="22"/>
  <c r="M15" i="22" s="1"/>
  <c r="N15" i="22" s="1"/>
  <c r="L26" i="22"/>
  <c r="L131" i="22"/>
  <c r="L87" i="22"/>
  <c r="L77" i="22"/>
  <c r="L67" i="22"/>
  <c r="L55" i="22"/>
  <c r="L45" i="22"/>
  <c r="L35" i="22"/>
  <c r="L13" i="22"/>
  <c r="L108" i="22"/>
  <c r="L86" i="22"/>
  <c r="L54" i="22"/>
  <c r="L124" i="22"/>
  <c r="L92" i="22"/>
  <c r="L60" i="22"/>
  <c r="L38" i="22"/>
  <c r="L18" i="22"/>
  <c r="M18" i="22" s="1"/>
  <c r="N18" i="22" s="1"/>
  <c r="L101" i="22"/>
  <c r="L79" i="22"/>
  <c r="L47" i="22"/>
  <c r="L27" i="22"/>
  <c r="L58" i="22"/>
  <c r="L76" i="22"/>
  <c r="L34" i="22"/>
  <c r="L22" i="22"/>
  <c r="M22" i="22" s="1"/>
  <c r="N22" i="22" s="1"/>
  <c r="L12" i="22"/>
  <c r="L117" i="22"/>
  <c r="L111" i="22"/>
  <c r="L59" i="22"/>
  <c r="L132" i="22"/>
  <c r="L122" i="22"/>
  <c r="L90" i="22"/>
  <c r="L68" i="22"/>
  <c r="L46" i="22"/>
  <c r="L36" i="22"/>
  <c r="L14" i="22"/>
  <c r="L99" i="22"/>
  <c r="L66" i="22"/>
  <c r="L44" i="22"/>
  <c r="L127" i="22"/>
  <c r="L95" i="22"/>
  <c r="L85" i="22"/>
  <c r="L75" i="22"/>
  <c r="L63" i="22"/>
  <c r="L53" i="22"/>
  <c r="L43" i="22"/>
  <c r="L31" i="22"/>
  <c r="L21" i="22"/>
  <c r="M21" i="22" s="1"/>
  <c r="N21" i="22" s="1"/>
  <c r="L11" i="22"/>
  <c r="L78" i="22"/>
  <c r="L23" i="22"/>
  <c r="M23" i="22" s="1"/>
  <c r="N23" i="22" s="1"/>
  <c r="L10" i="22"/>
  <c r="L84" i="22"/>
  <c r="L74" i="22"/>
  <c r="L52" i="22"/>
  <c r="M52" i="22" s="1"/>
  <c r="N52" i="22" s="1"/>
  <c r="L126" i="22"/>
  <c r="L42" i="22"/>
  <c r="L30" i="22"/>
  <c r="L20" i="22"/>
  <c r="M20" i="22" s="1"/>
  <c r="N20" i="22" s="1"/>
  <c r="L62" i="22"/>
  <c r="L106" i="22"/>
  <c r="AE6" i="7"/>
  <c r="F36" i="18"/>
  <c r="F37" i="18"/>
  <c r="F49" i="18"/>
  <c r="F51" i="18"/>
  <c r="H7" i="14"/>
  <c r="F37" i="17"/>
  <c r="F34" i="18"/>
  <c r="F33" i="17"/>
  <c r="F43" i="18"/>
  <c r="F39" i="17"/>
  <c r="F47" i="18"/>
  <c r="F45" i="18"/>
  <c r="F41" i="18"/>
  <c r="F50" i="18"/>
  <c r="H32" i="17"/>
  <c r="H12" i="14"/>
  <c r="F48" i="18"/>
  <c r="F40" i="18"/>
  <c r="H8" i="14"/>
  <c r="F36" i="17"/>
  <c r="H11" i="14"/>
  <c r="F38" i="18"/>
  <c r="H6" i="14"/>
  <c r="F35" i="17"/>
  <c r="F39" i="18"/>
  <c r="F46" i="18"/>
  <c r="F35" i="18"/>
  <c r="F38" i="17"/>
  <c r="H10" i="14"/>
  <c r="F32" i="17"/>
  <c r="H33" i="17"/>
  <c r="F44" i="18"/>
  <c r="F42" i="18"/>
  <c r="F34" i="17"/>
  <c r="H62" i="14"/>
  <c r="H78" i="14"/>
  <c r="G98" i="17"/>
  <c r="H105" i="18"/>
  <c r="H106" i="18"/>
  <c r="H105" i="14"/>
  <c r="G70" i="17"/>
  <c r="G68" i="17"/>
  <c r="H101" i="18"/>
  <c r="H65" i="14"/>
  <c r="H117" i="14"/>
  <c r="G84" i="17"/>
  <c r="H127" i="14"/>
  <c r="G100" i="14"/>
  <c r="H119" i="18"/>
  <c r="G123" i="17"/>
  <c r="G87" i="17"/>
  <c r="H131" i="14"/>
  <c r="G88" i="17"/>
  <c r="G76" i="17"/>
  <c r="H83" i="18"/>
  <c r="H59" i="14"/>
  <c r="G60" i="14"/>
  <c r="H110" i="18"/>
  <c r="G93" i="17"/>
  <c r="H108" i="18"/>
  <c r="H78" i="18"/>
  <c r="H131" i="18"/>
  <c r="H94" i="14"/>
  <c r="H124" i="18"/>
  <c r="H75" i="18"/>
  <c r="H91" i="18"/>
  <c r="H90" i="14"/>
  <c r="G73" i="17"/>
  <c r="H108" i="14"/>
  <c r="H101" i="14"/>
  <c r="H127" i="18"/>
  <c r="H92" i="14"/>
  <c r="H80" i="18"/>
  <c r="G79" i="17"/>
  <c r="H129" i="18"/>
  <c r="G80" i="17"/>
  <c r="H69" i="14"/>
  <c r="G104" i="14"/>
  <c r="G128" i="14"/>
  <c r="H121" i="14"/>
  <c r="AB38" i="7"/>
  <c r="G102" i="17"/>
  <c r="G117" i="17"/>
  <c r="H103" i="18"/>
  <c r="G100" i="17"/>
  <c r="G103" i="17"/>
  <c r="G119" i="17"/>
  <c r="H109" i="14"/>
  <c r="G113" i="17"/>
  <c r="H111" i="14"/>
  <c r="H80" i="14"/>
  <c r="G115" i="14"/>
  <c r="G125" i="17"/>
  <c r="G81" i="17"/>
  <c r="H130" i="14"/>
  <c r="G74" i="17"/>
  <c r="H100" i="18"/>
  <c r="H79" i="14"/>
  <c r="H120" i="18"/>
  <c r="G122" i="17"/>
  <c r="H84" i="14"/>
  <c r="G122" i="14"/>
  <c r="G124" i="17"/>
  <c r="H109" i="18"/>
  <c r="G131" i="17"/>
  <c r="H107" i="18"/>
  <c r="G106" i="14"/>
  <c r="G85" i="17"/>
  <c r="H87" i="18"/>
  <c r="H77" i="18"/>
  <c r="G120" i="17"/>
  <c r="G112" i="14"/>
  <c r="H72" i="14"/>
  <c r="H84" i="18"/>
  <c r="G116" i="14"/>
  <c r="H64" i="14"/>
  <c r="H91" i="14"/>
  <c r="H79" i="18"/>
  <c r="G97" i="14"/>
  <c r="H85" i="18"/>
  <c r="H73" i="14"/>
  <c r="H88" i="18"/>
  <c r="H130" i="18"/>
  <c r="H122" i="18"/>
  <c r="H116" i="18"/>
  <c r="H92" i="18"/>
  <c r="H67" i="14"/>
  <c r="H132" i="18"/>
  <c r="G99" i="14"/>
  <c r="G126" i="17"/>
  <c r="G106" i="17"/>
  <c r="H125" i="18"/>
  <c r="H99" i="18"/>
  <c r="H102" i="14"/>
  <c r="G96" i="17"/>
  <c r="G109" i="17"/>
  <c r="H110" i="14"/>
  <c r="G82" i="17"/>
  <c r="G118" i="17"/>
  <c r="G127" i="17"/>
  <c r="H132" i="14"/>
  <c r="H107" i="14"/>
  <c r="H95" i="18"/>
  <c r="G129" i="17"/>
  <c r="G96" i="14"/>
  <c r="H112" i="18"/>
  <c r="G90" i="17"/>
  <c r="G104" i="17"/>
  <c r="G116" i="17"/>
  <c r="G93" i="14"/>
  <c r="G86" i="17"/>
  <c r="G99" i="17"/>
  <c r="H114" i="14"/>
  <c r="H124" i="14"/>
  <c r="H69" i="18"/>
  <c r="H97" i="18"/>
  <c r="G114" i="17"/>
  <c r="H93" i="18"/>
  <c r="G112" i="17"/>
  <c r="G130" i="17"/>
  <c r="G72" i="17"/>
  <c r="H102" i="18"/>
  <c r="H89" i="18"/>
  <c r="H89" i="14"/>
  <c r="G77" i="14"/>
  <c r="G69" i="17"/>
  <c r="H86" i="18"/>
  <c r="G75" i="14"/>
  <c r="AA39" i="7"/>
  <c r="H82" i="18"/>
  <c r="G94" i="17"/>
  <c r="H76" i="18"/>
  <c r="H121" i="18"/>
  <c r="H57" i="14"/>
  <c r="H129" i="14"/>
  <c r="G78" i="17"/>
  <c r="H118" i="18"/>
  <c r="H114" i="18"/>
  <c r="G121" i="17"/>
  <c r="H96" i="18"/>
  <c r="G77" i="17"/>
  <c r="G111" i="17"/>
  <c r="H90" i="18"/>
  <c r="G75" i="17"/>
  <c r="G91" i="17"/>
  <c r="G105" i="17"/>
  <c r="H66" i="14"/>
  <c r="H111" i="18"/>
  <c r="G132" i="17"/>
  <c r="AB39" i="7"/>
  <c r="H70" i="14"/>
  <c r="H71" i="18"/>
  <c r="H118" i="14"/>
  <c r="H83" i="14"/>
  <c r="G76" i="14"/>
  <c r="H126" i="14"/>
  <c r="G128" i="17"/>
  <c r="AA38" i="7"/>
  <c r="G89" i="17"/>
  <c r="G97" i="17"/>
  <c r="H120" i="14"/>
  <c r="G108" i="17"/>
  <c r="H95" i="14"/>
  <c r="H126" i="18"/>
  <c r="H117" i="18"/>
  <c r="G56" i="14"/>
  <c r="G85" i="14"/>
  <c r="H81" i="14"/>
  <c r="H104" i="18"/>
  <c r="H103" i="14"/>
  <c r="H115" i="18"/>
  <c r="G83" i="17"/>
  <c r="H123" i="18"/>
  <c r="H68" i="14"/>
  <c r="H81" i="18"/>
  <c r="H94" i="18"/>
  <c r="H73" i="18"/>
  <c r="H125" i="14"/>
  <c r="H74" i="14"/>
  <c r="H98" i="18"/>
  <c r="G71" i="17"/>
  <c r="G101" i="17"/>
  <c r="H58" i="14"/>
  <c r="H86" i="14"/>
  <c r="G123" i="14"/>
  <c r="H88" i="14"/>
  <c r="G98" i="14"/>
  <c r="G95" i="17"/>
  <c r="G92" i="17"/>
  <c r="G61" i="14"/>
  <c r="H119" i="14"/>
  <c r="H82" i="14"/>
  <c r="H113" i="18"/>
  <c r="H128" i="18"/>
  <c r="G107" i="17"/>
  <c r="G115" i="17"/>
  <c r="H113" i="14"/>
  <c r="H63" i="14"/>
  <c r="G110" i="17"/>
  <c r="H87" i="14"/>
  <c r="L94" i="22" l="1"/>
  <c r="L98" i="22"/>
  <c r="L100" i="22"/>
  <c r="L130" i="22"/>
  <c r="L109" i="22"/>
  <c r="L123" i="22"/>
  <c r="L93" i="22"/>
  <c r="L88" i="22"/>
  <c r="L105" i="22"/>
  <c r="L116" i="22"/>
  <c r="L107" i="22"/>
  <c r="L118" i="22"/>
  <c r="L110" i="22"/>
  <c r="L119" i="22"/>
  <c r="L103" i="22"/>
  <c r="L104" i="22"/>
  <c r="L96" i="22"/>
  <c r="L49" i="22"/>
  <c r="M23" i="7"/>
  <c r="N23" i="7" s="1"/>
  <c r="M21" i="7"/>
  <c r="N21" i="7" s="1"/>
  <c r="M22" i="7"/>
  <c r="N22" i="7" s="1"/>
  <c r="AF6" i="7"/>
  <c r="G14" i="17"/>
  <c r="G9" i="18"/>
  <c r="G10" i="17"/>
  <c r="G9" i="14"/>
  <c r="G9" i="17"/>
  <c r="G11" i="17"/>
  <c r="G12" i="17"/>
  <c r="G13" i="17"/>
  <c r="H121" i="17"/>
  <c r="H115" i="17"/>
  <c r="H98" i="17"/>
  <c r="H61" i="14"/>
  <c r="H123" i="17"/>
  <c r="H104" i="14"/>
  <c r="H84" i="17"/>
  <c r="H128" i="14"/>
  <c r="H108" i="17"/>
  <c r="H122" i="14"/>
  <c r="H107" i="17"/>
  <c r="H100" i="14"/>
  <c r="H112" i="17"/>
  <c r="H82" i="17"/>
  <c r="H92" i="17"/>
  <c r="H118" i="17"/>
  <c r="H109" i="17"/>
  <c r="H77" i="14"/>
  <c r="H93" i="17"/>
  <c r="H87" i="17"/>
  <c r="G67" i="17"/>
  <c r="H76" i="17"/>
  <c r="H100" i="17"/>
  <c r="H94" i="17"/>
  <c r="H123" i="14"/>
  <c r="H131" i="17"/>
  <c r="H89" i="17"/>
  <c r="H114" i="17"/>
  <c r="H110" i="17"/>
  <c r="H116" i="17"/>
  <c r="H75" i="14"/>
  <c r="H124" i="17"/>
  <c r="H56" i="14"/>
  <c r="H85" i="17"/>
  <c r="H71" i="17"/>
  <c r="H76" i="14"/>
  <c r="H70" i="17"/>
  <c r="H95" i="17"/>
  <c r="H73" i="17"/>
  <c r="H83" i="17"/>
  <c r="H60" i="14"/>
  <c r="H116" i="14"/>
  <c r="H115" i="14"/>
  <c r="H79" i="17"/>
  <c r="H75" i="17"/>
  <c r="H98" i="14"/>
  <c r="H112" i="14"/>
  <c r="H104" i="17"/>
  <c r="H105" i="17"/>
  <c r="H106" i="14"/>
  <c r="H119" i="17"/>
  <c r="H74" i="17"/>
  <c r="H122" i="17"/>
  <c r="H129" i="17"/>
  <c r="H96" i="14"/>
  <c r="H91" i="17"/>
  <c r="H68" i="17"/>
  <c r="H69" i="17"/>
  <c r="H80" i="17"/>
  <c r="H99" i="14"/>
  <c r="H77" i="17"/>
  <c r="H102" i="17"/>
  <c r="H127" i="17"/>
  <c r="H90" i="17"/>
  <c r="H88" i="17"/>
  <c r="H117" i="17"/>
  <c r="H96" i="17"/>
  <c r="H113" i="17"/>
  <c r="H78" i="17"/>
  <c r="H130" i="17"/>
  <c r="H93" i="14"/>
  <c r="H128" i="17"/>
  <c r="H97" i="17"/>
  <c r="H111" i="17"/>
  <c r="H97" i="14"/>
  <c r="H106" i="17"/>
  <c r="H132" i="17"/>
  <c r="H85" i="14"/>
  <c r="H99" i="17"/>
  <c r="H120" i="17"/>
  <c r="H81" i="17"/>
  <c r="H72" i="17"/>
  <c r="H125" i="17"/>
  <c r="H126" i="17"/>
  <c r="H86" i="17"/>
  <c r="H103" i="17"/>
  <c r="H101" i="17"/>
  <c r="C9" i="7" l="1"/>
  <c r="E11" i="7"/>
  <c r="D10" i="7"/>
  <c r="H11" i="17"/>
  <c r="H9" i="17"/>
  <c r="H12" i="17"/>
  <c r="H10" i="17"/>
  <c r="H9" i="14"/>
  <c r="H14" i="17"/>
  <c r="H9" i="18"/>
  <c r="H13" i="17"/>
  <c r="G71" i="14"/>
  <c r="H67" i="17"/>
  <c r="AG6" i="7" l="1"/>
  <c r="H67" i="18"/>
  <c r="H71" i="14"/>
  <c r="AH6" i="7" l="1"/>
  <c r="M51" i="7" l="1"/>
  <c r="M16" i="7"/>
  <c r="M17" i="7"/>
  <c r="M52" i="7"/>
  <c r="M15" i="7"/>
  <c r="M20" i="7"/>
  <c r="M18" i="7"/>
  <c r="M19" i="7"/>
  <c r="N20" i="7" l="1"/>
  <c r="N15" i="7"/>
  <c r="N19" i="7"/>
  <c r="N18" i="7"/>
  <c r="N16" i="7"/>
  <c r="N52" i="7"/>
  <c r="N51" i="7"/>
  <c r="N17" i="7"/>
  <c r="Y109" i="22" l="1"/>
  <c r="AA125" i="22"/>
  <c r="Y116" i="22"/>
  <c r="AA105" i="22"/>
  <c r="Y128" i="22"/>
  <c r="AA116" i="22"/>
  <c r="AC109" i="22"/>
  <c r="AC115" i="22"/>
  <c r="AC108" i="22"/>
  <c r="AC106" i="22"/>
  <c r="Y111" i="22"/>
  <c r="AA24" i="22"/>
  <c r="AA106" i="22"/>
  <c r="AA103" i="22"/>
  <c r="AA119" i="22"/>
  <c r="AA29" i="22"/>
  <c r="Y119" i="22"/>
  <c r="AA118" i="22"/>
  <c r="AC127" i="22"/>
  <c r="AC126" i="22"/>
  <c r="AC110" i="22"/>
  <c r="AC114" i="22"/>
  <c r="AA126" i="22"/>
  <c r="Y124" i="22"/>
  <c r="AA109" i="22"/>
  <c r="AA30" i="22"/>
  <c r="Y131" i="22"/>
  <c r="AA28" i="22"/>
  <c r="AA107" i="22"/>
  <c r="AA110" i="22"/>
  <c r="AA27" i="22"/>
  <c r="AA127" i="22"/>
  <c r="AC129" i="22"/>
  <c r="AC128" i="22"/>
  <c r="AC119" i="22"/>
  <c r="AC118" i="22"/>
  <c r="AC111" i="22"/>
  <c r="AC116" i="22"/>
  <c r="AC107" i="22"/>
  <c r="AC125" i="22"/>
  <c r="Y114" i="22"/>
  <c r="Y121" i="22"/>
  <c r="AA31" i="22"/>
  <c r="AA113" i="22"/>
  <c r="AA111" i="22"/>
  <c r="Y108" i="22"/>
  <c r="AA128" i="22"/>
  <c r="AC131" i="22"/>
  <c r="AC130" i="22"/>
  <c r="AC121" i="22"/>
  <c r="AC120" i="22"/>
  <c r="Y123" i="22"/>
  <c r="Y113" i="22"/>
  <c r="Y118" i="22"/>
  <c r="Y120" i="22"/>
  <c r="AA114" i="22"/>
  <c r="AA120" i="22"/>
  <c r="AA129" i="22"/>
  <c r="AC124" i="22"/>
  <c r="AC123" i="22"/>
  <c r="AC113" i="22"/>
  <c r="AC103" i="22"/>
  <c r="Y115" i="22"/>
  <c r="Y105" i="22"/>
  <c r="AA117" i="22"/>
  <c r="AA26" i="22"/>
  <c r="AA115" i="22"/>
  <c r="AA121" i="22"/>
  <c r="AA131" i="22"/>
  <c r="Y125" i="22"/>
  <c r="AA130" i="22"/>
  <c r="AC105" i="22"/>
  <c r="AC104" i="22"/>
  <c r="Y126" i="22"/>
  <c r="Y129" i="22"/>
  <c r="Y127" i="22"/>
  <c r="AA108" i="22"/>
  <c r="Y110" i="22"/>
  <c r="Y117" i="22"/>
  <c r="AA124" i="22"/>
  <c r="Y106" i="22"/>
  <c r="Y107" i="22"/>
  <c r="Y103" i="22"/>
  <c r="Y130" i="22"/>
  <c r="AA104" i="22"/>
  <c r="Y104" i="22"/>
  <c r="AA123" i="22"/>
  <c r="AA25" i="22"/>
  <c r="AC117" i="22"/>
  <c r="AB123" i="22" l="1"/>
  <c r="AB108" i="22"/>
  <c r="AB131" i="22"/>
  <c r="AB117" i="22"/>
  <c r="AD113" i="22"/>
  <c r="AD131" i="22"/>
  <c r="Z108" i="22"/>
  <c r="AB27" i="22"/>
  <c r="AB29" i="22"/>
  <c r="Z116" i="22"/>
  <c r="Z104" i="22"/>
  <c r="Z103" i="22"/>
  <c r="AD104" i="22"/>
  <c r="Z115" i="22"/>
  <c r="AB111" i="22"/>
  <c r="AB110" i="22"/>
  <c r="AB126" i="22"/>
  <c r="AB119" i="22"/>
  <c r="AB116" i="22"/>
  <c r="AB125" i="22"/>
  <c r="AD117" i="22"/>
  <c r="Z107" i="22"/>
  <c r="AD105" i="22"/>
  <c r="AD123" i="22"/>
  <c r="AB113" i="22"/>
  <c r="AD125" i="22"/>
  <c r="AB103" i="22"/>
  <c r="AB124" i="22"/>
  <c r="Z126" i="22"/>
  <c r="AB115" i="22"/>
  <c r="Z105" i="22"/>
  <c r="AD124" i="22"/>
  <c r="AB120" i="22"/>
  <c r="AB31" i="22"/>
  <c r="AD107" i="22"/>
  <c r="AD118" i="22"/>
  <c r="AB30" i="22"/>
  <c r="AD126" i="22"/>
  <c r="AD109" i="22"/>
  <c r="AB104" i="22"/>
  <c r="Z117" i="22"/>
  <c r="AB114" i="22"/>
  <c r="Z120" i="22"/>
  <c r="AD119" i="22"/>
  <c r="AB109" i="22"/>
  <c r="AB106" i="22"/>
  <c r="AD106" i="22"/>
  <c r="Z130" i="22"/>
  <c r="Z106" i="22"/>
  <c r="Z118" i="22"/>
  <c r="AD120" i="22"/>
  <c r="AB128" i="22"/>
  <c r="AD128" i="22"/>
  <c r="AB118" i="22"/>
  <c r="Z111" i="22"/>
  <c r="AD108" i="22"/>
  <c r="Z110" i="22"/>
  <c r="Z127" i="22"/>
  <c r="AB130" i="22"/>
  <c r="AD103" i="22"/>
  <c r="AD121" i="22"/>
  <c r="Z121" i="22"/>
  <c r="AD116" i="22"/>
  <c r="AD129" i="22"/>
  <c r="Z109" i="22"/>
  <c r="Z125" i="22"/>
  <c r="AB26" i="22"/>
  <c r="AB129" i="22"/>
  <c r="Z113" i="22"/>
  <c r="AD130" i="22"/>
  <c r="Z114" i="22"/>
  <c r="AD111" i="22"/>
  <c r="AB28" i="22"/>
  <c r="Z124" i="22"/>
  <c r="Z119" i="22"/>
  <c r="AD115" i="22"/>
  <c r="Z129" i="22"/>
  <c r="Z123" i="22"/>
  <c r="Z131" i="22"/>
  <c r="AB121" i="22"/>
  <c r="AB24" i="22"/>
  <c r="AB25" i="22"/>
  <c r="AB107" i="22"/>
  <c r="AD127" i="22"/>
  <c r="Z128" i="22"/>
  <c r="AB127" i="22"/>
  <c r="AB105" i="22"/>
  <c r="AD114" i="22"/>
  <c r="AD110" i="22"/>
  <c r="D39" i="22" l="1"/>
  <c r="D38" i="22"/>
  <c r="D69" i="22"/>
  <c r="D132" i="22"/>
  <c r="C102" i="22"/>
  <c r="C82" i="22"/>
  <c r="D67" i="22"/>
  <c r="D76" i="22"/>
  <c r="C92" i="22"/>
  <c r="C94" i="22"/>
  <c r="D96" i="22"/>
  <c r="D94" i="22"/>
  <c r="D36" i="22"/>
  <c r="C80" i="22"/>
  <c r="C12" i="22"/>
  <c r="D77" i="22"/>
  <c r="E67" i="22"/>
  <c r="E43" i="22"/>
  <c r="E48" i="22"/>
  <c r="E44" i="22"/>
  <c r="E92" i="22"/>
  <c r="E91" i="22"/>
  <c r="E90" i="22"/>
  <c r="E81" i="22"/>
  <c r="E80" i="22"/>
  <c r="E71" i="22"/>
  <c r="E17" i="22"/>
  <c r="E10" i="22"/>
  <c r="E85" i="22"/>
  <c r="D84" i="22"/>
  <c r="E87" i="22"/>
  <c r="E15" i="22"/>
  <c r="D93" i="22"/>
  <c r="E9" i="22"/>
  <c r="C67" i="22"/>
  <c r="C91" i="22"/>
  <c r="D85" i="22"/>
  <c r="D14" i="22"/>
  <c r="C98" i="22"/>
  <c r="D79" i="22"/>
  <c r="C73" i="22"/>
  <c r="D97" i="22"/>
  <c r="C6" i="22"/>
  <c r="D10" i="22"/>
  <c r="E35" i="22"/>
  <c r="E40" i="22"/>
  <c r="E36" i="22"/>
  <c r="E84" i="22"/>
  <c r="E83" i="22"/>
  <c r="E82" i="22"/>
  <c r="E73" i="22"/>
  <c r="E101" i="22"/>
  <c r="E8" i="22"/>
  <c r="E14" i="22"/>
  <c r="D78" i="22"/>
  <c r="E45" i="22"/>
  <c r="E97" i="22"/>
  <c r="E94" i="22"/>
  <c r="C7" i="22"/>
  <c r="C10" i="22"/>
  <c r="C85" i="22"/>
  <c r="C77" i="22"/>
  <c r="D88" i="22"/>
  <c r="D98" i="22"/>
  <c r="C122" i="22"/>
  <c r="D112" i="22"/>
  <c r="C79" i="22"/>
  <c r="C93" i="22"/>
  <c r="C84" i="22"/>
  <c r="E50" i="22"/>
  <c r="E47" i="22"/>
  <c r="E32" i="22"/>
  <c r="E76" i="22"/>
  <c r="E75" i="22"/>
  <c r="E93" i="22"/>
  <c r="E12" i="22"/>
  <c r="E13" i="22"/>
  <c r="C72" i="22"/>
  <c r="E41" i="22"/>
  <c r="D72" i="22"/>
  <c r="C11" i="22"/>
  <c r="C97" i="22"/>
  <c r="D71" i="22"/>
  <c r="C70" i="22"/>
  <c r="C83" i="22"/>
  <c r="D89" i="22"/>
  <c r="C96" i="22"/>
  <c r="D99" i="22"/>
  <c r="D34" i="22"/>
  <c r="D100" i="22"/>
  <c r="C89" i="22"/>
  <c r="C86" i="22"/>
  <c r="C112" i="22"/>
  <c r="E42" i="22"/>
  <c r="E39" i="22"/>
  <c r="E132" i="22"/>
  <c r="E16" i="22"/>
  <c r="D73" i="22"/>
  <c r="C87" i="22"/>
  <c r="C75" i="22"/>
  <c r="D80" i="22"/>
  <c r="C90" i="22"/>
  <c r="D90" i="22"/>
  <c r="D33" i="22"/>
  <c r="D92" i="22"/>
  <c r="D70" i="22"/>
  <c r="D13" i="22"/>
  <c r="C9" i="22"/>
  <c r="D8" i="22"/>
  <c r="C88" i="22"/>
  <c r="C78" i="22"/>
  <c r="E34" i="22"/>
  <c r="E46" i="22"/>
  <c r="E122" i="22"/>
  <c r="E112" i="22"/>
  <c r="E102" i="22"/>
  <c r="E77" i="22"/>
  <c r="E7" i="22"/>
  <c r="D74" i="22"/>
  <c r="D7" i="22"/>
  <c r="C95" i="22"/>
  <c r="D81" i="22"/>
  <c r="C81" i="22"/>
  <c r="D91" i="22"/>
  <c r="D86" i="22"/>
  <c r="C71" i="22"/>
  <c r="C132" i="22"/>
  <c r="C76" i="22"/>
  <c r="C101" i="22"/>
  <c r="E49" i="22"/>
  <c r="E38" i="22"/>
  <c r="E95" i="22"/>
  <c r="E86" i="22"/>
  <c r="E78" i="22"/>
  <c r="E11" i="22"/>
  <c r="D75" i="22"/>
  <c r="C69" i="22"/>
  <c r="C99" i="22"/>
  <c r="D82" i="22"/>
  <c r="D32" i="22"/>
  <c r="D95" i="22"/>
  <c r="C8" i="22"/>
  <c r="D35" i="22"/>
  <c r="D122" i="22"/>
  <c r="D11" i="22"/>
  <c r="D6" i="22"/>
  <c r="E96" i="22"/>
  <c r="D68" i="22"/>
  <c r="C68" i="22"/>
  <c r="D83" i="22"/>
  <c r="D101" i="22"/>
  <c r="D9" i="22"/>
  <c r="D87" i="22"/>
  <c r="C74" i="22"/>
  <c r="D102" i="22"/>
  <c r="C100" i="22"/>
  <c r="D12" i="22"/>
  <c r="D37" i="22"/>
  <c r="E51" i="22"/>
  <c r="E33" i="22"/>
  <c r="E37" i="22"/>
  <c r="E100" i="22"/>
  <c r="E99" i="22"/>
  <c r="E98" i="22"/>
  <c r="E89" i="22"/>
  <c r="E88" i="22"/>
  <c r="E79" i="22"/>
  <c r="E69" i="22"/>
  <c r="C2" i="22"/>
  <c r="E6" i="22"/>
  <c r="AA38" i="22"/>
  <c r="AB39" i="22"/>
  <c r="AA39" i="22"/>
  <c r="AB38" i="22"/>
  <c r="Y59" i="7" l="1"/>
  <c r="Y58" i="22"/>
  <c r="Y57" i="7"/>
  <c r="Y64" i="22"/>
  <c r="Y60" i="7"/>
  <c r="Y63" i="22"/>
  <c r="Y59" i="22"/>
  <c r="Y58" i="7"/>
  <c r="Y57" i="22"/>
  <c r="Y64" i="7"/>
  <c r="Y60" i="22"/>
  <c r="Y62" i="7"/>
  <c r="Y61" i="7"/>
  <c r="Y62" i="22"/>
  <c r="Y56" i="7"/>
  <c r="Y65" i="22"/>
  <c r="Y66" i="22"/>
  <c r="Y63" i="7"/>
  <c r="Y65" i="7"/>
  <c r="Y66" i="7"/>
  <c r="Y56" i="22"/>
  <c r="Y61" i="22"/>
  <c r="Z66" i="7" l="1"/>
  <c r="Z62" i="7"/>
  <c r="Z62" i="22"/>
  <c r="Z60" i="22"/>
  <c r="Z60" i="7"/>
  <c r="Z63" i="22"/>
  <c r="Z59" i="7"/>
  <c r="Z57" i="7"/>
  <c r="Z59" i="22"/>
  <c r="Z61" i="22"/>
  <c r="Z64" i="7"/>
  <c r="Z58" i="7"/>
  <c r="Z64" i="22"/>
  <c r="Z65" i="22"/>
  <c r="Z61" i="7"/>
  <c r="Z65" i="7"/>
  <c r="Z63" i="7"/>
  <c r="Z56" i="7"/>
  <c r="Z57" i="22"/>
  <c r="Z66" i="22"/>
  <c r="Z56" i="22"/>
  <c r="Z58" i="22"/>
  <c r="D6" i="2" l="1"/>
  <c r="I88" i="18"/>
  <c r="I128" i="14"/>
  <c r="I64" i="14"/>
  <c r="I116" i="18"/>
  <c r="I105" i="14"/>
  <c r="I95" i="14"/>
  <c r="I35" i="17"/>
  <c r="I7" i="18"/>
  <c r="I39" i="17"/>
  <c r="I92" i="18"/>
  <c r="I96" i="17"/>
  <c r="I35" i="18"/>
  <c r="I102" i="14"/>
  <c r="I88" i="17"/>
  <c r="I48" i="18"/>
  <c r="I71" i="14"/>
  <c r="I72" i="14"/>
  <c r="I115" i="18"/>
  <c r="I9" i="18"/>
  <c r="I15" i="18"/>
  <c r="I33" i="17"/>
  <c r="I34" i="17"/>
  <c r="I109" i="18"/>
  <c r="I91" i="18"/>
  <c r="I97" i="14"/>
  <c r="I38" i="17"/>
  <c r="I126" i="14"/>
  <c r="I122" i="17"/>
  <c r="I117" i="14"/>
  <c r="I124" i="17"/>
  <c r="I124" i="18"/>
  <c r="I68" i="14"/>
  <c r="I49" i="18"/>
  <c r="I71" i="17"/>
  <c r="I119" i="17"/>
  <c r="I113" i="14"/>
  <c r="I101" i="17"/>
  <c r="I111" i="14"/>
  <c r="I107" i="18"/>
  <c r="I66" i="14"/>
  <c r="I94" i="17"/>
  <c r="I83" i="14"/>
  <c r="I119" i="14"/>
  <c r="I115" i="14"/>
  <c r="I112" i="18"/>
  <c r="I93" i="14"/>
  <c r="I89" i="17"/>
  <c r="I91" i="17"/>
  <c r="I80" i="17"/>
  <c r="I125" i="18"/>
  <c r="I80" i="18"/>
  <c r="I85" i="17"/>
  <c r="I93" i="17"/>
  <c r="I84" i="18"/>
  <c r="I87" i="18"/>
  <c r="I102" i="17"/>
  <c r="I38" i="18"/>
  <c r="I131" i="18"/>
  <c r="I132" i="14"/>
  <c r="I118" i="14"/>
  <c r="I17" i="18"/>
  <c r="I10" i="14"/>
  <c r="I85" i="14"/>
  <c r="I6" i="18"/>
  <c r="I132" i="17"/>
  <c r="I100" i="14"/>
  <c r="I121" i="17"/>
  <c r="I90" i="17"/>
  <c r="I93" i="18"/>
  <c r="I75" i="17"/>
  <c r="I16" i="18"/>
  <c r="I100" i="18"/>
  <c r="I114" i="18"/>
  <c r="I91" i="14"/>
  <c r="I86" i="14"/>
  <c r="I10" i="18"/>
  <c r="I68" i="17"/>
  <c r="I31" i="17"/>
  <c r="I114" i="14"/>
  <c r="I76" i="18"/>
  <c r="I75" i="18"/>
  <c r="I129" i="18"/>
  <c r="I104" i="17"/>
  <c r="I22" i="14"/>
  <c r="I20" i="14"/>
  <c r="I99" i="14"/>
  <c r="I90" i="14"/>
  <c r="I104" i="18"/>
  <c r="I75" i="14"/>
  <c r="I69" i="18"/>
  <c r="I8" i="17"/>
  <c r="I127" i="14"/>
  <c r="I86" i="18"/>
  <c r="I88" i="14"/>
  <c r="I13" i="14"/>
  <c r="I119" i="18"/>
  <c r="I108" i="14"/>
  <c r="I12" i="14"/>
  <c r="I89" i="18"/>
  <c r="I65" i="14"/>
  <c r="I28" i="17"/>
  <c r="I60" i="14"/>
  <c r="I78" i="17"/>
  <c r="I117" i="18"/>
  <c r="I36" i="18"/>
  <c r="I79" i="17"/>
  <c r="I73" i="14"/>
  <c r="I122" i="18"/>
  <c r="I12" i="17"/>
  <c r="I50" i="18"/>
  <c r="I101" i="14"/>
  <c r="I100" i="17"/>
  <c r="I41" i="18"/>
  <c r="I98" i="14"/>
  <c r="I104" i="14"/>
  <c r="I120" i="14"/>
  <c r="I29" i="17"/>
  <c r="I12" i="18"/>
  <c r="I87" i="14"/>
  <c r="I33" i="18"/>
  <c r="I127" i="17"/>
  <c r="I113" i="18"/>
  <c r="I39" i="18"/>
  <c r="I81" i="18"/>
  <c r="I56" i="14"/>
  <c r="I71" i="18"/>
  <c r="I131" i="17"/>
  <c r="I69" i="17"/>
  <c r="I98" i="18"/>
  <c r="I58" i="14"/>
  <c r="I131" i="14"/>
  <c r="I57" i="14"/>
  <c r="I112" i="17"/>
  <c r="I25" i="17"/>
  <c r="I80" i="14"/>
  <c r="I124" i="14"/>
  <c r="I127" i="18"/>
  <c r="I40" i="18"/>
  <c r="I23" i="14"/>
  <c r="I132" i="18"/>
  <c r="I30" i="17"/>
  <c r="I47" i="18"/>
  <c r="I77" i="17"/>
  <c r="I9" i="14"/>
  <c r="I110" i="14"/>
  <c r="I36" i="17"/>
  <c r="I109" i="17"/>
  <c r="I8" i="18"/>
  <c r="I125" i="14"/>
  <c r="I125" i="17"/>
  <c r="I122" i="14"/>
  <c r="I72" i="17"/>
  <c r="I11" i="14"/>
  <c r="I108" i="17"/>
  <c r="I99" i="17"/>
  <c r="I106" i="17"/>
  <c r="I67" i="17"/>
  <c r="I69" i="14"/>
  <c r="I102" i="18"/>
  <c r="I117" i="17"/>
  <c r="I13" i="18"/>
  <c r="I130" i="18"/>
  <c r="I90" i="18"/>
  <c r="I108" i="18"/>
  <c r="I83" i="17"/>
  <c r="I11" i="17"/>
  <c r="I129" i="14"/>
  <c r="I87" i="17"/>
  <c r="I77" i="14"/>
  <c r="I92" i="17"/>
  <c r="I120" i="18"/>
  <c r="I111" i="18"/>
  <c r="I79" i="18"/>
  <c r="I99" i="18"/>
  <c r="I128" i="17"/>
  <c r="I112" i="14"/>
  <c r="I110" i="18"/>
  <c r="I85" i="18"/>
  <c r="I19" i="14"/>
  <c r="I17" i="14"/>
  <c r="I84" i="14"/>
  <c r="I59" i="14"/>
  <c r="I106" i="14"/>
  <c r="I27" i="17"/>
  <c r="I67" i="14"/>
  <c r="I110" i="17"/>
  <c r="I103" i="17"/>
  <c r="I115" i="17"/>
  <c r="I81" i="17"/>
  <c r="I76" i="14"/>
  <c r="I95" i="17"/>
  <c r="I120" i="17"/>
  <c r="I116" i="14"/>
  <c r="I9" i="17"/>
  <c r="I79" i="14"/>
  <c r="I107" i="14"/>
  <c r="I121" i="14"/>
  <c r="I98" i="17"/>
  <c r="I32" i="17"/>
  <c r="I92" i="14"/>
  <c r="I126" i="17"/>
  <c r="I21" i="14"/>
  <c r="I37" i="17"/>
  <c r="I82" i="17"/>
  <c r="I14" i="18"/>
  <c r="I62" i="14"/>
  <c r="I101" i="18"/>
  <c r="I97" i="17"/>
  <c r="I121" i="18"/>
  <c r="I128" i="18"/>
  <c r="I109" i="14"/>
  <c r="I76" i="17"/>
  <c r="I105" i="17"/>
  <c r="I18" i="14"/>
  <c r="I96" i="18"/>
  <c r="I8" i="14"/>
  <c r="I6" i="14"/>
  <c r="I73" i="18"/>
  <c r="I37" i="18"/>
  <c r="I82" i="18"/>
  <c r="I123" i="17"/>
  <c r="I42" i="18"/>
  <c r="I11" i="18"/>
  <c r="I24" i="17"/>
  <c r="I51" i="18"/>
  <c r="I15" i="14"/>
  <c r="I111" i="17"/>
  <c r="I83" i="18"/>
  <c r="I95" i="18"/>
  <c r="I78" i="14"/>
  <c r="I113" i="17"/>
  <c r="I45" i="18"/>
  <c r="I78" i="18"/>
  <c r="I46" i="18"/>
  <c r="I10" i="17"/>
  <c r="I70" i="14"/>
  <c r="I126" i="18"/>
  <c r="I14" i="14"/>
  <c r="I94" i="14"/>
  <c r="I26" i="17"/>
  <c r="I123" i="18"/>
  <c r="I32" i="18"/>
  <c r="I84" i="17"/>
  <c r="I114" i="17"/>
  <c r="I82" i="14"/>
  <c r="I7" i="17"/>
  <c r="I44" i="18"/>
  <c r="I107" i="17"/>
  <c r="I73" i="17"/>
  <c r="I105" i="18"/>
  <c r="I116" i="17"/>
  <c r="I118" i="18"/>
  <c r="I130" i="17"/>
  <c r="I96" i="14"/>
  <c r="I94" i="18"/>
  <c r="I130" i="14"/>
  <c r="I7" i="14"/>
  <c r="I14" i="17"/>
  <c r="I106" i="18"/>
  <c r="I74" i="17"/>
  <c r="I6" i="17"/>
  <c r="I86" i="17"/>
  <c r="I123" i="14"/>
  <c r="I118" i="17"/>
  <c r="I74" i="14"/>
  <c r="I67" i="18"/>
  <c r="I43" i="18"/>
  <c r="I97" i="18"/>
  <c r="I81" i="14"/>
  <c r="I89" i="14"/>
  <c r="I63" i="14"/>
  <c r="I129" i="17"/>
  <c r="I103" i="18"/>
  <c r="I61" i="14"/>
  <c r="I103" i="14"/>
  <c r="I70" i="17"/>
  <c r="I13" i="17"/>
  <c r="I34" i="18"/>
  <c r="I77" i="18"/>
  <c r="I16" i="14"/>
  <c r="J16" i="22" l="1"/>
  <c r="J16" i="7"/>
  <c r="P77" i="22"/>
  <c r="P77" i="7"/>
  <c r="P34" i="7"/>
  <c r="P34" i="22"/>
  <c r="M13" i="22"/>
  <c r="M13" i="7"/>
  <c r="M70" i="7"/>
  <c r="M70" i="22"/>
  <c r="J103" i="7"/>
  <c r="J103" i="22"/>
  <c r="K103" i="22" s="1"/>
  <c r="P103" i="7"/>
  <c r="P103" i="22"/>
  <c r="Q103" i="22" s="1"/>
  <c r="M129" i="22"/>
  <c r="N129" i="22" s="1"/>
  <c r="M129" i="7"/>
  <c r="J89" i="22"/>
  <c r="J89" i="7"/>
  <c r="J81" i="7"/>
  <c r="J81" i="22"/>
  <c r="P97" i="7"/>
  <c r="P97" i="22"/>
  <c r="P43" i="22"/>
  <c r="P43" i="7"/>
  <c r="P67" i="22"/>
  <c r="P67" i="7"/>
  <c r="J74" i="7"/>
  <c r="J74" i="22"/>
  <c r="M118" i="22"/>
  <c r="N118" i="22" s="1"/>
  <c r="M118" i="7"/>
  <c r="J123" i="22"/>
  <c r="K123" i="22" s="1"/>
  <c r="J123" i="7"/>
  <c r="M86" i="7"/>
  <c r="M86" i="22"/>
  <c r="M6" i="22"/>
  <c r="M6" i="7"/>
  <c r="M74" i="22"/>
  <c r="M74" i="7"/>
  <c r="P106" i="7"/>
  <c r="P106" i="22"/>
  <c r="Q106" i="22" s="1"/>
  <c r="M14" i="7"/>
  <c r="M14" i="22"/>
  <c r="J7" i="22"/>
  <c r="J7" i="7"/>
  <c r="J130" i="7"/>
  <c r="J130" i="22"/>
  <c r="K130" i="22" s="1"/>
  <c r="P94" i="7"/>
  <c r="P94" i="22"/>
  <c r="J96" i="22"/>
  <c r="J96" i="7"/>
  <c r="M130" i="7"/>
  <c r="M130" i="22"/>
  <c r="N130" i="22" s="1"/>
  <c r="P118" i="22"/>
  <c r="Q118" i="22" s="1"/>
  <c r="P118" i="7"/>
  <c r="M116" i="22"/>
  <c r="N116" i="22" s="1"/>
  <c r="M116" i="7"/>
  <c r="P105" i="7"/>
  <c r="P105" i="22"/>
  <c r="Q105" i="22" s="1"/>
  <c r="M73" i="22"/>
  <c r="M73" i="7"/>
  <c r="M107" i="22"/>
  <c r="N107" i="22" s="1"/>
  <c r="M107" i="7"/>
  <c r="P44" i="22"/>
  <c r="P44" i="7"/>
  <c r="M7" i="7"/>
  <c r="M7" i="22"/>
  <c r="J82" i="22"/>
  <c r="J82" i="7"/>
  <c r="M114" i="22"/>
  <c r="N114" i="22" s="1"/>
  <c r="M114" i="7"/>
  <c r="M84" i="7"/>
  <c r="M84" i="22"/>
  <c r="P32" i="22"/>
  <c r="P32" i="7"/>
  <c r="P123" i="7"/>
  <c r="P123" i="22"/>
  <c r="Q123" i="22" s="1"/>
  <c r="M26" i="7"/>
  <c r="M26" i="22"/>
  <c r="N26" i="22" s="1"/>
  <c r="J94" i="22"/>
  <c r="J94" i="7"/>
  <c r="J14" i="22"/>
  <c r="J14" i="7"/>
  <c r="P126" i="22"/>
  <c r="Q126" i="22" s="1"/>
  <c r="P126" i="7"/>
  <c r="J70" i="7"/>
  <c r="J70" i="22"/>
  <c r="M10" i="7"/>
  <c r="M10" i="22"/>
  <c r="P46" i="7"/>
  <c r="P46" i="22"/>
  <c r="P78" i="7"/>
  <c r="P78" i="22"/>
  <c r="P45" i="7"/>
  <c r="P45" i="22"/>
  <c r="M113" i="7"/>
  <c r="M113" i="22"/>
  <c r="N113" i="22" s="1"/>
  <c r="J78" i="22"/>
  <c r="J78" i="7"/>
  <c r="P95" i="7"/>
  <c r="P95" i="22"/>
  <c r="P83" i="22"/>
  <c r="P83" i="7"/>
  <c r="M111" i="7"/>
  <c r="M111" i="22"/>
  <c r="N111" i="22" s="1"/>
  <c r="J15" i="7"/>
  <c r="J15" i="22"/>
  <c r="P51" i="22"/>
  <c r="P51" i="7"/>
  <c r="M24" i="7"/>
  <c r="M24" i="22"/>
  <c r="N24" i="22" s="1"/>
  <c r="P11" i="7"/>
  <c r="P11" i="22"/>
  <c r="P42" i="22"/>
  <c r="P42" i="7"/>
  <c r="M123" i="7"/>
  <c r="M123" i="22"/>
  <c r="N123" i="22" s="1"/>
  <c r="P82" i="22"/>
  <c r="P82" i="7"/>
  <c r="P37" i="7"/>
  <c r="P37" i="22"/>
  <c r="P73" i="22"/>
  <c r="P73" i="7"/>
  <c r="J6" i="22"/>
  <c r="J6" i="7"/>
  <c r="J8" i="7"/>
  <c r="J8" i="22"/>
  <c r="P96" i="7"/>
  <c r="P96" i="22"/>
  <c r="J18" i="7"/>
  <c r="J18" i="22"/>
  <c r="M105" i="7"/>
  <c r="M105" i="22"/>
  <c r="N105" i="22" s="1"/>
  <c r="M76" i="7"/>
  <c r="M76" i="22"/>
  <c r="J109" i="7"/>
  <c r="J109" i="22"/>
  <c r="K109" i="22" s="1"/>
  <c r="P128" i="7"/>
  <c r="P128" i="22"/>
  <c r="Q128" i="22" s="1"/>
  <c r="P121" i="22"/>
  <c r="Q121" i="22" s="1"/>
  <c r="P121" i="7"/>
  <c r="M97" i="22"/>
  <c r="M97" i="7"/>
  <c r="P101" i="22"/>
  <c r="P101" i="7"/>
  <c r="P14" i="22"/>
  <c r="P14" i="7"/>
  <c r="M82" i="22"/>
  <c r="M82" i="7"/>
  <c r="M37" i="7"/>
  <c r="M37" i="22"/>
  <c r="J21" i="7"/>
  <c r="J21" i="22"/>
  <c r="M126" i="22"/>
  <c r="N126" i="22" s="1"/>
  <c r="M126" i="7"/>
  <c r="J92" i="22"/>
  <c r="J92" i="7"/>
  <c r="M32" i="22"/>
  <c r="M32" i="7"/>
  <c r="M98" i="7"/>
  <c r="M98" i="22"/>
  <c r="J121" i="7"/>
  <c r="J121" i="22"/>
  <c r="K121" i="22" s="1"/>
  <c r="J107" i="22"/>
  <c r="K107" i="22" s="1"/>
  <c r="J107" i="7"/>
  <c r="J79" i="22"/>
  <c r="J79" i="7"/>
  <c r="M9" i="7"/>
  <c r="M9" i="22"/>
  <c r="J116" i="7"/>
  <c r="J116" i="22"/>
  <c r="K116" i="22" s="1"/>
  <c r="M120" i="7"/>
  <c r="M120" i="22"/>
  <c r="N120" i="22" s="1"/>
  <c r="M95" i="7"/>
  <c r="M95" i="22"/>
  <c r="J76" i="22"/>
  <c r="J76" i="7"/>
  <c r="M81" i="22"/>
  <c r="M81" i="7"/>
  <c r="M115" i="7"/>
  <c r="M115" i="22"/>
  <c r="N115" i="22" s="1"/>
  <c r="M103" i="22"/>
  <c r="N103" i="22" s="1"/>
  <c r="M103" i="7"/>
  <c r="M110" i="22"/>
  <c r="N110" i="22" s="1"/>
  <c r="M110" i="7"/>
  <c r="J67" i="7"/>
  <c r="J67" i="22"/>
  <c r="M27" i="7"/>
  <c r="M27" i="22"/>
  <c r="N27" i="22" s="1"/>
  <c r="J106" i="22"/>
  <c r="K106" i="22" s="1"/>
  <c r="J106" i="7"/>
  <c r="J84" i="22"/>
  <c r="J84" i="7"/>
  <c r="J17" i="22"/>
  <c r="J17" i="7"/>
  <c r="J19" i="22"/>
  <c r="J19" i="7"/>
  <c r="P85" i="7"/>
  <c r="P85" i="22"/>
  <c r="P110" i="7"/>
  <c r="P110" i="22"/>
  <c r="Q110" i="22" s="1"/>
  <c r="J112" i="22"/>
  <c r="J112" i="7"/>
  <c r="M128" i="7"/>
  <c r="M128" i="22"/>
  <c r="N128" i="22" s="1"/>
  <c r="P99" i="22"/>
  <c r="P99" i="7"/>
  <c r="P79" i="7"/>
  <c r="P79" i="22"/>
  <c r="P111" i="7"/>
  <c r="P111" i="22"/>
  <c r="Q111" i="22" s="1"/>
  <c r="P120" i="7"/>
  <c r="P120" i="22"/>
  <c r="Q120" i="22" s="1"/>
  <c r="M92" i="7"/>
  <c r="M92" i="22"/>
  <c r="J77" i="22"/>
  <c r="J77" i="7"/>
  <c r="M87" i="22"/>
  <c r="M87" i="7"/>
  <c r="J129" i="22"/>
  <c r="K129" i="22" s="1"/>
  <c r="J129" i="7"/>
  <c r="M11" i="7"/>
  <c r="M11" i="22"/>
  <c r="M83" i="7"/>
  <c r="M83" i="22"/>
  <c r="P108" i="7"/>
  <c r="P108" i="22"/>
  <c r="Q108" i="22" s="1"/>
  <c r="P90" i="22"/>
  <c r="P90" i="7"/>
  <c r="P130" i="7"/>
  <c r="P130" i="22"/>
  <c r="Q130" i="22" s="1"/>
  <c r="P13" i="7"/>
  <c r="P13" i="22"/>
  <c r="M117" i="22"/>
  <c r="N117" i="22" s="1"/>
  <c r="M117" i="7"/>
  <c r="P102" i="22"/>
  <c r="P102" i="7"/>
  <c r="J69" i="22"/>
  <c r="J69" i="7"/>
  <c r="M67" i="22"/>
  <c r="M67" i="7"/>
  <c r="M106" i="7"/>
  <c r="M106" i="22"/>
  <c r="N106" i="22" s="1"/>
  <c r="M99" i="7"/>
  <c r="M99" i="22"/>
  <c r="M108" i="22"/>
  <c r="N108" i="22" s="1"/>
  <c r="M108" i="7"/>
  <c r="J11" i="7"/>
  <c r="J11" i="22"/>
  <c r="M72" i="7"/>
  <c r="M72" i="22"/>
  <c r="J122" i="22"/>
  <c r="J122" i="7"/>
  <c r="M125" i="22"/>
  <c r="N125" i="22" s="1"/>
  <c r="M125" i="7"/>
  <c r="J125" i="7"/>
  <c r="J125" i="22"/>
  <c r="K125" i="22" s="1"/>
  <c r="P8" i="22"/>
  <c r="P8" i="7"/>
  <c r="M109" i="7"/>
  <c r="M109" i="22"/>
  <c r="N109" i="22" s="1"/>
  <c r="M36" i="22"/>
  <c r="M36" i="7"/>
  <c r="J110" i="22"/>
  <c r="K110" i="22" s="1"/>
  <c r="J110" i="7"/>
  <c r="J9" i="7"/>
  <c r="J9" i="22"/>
  <c r="M77" i="22"/>
  <c r="M77" i="7"/>
  <c r="P47" i="22"/>
  <c r="P47" i="7"/>
  <c r="M30" i="22"/>
  <c r="N30" i="22" s="1"/>
  <c r="M30" i="7"/>
  <c r="P132" i="7"/>
  <c r="P132" i="22"/>
  <c r="J23" i="22"/>
  <c r="J23" i="7"/>
  <c r="P40" i="22"/>
  <c r="P40" i="7"/>
  <c r="P127" i="7"/>
  <c r="P127" i="22"/>
  <c r="Q127" i="22" s="1"/>
  <c r="J124" i="22"/>
  <c r="K124" i="22" s="1"/>
  <c r="J124" i="7"/>
  <c r="J80" i="7"/>
  <c r="J80" i="22"/>
  <c r="M25" i="22"/>
  <c r="N25" i="22" s="1"/>
  <c r="M25" i="7"/>
  <c r="M112" i="7"/>
  <c r="M112" i="22"/>
  <c r="J131" i="7"/>
  <c r="J131" i="22"/>
  <c r="K131" i="22" s="1"/>
  <c r="P98" i="22"/>
  <c r="P98" i="7"/>
  <c r="M69" i="7"/>
  <c r="M69" i="22"/>
  <c r="M131" i="7"/>
  <c r="M131" i="22"/>
  <c r="N131" i="22" s="1"/>
  <c r="P71" i="7"/>
  <c r="P71" i="22"/>
  <c r="P81" i="22"/>
  <c r="P81" i="7"/>
  <c r="P39" i="22"/>
  <c r="P39" i="7"/>
  <c r="P113" i="7"/>
  <c r="P113" i="22"/>
  <c r="Q113" i="22" s="1"/>
  <c r="M127" i="7"/>
  <c r="M127" i="22"/>
  <c r="N127" i="22" s="1"/>
  <c r="P33" i="7"/>
  <c r="P33" i="22"/>
  <c r="J87" i="22"/>
  <c r="J87" i="7"/>
  <c r="P12" i="7"/>
  <c r="P12" i="22"/>
  <c r="M29" i="22"/>
  <c r="N29" i="22" s="1"/>
  <c r="M29" i="7"/>
  <c r="J120" i="7"/>
  <c r="J120" i="22"/>
  <c r="K120" i="22" s="1"/>
  <c r="J104" i="22"/>
  <c r="K104" i="22" s="1"/>
  <c r="J104" i="7"/>
  <c r="J98" i="22"/>
  <c r="J98" i="7"/>
  <c r="P41" i="7"/>
  <c r="P41" i="22"/>
  <c r="M100" i="7"/>
  <c r="M100" i="22"/>
  <c r="J101" i="22"/>
  <c r="J101" i="7"/>
  <c r="P50" i="7"/>
  <c r="P50" i="22"/>
  <c r="M12" i="22"/>
  <c r="M12" i="7"/>
  <c r="P122" i="7"/>
  <c r="P122" i="22"/>
  <c r="J73" i="22"/>
  <c r="J73" i="7"/>
  <c r="M79" i="22"/>
  <c r="M79" i="7"/>
  <c r="P36" i="22"/>
  <c r="P36" i="7"/>
  <c r="P117" i="7"/>
  <c r="P117" i="22"/>
  <c r="Q117" i="22" s="1"/>
  <c r="M78" i="22"/>
  <c r="M78" i="7"/>
  <c r="M28" i="22"/>
  <c r="N28" i="22" s="1"/>
  <c r="M28" i="7"/>
  <c r="P89" i="7"/>
  <c r="P89" i="22"/>
  <c r="J12" i="22"/>
  <c r="J12" i="7"/>
  <c r="J108" i="22"/>
  <c r="K108" i="22" s="1"/>
  <c r="J108" i="7"/>
  <c r="P119" i="7"/>
  <c r="P119" i="22"/>
  <c r="Q119" i="22" s="1"/>
  <c r="J13" i="22"/>
  <c r="J13" i="7"/>
  <c r="J88" i="22"/>
  <c r="J88" i="7"/>
  <c r="P86" i="7"/>
  <c r="P86" i="22"/>
  <c r="J127" i="7"/>
  <c r="J127" i="22"/>
  <c r="K127" i="22" s="1"/>
  <c r="M8" i="22"/>
  <c r="M8" i="7"/>
  <c r="P69" i="22"/>
  <c r="P69" i="7"/>
  <c r="J75" i="7"/>
  <c r="J75" i="22"/>
  <c r="P104" i="7"/>
  <c r="P104" i="22"/>
  <c r="Q104" i="22" s="1"/>
  <c r="J90" i="22"/>
  <c r="J90" i="7"/>
  <c r="J99" i="22"/>
  <c r="J99" i="7"/>
  <c r="J20" i="22"/>
  <c r="J20" i="7"/>
  <c r="J22" i="22"/>
  <c r="J22" i="7"/>
  <c r="M104" i="22"/>
  <c r="N104" i="22" s="1"/>
  <c r="M104" i="7"/>
  <c r="P129" i="7"/>
  <c r="P129" i="22"/>
  <c r="Q129" i="22" s="1"/>
  <c r="P75" i="7"/>
  <c r="P75" i="22"/>
  <c r="P76" i="7"/>
  <c r="P76" i="22"/>
  <c r="J114" i="7"/>
  <c r="J114" i="22"/>
  <c r="K114" i="22" s="1"/>
  <c r="M31" i="7"/>
  <c r="M31" i="22"/>
  <c r="N31" i="22" s="1"/>
  <c r="M68" i="7"/>
  <c r="M68" i="22"/>
  <c r="P10" i="22"/>
  <c r="P10" i="7"/>
  <c r="J86" i="7"/>
  <c r="J86" i="22"/>
  <c r="J91" i="22"/>
  <c r="J91" i="7"/>
  <c r="P114" i="7"/>
  <c r="P114" i="22"/>
  <c r="Q114" i="22" s="1"/>
  <c r="P100" i="22"/>
  <c r="P100" i="7"/>
  <c r="P16" i="7"/>
  <c r="P16" i="22"/>
  <c r="M75" i="22"/>
  <c r="M75" i="7"/>
  <c r="P93" i="22"/>
  <c r="P93" i="7"/>
  <c r="M90" i="22"/>
  <c r="M90" i="7"/>
  <c r="M121" i="22"/>
  <c r="N121" i="22" s="1"/>
  <c r="M121" i="7"/>
  <c r="J100" i="22"/>
  <c r="J100" i="7"/>
  <c r="M132" i="7"/>
  <c r="M132" i="22"/>
  <c r="P6" i="7"/>
  <c r="P6" i="22"/>
  <c r="J85" i="7"/>
  <c r="J85" i="22"/>
  <c r="J10" i="22"/>
  <c r="J10" i="7"/>
  <c r="P17" i="7"/>
  <c r="P17" i="22"/>
  <c r="J118" i="22"/>
  <c r="K118" i="22" s="1"/>
  <c r="J118" i="7"/>
  <c r="J132" i="7"/>
  <c r="J132" i="22"/>
  <c r="P131" i="7"/>
  <c r="P131" i="22"/>
  <c r="Q131" i="22" s="1"/>
  <c r="P38" i="7"/>
  <c r="P38" i="22"/>
  <c r="M102" i="7"/>
  <c r="M102" i="22"/>
  <c r="P87" i="7"/>
  <c r="P87" i="22"/>
  <c r="P84" i="22"/>
  <c r="P84" i="7"/>
  <c r="M93" i="22"/>
  <c r="M93" i="7"/>
  <c r="M85" i="22"/>
  <c r="M85" i="7"/>
  <c r="P80" i="22"/>
  <c r="P80" i="7"/>
  <c r="P125" i="7"/>
  <c r="P125" i="22"/>
  <c r="Q125" i="22" s="1"/>
  <c r="M80" i="7"/>
  <c r="M80" i="22"/>
  <c r="M91" i="7"/>
  <c r="M91" i="22"/>
  <c r="M89" i="7"/>
  <c r="M89" i="22"/>
  <c r="J93" i="7"/>
  <c r="J93" i="22"/>
  <c r="P112" i="7"/>
  <c r="P112" i="22"/>
  <c r="J115" i="22"/>
  <c r="K115" i="22" s="1"/>
  <c r="J115" i="7"/>
  <c r="J119" i="22"/>
  <c r="K119" i="22" s="1"/>
  <c r="J119" i="7"/>
  <c r="J83" i="22"/>
  <c r="J83" i="7"/>
  <c r="M94" i="7"/>
  <c r="M94" i="22"/>
  <c r="P107" i="7"/>
  <c r="P107" i="22"/>
  <c r="Q107" i="22" s="1"/>
  <c r="J111" i="22"/>
  <c r="K111" i="22" s="1"/>
  <c r="J111" i="7"/>
  <c r="M101" i="7"/>
  <c r="M101" i="22"/>
  <c r="J113" i="22"/>
  <c r="K113" i="22" s="1"/>
  <c r="J113" i="7"/>
  <c r="M119" i="22"/>
  <c r="N119" i="22" s="1"/>
  <c r="M119" i="7"/>
  <c r="M71" i="7"/>
  <c r="M71" i="22"/>
  <c r="P49" i="7"/>
  <c r="P49" i="22"/>
  <c r="J68" i="7"/>
  <c r="J68" i="22"/>
  <c r="P124" i="7"/>
  <c r="P124" i="22"/>
  <c r="Q124" i="22" s="1"/>
  <c r="M124" i="7"/>
  <c r="M124" i="22"/>
  <c r="N124" i="22" s="1"/>
  <c r="J117" i="7"/>
  <c r="J117" i="22"/>
  <c r="K117" i="22" s="1"/>
  <c r="M122" i="22"/>
  <c r="M122" i="7"/>
  <c r="J126" i="7"/>
  <c r="J126" i="22"/>
  <c r="K126" i="22" s="1"/>
  <c r="J97" i="22"/>
  <c r="J97" i="7"/>
  <c r="P91" i="22"/>
  <c r="P91" i="7"/>
  <c r="P109" i="22"/>
  <c r="Q109" i="22" s="1"/>
  <c r="P109" i="7"/>
  <c r="M34" i="7"/>
  <c r="M34" i="22"/>
  <c r="M33" i="7"/>
  <c r="M33" i="22"/>
  <c r="P15" i="7"/>
  <c r="P15" i="22"/>
  <c r="P9" i="22"/>
  <c r="P9" i="7"/>
  <c r="P115" i="7"/>
  <c r="P115" i="22"/>
  <c r="Q115" i="22" s="1"/>
  <c r="J72" i="22"/>
  <c r="J72" i="7"/>
  <c r="J71" i="22"/>
  <c r="J71" i="7"/>
  <c r="P48" i="22"/>
  <c r="P48" i="7"/>
  <c r="M88" i="22"/>
  <c r="M88" i="7"/>
  <c r="J102" i="22"/>
  <c r="J102" i="7"/>
  <c r="P35" i="7"/>
  <c r="P35" i="22"/>
  <c r="M96" i="22"/>
  <c r="M96" i="7"/>
  <c r="P92" i="22"/>
  <c r="P92" i="7"/>
  <c r="P7" i="22"/>
  <c r="P7" i="7"/>
  <c r="M35" i="7"/>
  <c r="M35" i="22"/>
  <c r="J95" i="7"/>
  <c r="J95" i="22"/>
  <c r="J105" i="22"/>
  <c r="K105" i="22" s="1"/>
  <c r="J105" i="7"/>
  <c r="P116" i="7"/>
  <c r="P116" i="22"/>
  <c r="Q116" i="22" s="1"/>
  <c r="J128" i="22"/>
  <c r="K128" i="22" s="1"/>
  <c r="J128" i="7"/>
  <c r="P88" i="22"/>
  <c r="P88" i="7"/>
  <c r="Y16" i="22"/>
  <c r="AA70" i="7"/>
  <c r="Y89" i="22"/>
  <c r="AC67" i="22"/>
  <c r="AA86" i="7"/>
  <c r="AA14" i="7"/>
  <c r="Y96" i="22"/>
  <c r="AC105" i="7"/>
  <c r="AA7" i="7"/>
  <c r="AC32" i="22"/>
  <c r="Y14" i="22"/>
  <c r="AC46" i="7"/>
  <c r="Y78" i="22"/>
  <c r="Y15" i="7"/>
  <c r="AC42" i="22"/>
  <c r="AC73" i="22"/>
  <c r="Y18" i="7"/>
  <c r="AC128" i="7"/>
  <c r="AC14" i="22"/>
  <c r="Y121" i="7"/>
  <c r="Y116" i="7"/>
  <c r="AA81" i="22"/>
  <c r="Y67" i="7"/>
  <c r="Y17" i="22"/>
  <c r="Y112" i="22"/>
  <c r="AC111" i="7"/>
  <c r="AA87" i="22"/>
  <c r="AC108" i="7"/>
  <c r="AA106" i="7"/>
  <c r="AA72" i="7"/>
  <c r="AC8" i="22"/>
  <c r="Y9" i="7"/>
  <c r="AC132" i="7"/>
  <c r="Y131" i="7"/>
  <c r="AC71" i="7"/>
  <c r="AA127" i="7"/>
  <c r="AC41" i="7"/>
  <c r="AA12" i="22"/>
  <c r="AC36" i="22"/>
  <c r="AC89" i="7"/>
  <c r="Y13" i="22"/>
  <c r="AA8" i="22"/>
  <c r="Y90" i="22"/>
  <c r="Y114" i="7"/>
  <c r="Y86" i="7"/>
  <c r="AC16" i="7"/>
  <c r="Y85" i="7"/>
  <c r="Y132" i="7"/>
  <c r="AC87" i="7"/>
  <c r="AC80" i="22"/>
  <c r="AA89" i="7"/>
  <c r="AA71" i="7"/>
  <c r="AA124" i="7"/>
  <c r="Y97" i="22"/>
  <c r="AA33" i="7"/>
  <c r="Y72" i="22"/>
  <c r="Y102" i="22"/>
  <c r="AC7" i="22"/>
  <c r="AC116" i="7"/>
  <c r="AC98" i="7"/>
  <c r="Y99" i="7"/>
  <c r="AA75" i="7"/>
  <c r="Y83" i="7"/>
  <c r="AC49" i="22"/>
  <c r="Y71" i="7"/>
  <c r="Y128" i="7"/>
  <c r="AC88" i="7"/>
  <c r="AC12" i="7"/>
  <c r="Y16" i="7"/>
  <c r="AA70" i="22"/>
  <c r="Y89" i="7"/>
  <c r="AC67" i="7"/>
  <c r="AA86" i="22"/>
  <c r="AA14" i="22"/>
  <c r="Y96" i="7"/>
  <c r="AA7" i="22"/>
  <c r="AC32" i="7"/>
  <c r="Y14" i="7"/>
  <c r="AC46" i="22"/>
  <c r="Y78" i="7"/>
  <c r="Y15" i="22"/>
  <c r="AC42" i="7"/>
  <c r="AC73" i="7"/>
  <c r="Y18" i="22"/>
  <c r="AC14" i="7"/>
  <c r="AA126" i="7"/>
  <c r="AA81" i="7"/>
  <c r="Y67" i="22"/>
  <c r="Y17" i="7"/>
  <c r="Y112" i="7"/>
  <c r="AA87" i="7"/>
  <c r="AA117" i="7"/>
  <c r="AA72" i="22"/>
  <c r="AC8" i="7"/>
  <c r="Y9" i="22"/>
  <c r="AC132" i="22"/>
  <c r="Y124" i="7"/>
  <c r="AC71" i="22"/>
  <c r="AA29" i="7"/>
  <c r="AC41" i="22"/>
  <c r="AA12" i="7"/>
  <c r="AC36" i="7"/>
  <c r="AC89" i="22"/>
  <c r="Y13" i="7"/>
  <c r="AA8" i="7"/>
  <c r="Y90" i="7"/>
  <c r="AA104" i="7"/>
  <c r="Y86" i="22"/>
  <c r="AC16" i="22"/>
  <c r="AA121" i="7"/>
  <c r="Y85" i="22"/>
  <c r="Y132" i="22"/>
  <c r="AC87" i="22"/>
  <c r="AC80" i="7"/>
  <c r="AA89" i="22"/>
  <c r="Y119" i="7"/>
  <c r="Y111" i="7"/>
  <c r="AA71" i="22"/>
  <c r="Y97" i="7"/>
  <c r="AA33" i="22"/>
  <c r="Y72" i="7"/>
  <c r="Y102" i="7"/>
  <c r="AC7" i="7"/>
  <c r="Y23" i="7"/>
  <c r="AC69" i="7"/>
  <c r="Y10" i="7"/>
  <c r="AC35" i="22"/>
  <c r="Y95" i="22"/>
  <c r="AA112" i="7"/>
  <c r="AC77" i="22"/>
  <c r="Y103" i="7"/>
  <c r="Y81" i="7"/>
  <c r="Y74" i="7"/>
  <c r="AA6" i="22"/>
  <c r="Y7" i="22"/>
  <c r="AA130" i="7"/>
  <c r="AA73" i="22"/>
  <c r="Y82" i="22"/>
  <c r="AC123" i="7"/>
  <c r="AC78" i="7"/>
  <c r="AC95" i="7"/>
  <c r="AC51" i="22"/>
  <c r="AA123" i="7"/>
  <c r="Y6" i="22"/>
  <c r="AA105" i="7"/>
  <c r="AA82" i="22"/>
  <c r="Y92" i="22"/>
  <c r="AA120" i="7"/>
  <c r="AA115" i="7"/>
  <c r="AA27" i="7"/>
  <c r="Y19" i="22"/>
  <c r="AA128" i="7"/>
  <c r="AC120" i="7"/>
  <c r="AC90" i="22"/>
  <c r="AC102" i="22"/>
  <c r="AA99" i="7"/>
  <c r="Y122" i="22"/>
  <c r="AA109" i="7"/>
  <c r="AA77" i="22"/>
  <c r="Y23" i="22"/>
  <c r="Y80" i="7"/>
  <c r="AC98" i="22"/>
  <c r="AC81" i="22"/>
  <c r="AC33" i="7"/>
  <c r="Y120" i="7"/>
  <c r="AA100" i="7"/>
  <c r="AC122" i="7"/>
  <c r="AC117" i="7"/>
  <c r="Y12" i="22"/>
  <c r="Y88" i="22"/>
  <c r="AC69" i="22"/>
  <c r="Y99" i="22"/>
  <c r="AC129" i="7"/>
  <c r="AA31" i="7"/>
  <c r="Y91" i="22"/>
  <c r="AA75" i="22"/>
  <c r="Y100" i="22"/>
  <c r="Y10" i="22"/>
  <c r="AC131" i="7"/>
  <c r="AC84" i="22"/>
  <c r="AC125" i="7"/>
  <c r="Y93" i="7"/>
  <c r="Y83" i="22"/>
  <c r="AA101" i="7"/>
  <c r="AC49" i="7"/>
  <c r="Y117" i="7"/>
  <c r="AC91" i="22"/>
  <c r="AC15" i="7"/>
  <c r="Y71" i="22"/>
  <c r="AC35" i="7"/>
  <c r="AA35" i="7"/>
  <c r="Y80" i="22"/>
  <c r="Y88" i="7"/>
  <c r="Y100" i="7"/>
  <c r="AC84" i="7"/>
  <c r="Y93" i="22"/>
  <c r="AA101" i="22"/>
  <c r="AC15" i="22"/>
  <c r="AA35" i="22"/>
  <c r="AA131" i="7"/>
  <c r="AC77" i="7"/>
  <c r="Y81" i="22"/>
  <c r="Y74" i="22"/>
  <c r="AA6" i="7"/>
  <c r="Y7" i="7"/>
  <c r="AA73" i="7"/>
  <c r="Y82" i="7"/>
  <c r="AC126" i="7"/>
  <c r="AC78" i="22"/>
  <c r="AC95" i="22"/>
  <c r="AC51" i="7"/>
  <c r="Y6" i="7"/>
  <c r="AC121" i="7"/>
  <c r="AA82" i="7"/>
  <c r="Y92" i="7"/>
  <c r="Y107" i="7"/>
  <c r="Y19" i="7"/>
  <c r="Y129" i="7"/>
  <c r="AC90" i="7"/>
  <c r="AC102" i="7"/>
  <c r="AA99" i="22"/>
  <c r="Y122" i="7"/>
  <c r="AA77" i="7"/>
  <c r="AC81" i="7"/>
  <c r="AC33" i="22"/>
  <c r="AA100" i="22"/>
  <c r="AC122" i="22"/>
  <c r="Y12" i="7"/>
  <c r="Y91" i="7"/>
  <c r="AC91" i="7"/>
  <c r="AC127" i="7"/>
  <c r="AC10" i="22"/>
  <c r="AA85" i="22"/>
  <c r="AA88" i="22"/>
  <c r="AC34" i="7"/>
  <c r="AC103" i="7"/>
  <c r="AC97" i="7"/>
  <c r="AA74" i="22"/>
  <c r="Y130" i="7"/>
  <c r="AA26" i="7"/>
  <c r="Y70" i="7"/>
  <c r="AC45" i="7"/>
  <c r="AC83" i="22"/>
  <c r="AA24" i="7"/>
  <c r="AC82" i="22"/>
  <c r="Y8" i="7"/>
  <c r="AA76" i="7"/>
  <c r="AA97" i="22"/>
  <c r="AA37" i="7"/>
  <c r="AA32" i="22"/>
  <c r="Y79" i="22"/>
  <c r="AA95" i="7"/>
  <c r="AC85" i="7"/>
  <c r="AC99" i="22"/>
  <c r="AA92" i="7"/>
  <c r="AA11" i="7"/>
  <c r="AC130" i="7"/>
  <c r="Y69" i="22"/>
  <c r="AA36" i="22"/>
  <c r="AC47" i="22"/>
  <c r="AC40" i="22"/>
  <c r="AA69" i="7"/>
  <c r="AC39" i="22"/>
  <c r="Y87" i="22"/>
  <c r="Y101" i="22"/>
  <c r="Y73" i="22"/>
  <c r="AA78" i="22"/>
  <c r="AC86" i="7"/>
  <c r="Y75" i="7"/>
  <c r="Y20" i="22"/>
  <c r="AC75" i="7"/>
  <c r="AA68" i="7"/>
  <c r="AC114" i="7"/>
  <c r="AC93" i="22"/>
  <c r="AA132" i="7"/>
  <c r="AC17" i="7"/>
  <c r="AC38" i="7"/>
  <c r="AA93" i="22"/>
  <c r="AA80" i="7"/>
  <c r="AC112" i="7"/>
  <c r="AA94" i="7"/>
  <c r="Y68" i="7"/>
  <c r="AA122" i="22"/>
  <c r="AC9" i="22"/>
  <c r="AC48" i="22"/>
  <c r="AA96" i="22"/>
  <c r="Y95" i="7"/>
  <c r="AC88" i="22"/>
  <c r="AC113" i="7"/>
  <c r="Y22" i="22"/>
  <c r="AA90" i="22"/>
  <c r="AC6" i="7"/>
  <c r="AA91" i="7"/>
  <c r="AC124" i="7"/>
  <c r="AC115" i="7"/>
  <c r="AC34" i="22"/>
  <c r="AC97" i="22"/>
  <c r="AA118" i="7"/>
  <c r="AA74" i="7"/>
  <c r="AC118" i="7"/>
  <c r="AA107" i="7"/>
  <c r="AA114" i="7"/>
  <c r="Y70" i="22"/>
  <c r="AC45" i="22"/>
  <c r="AC83" i="7"/>
  <c r="AC82" i="7"/>
  <c r="Y8" i="22"/>
  <c r="AA76" i="22"/>
  <c r="AA97" i="7"/>
  <c r="AA37" i="22"/>
  <c r="AA32" i="7"/>
  <c r="Y79" i="7"/>
  <c r="AA95" i="22"/>
  <c r="AA103" i="7"/>
  <c r="Y106" i="7"/>
  <c r="AC85" i="22"/>
  <c r="AC99" i="7"/>
  <c r="AA92" i="22"/>
  <c r="AA11" i="22"/>
  <c r="Y69" i="7"/>
  <c r="AA108" i="7"/>
  <c r="AA125" i="7"/>
  <c r="AA36" i="7"/>
  <c r="AC47" i="7"/>
  <c r="AC40" i="7"/>
  <c r="AA25" i="7"/>
  <c r="AA69" i="22"/>
  <c r="AC39" i="7"/>
  <c r="Y87" i="7"/>
  <c r="Y104" i="7"/>
  <c r="Y101" i="7"/>
  <c r="Y73" i="7"/>
  <c r="AA78" i="7"/>
  <c r="Y108" i="7"/>
  <c r="AC86" i="22"/>
  <c r="Y75" i="22"/>
  <c r="Y20" i="7"/>
  <c r="AC75" i="22"/>
  <c r="AA68" i="22"/>
  <c r="AC93" i="7"/>
  <c r="AA132" i="22"/>
  <c r="AC17" i="22"/>
  <c r="AC38" i="22"/>
  <c r="AA93" i="7"/>
  <c r="AA80" i="22"/>
  <c r="AC112" i="22"/>
  <c r="AA94" i="22"/>
  <c r="Y113" i="7"/>
  <c r="Y68" i="22"/>
  <c r="AA122" i="7"/>
  <c r="AC109" i="7"/>
  <c r="AC9" i="7"/>
  <c r="AC48" i="7"/>
  <c r="AA96" i="7"/>
  <c r="AC50" i="7"/>
  <c r="AC104" i="7"/>
  <c r="AC100" i="22"/>
  <c r="Y126" i="7"/>
  <c r="AC92" i="22"/>
  <c r="AA13" i="22"/>
  <c r="AC43" i="22"/>
  <c r="AC106" i="7"/>
  <c r="AC94" i="7"/>
  <c r="AC44" i="22"/>
  <c r="AA84" i="7"/>
  <c r="Y94" i="22"/>
  <c r="AA10" i="7"/>
  <c r="AA113" i="7"/>
  <c r="AA111" i="7"/>
  <c r="AC11" i="7"/>
  <c r="AC37" i="7"/>
  <c r="AC96" i="7"/>
  <c r="Y109" i="7"/>
  <c r="AC101" i="22"/>
  <c r="Y21" i="7"/>
  <c r="AA98" i="7"/>
  <c r="AA9" i="7"/>
  <c r="Y76" i="22"/>
  <c r="Y84" i="22"/>
  <c r="AC110" i="7"/>
  <c r="AC79" i="7"/>
  <c r="Y77" i="22"/>
  <c r="AA83" i="7"/>
  <c r="AC13" i="7"/>
  <c r="AA67" i="22"/>
  <c r="Y11" i="7"/>
  <c r="Y125" i="7"/>
  <c r="Y98" i="22"/>
  <c r="AA79" i="22"/>
  <c r="AC119" i="7"/>
  <c r="Y127" i="7"/>
  <c r="AC76" i="7"/>
  <c r="AA102" i="7"/>
  <c r="AC107" i="7"/>
  <c r="AA34" i="7"/>
  <c r="AA13" i="7"/>
  <c r="AA129" i="7"/>
  <c r="AC43" i="7"/>
  <c r="Y123" i="7"/>
  <c r="AC94" i="22"/>
  <c r="AA116" i="7"/>
  <c r="AC44" i="7"/>
  <c r="AA84" i="22"/>
  <c r="Y94" i="7"/>
  <c r="AA10" i="22"/>
  <c r="AC11" i="22"/>
  <c r="AC37" i="22"/>
  <c r="AC96" i="22"/>
  <c r="AC101" i="7"/>
  <c r="Y21" i="22"/>
  <c r="AA98" i="22"/>
  <c r="AA9" i="22"/>
  <c r="Y76" i="7"/>
  <c r="AA110" i="7"/>
  <c r="Y84" i="7"/>
  <c r="AC79" i="22"/>
  <c r="Y77" i="7"/>
  <c r="AA83" i="22"/>
  <c r="AC13" i="22"/>
  <c r="AA67" i="7"/>
  <c r="Y11" i="22"/>
  <c r="Y110" i="7"/>
  <c r="AA30" i="7"/>
  <c r="AA112" i="22"/>
  <c r="AC12" i="22"/>
  <c r="Y98" i="7"/>
  <c r="AC50" i="22"/>
  <c r="AA79" i="7"/>
  <c r="AA28" i="7"/>
  <c r="Y22" i="7"/>
  <c r="AC76" i="22"/>
  <c r="AC10" i="7"/>
  <c r="AC100" i="7"/>
  <c r="AA90" i="7"/>
  <c r="AC6" i="22"/>
  <c r="Y118" i="7"/>
  <c r="AA102" i="22"/>
  <c r="AA85" i="7"/>
  <c r="AA91" i="22"/>
  <c r="Y115" i="7"/>
  <c r="AA119" i="7"/>
  <c r="AA34" i="22"/>
  <c r="AA88" i="7"/>
  <c r="AC92" i="7"/>
  <c r="Y105" i="7"/>
  <c r="K105" i="7" l="1"/>
  <c r="Q92" i="7"/>
  <c r="N88" i="7"/>
  <c r="N34" i="22"/>
  <c r="N119" i="7"/>
  <c r="K115" i="7"/>
  <c r="N91" i="22"/>
  <c r="N85" i="7"/>
  <c r="N102" i="22"/>
  <c r="K118" i="7"/>
  <c r="Q6" i="22"/>
  <c r="N90" i="7"/>
  <c r="Q100" i="7"/>
  <c r="Q10" i="7"/>
  <c r="Q76" i="22"/>
  <c r="K22" i="7"/>
  <c r="N28" i="7"/>
  <c r="N79" i="7"/>
  <c r="Q50" i="22"/>
  <c r="K98" i="7"/>
  <c r="Q12" i="22"/>
  <c r="N112" i="22"/>
  <c r="N30" i="7"/>
  <c r="K110" i="7"/>
  <c r="K11" i="22"/>
  <c r="N67" i="7"/>
  <c r="Q13" i="22"/>
  <c r="N83" i="22"/>
  <c r="K77" i="7"/>
  <c r="Q79" i="22"/>
  <c r="K84" i="7"/>
  <c r="N110" i="7"/>
  <c r="K76" i="7"/>
  <c r="N9" i="22"/>
  <c r="N98" i="22"/>
  <c r="K21" i="22"/>
  <c r="Q101" i="7"/>
  <c r="Q96" i="22"/>
  <c r="Q37" i="22"/>
  <c r="Q11" i="22"/>
  <c r="N10" i="22"/>
  <c r="K94" i="7"/>
  <c r="N84" i="22"/>
  <c r="Q44" i="7"/>
  <c r="N116" i="7"/>
  <c r="Q94" i="22"/>
  <c r="K123" i="7"/>
  <c r="Q43" i="7"/>
  <c r="N129" i="7"/>
  <c r="N13" i="7"/>
  <c r="N34" i="7"/>
  <c r="Q107" i="7"/>
  <c r="N102" i="7"/>
  <c r="Q76" i="7"/>
  <c r="K127" i="7"/>
  <c r="Q119" i="7"/>
  <c r="N79" i="22"/>
  <c r="K98" i="22"/>
  <c r="K125" i="7"/>
  <c r="K11" i="7"/>
  <c r="N67" i="22"/>
  <c r="Q13" i="7"/>
  <c r="N83" i="7"/>
  <c r="K77" i="22"/>
  <c r="Q79" i="7"/>
  <c r="Q110" i="7"/>
  <c r="K84" i="22"/>
  <c r="K76" i="22"/>
  <c r="N9" i="7"/>
  <c r="N98" i="7"/>
  <c r="K21" i="7"/>
  <c r="Q101" i="22"/>
  <c r="K109" i="7"/>
  <c r="Q96" i="7"/>
  <c r="Q37" i="7"/>
  <c r="Q11" i="7"/>
  <c r="N111" i="7"/>
  <c r="N113" i="7"/>
  <c r="N10" i="7"/>
  <c r="K94" i="22"/>
  <c r="N84" i="7"/>
  <c r="Q44" i="22"/>
  <c r="Q94" i="7"/>
  <c r="Q106" i="7"/>
  <c r="Q43" i="22"/>
  <c r="N13" i="22"/>
  <c r="Q92" i="22"/>
  <c r="K126" i="7"/>
  <c r="Q100" i="22"/>
  <c r="Q104" i="7"/>
  <c r="Q50" i="7"/>
  <c r="N96" i="7"/>
  <c r="Q48" i="7"/>
  <c r="Q9" i="7"/>
  <c r="Q109" i="7"/>
  <c r="N122" i="7"/>
  <c r="K68" i="22"/>
  <c r="K113" i="7"/>
  <c r="N94" i="22"/>
  <c r="Q112" i="22"/>
  <c r="N80" i="22"/>
  <c r="N93" i="7"/>
  <c r="Q38" i="22"/>
  <c r="Q17" i="22"/>
  <c r="N132" i="22"/>
  <c r="Q93" i="7"/>
  <c r="N68" i="22"/>
  <c r="Q75" i="22"/>
  <c r="K20" i="7"/>
  <c r="K75" i="22"/>
  <c r="Q86" i="22"/>
  <c r="K108" i="7"/>
  <c r="N78" i="7"/>
  <c r="K73" i="7"/>
  <c r="K101" i="7"/>
  <c r="K104" i="7"/>
  <c r="K87" i="7"/>
  <c r="Q39" i="7"/>
  <c r="N69" i="22"/>
  <c r="N25" i="7"/>
  <c r="Q40" i="7"/>
  <c r="Q47" i="7"/>
  <c r="N36" i="7"/>
  <c r="N125" i="7"/>
  <c r="N108" i="7"/>
  <c r="K69" i="7"/>
  <c r="N11" i="22"/>
  <c r="N92" i="22"/>
  <c r="Q99" i="7"/>
  <c r="Q85" i="22"/>
  <c r="K106" i="7"/>
  <c r="N103" i="7"/>
  <c r="N95" i="22"/>
  <c r="K79" i="7"/>
  <c r="N32" i="7"/>
  <c r="N37" i="22"/>
  <c r="N97" i="7"/>
  <c r="N76" i="22"/>
  <c r="K8" i="22"/>
  <c r="Q82" i="7"/>
  <c r="Q83" i="7"/>
  <c r="Q45" i="22"/>
  <c r="K70" i="22"/>
  <c r="N114" i="7"/>
  <c r="N107" i="7"/>
  <c r="Q118" i="7"/>
  <c r="N74" i="7"/>
  <c r="N118" i="7"/>
  <c r="Q97" i="22"/>
  <c r="Q34" i="22"/>
  <c r="Q115" i="7"/>
  <c r="Q124" i="7"/>
  <c r="N91" i="7"/>
  <c r="Q6" i="7"/>
  <c r="N90" i="22"/>
  <c r="K22" i="22"/>
  <c r="Q113" i="7"/>
  <c r="Q88" i="22"/>
  <c r="K95" i="7"/>
  <c r="N96" i="22"/>
  <c r="Q48" i="22"/>
  <c r="Q9" i="22"/>
  <c r="N122" i="22"/>
  <c r="K68" i="7"/>
  <c r="N94" i="7"/>
  <c r="Q112" i="7"/>
  <c r="N80" i="7"/>
  <c r="N93" i="22"/>
  <c r="Q38" i="7"/>
  <c r="Q17" i="7"/>
  <c r="N132" i="7"/>
  <c r="Q93" i="22"/>
  <c r="Q114" i="7"/>
  <c r="N68" i="7"/>
  <c r="Q75" i="7"/>
  <c r="K20" i="22"/>
  <c r="K75" i="7"/>
  <c r="Q86" i="7"/>
  <c r="N78" i="22"/>
  <c r="K73" i="22"/>
  <c r="K101" i="22"/>
  <c r="K87" i="22"/>
  <c r="Q39" i="22"/>
  <c r="N69" i="7"/>
  <c r="Q40" i="22"/>
  <c r="Q47" i="22"/>
  <c r="N36" i="22"/>
  <c r="K69" i="22"/>
  <c r="Q130" i="7"/>
  <c r="N11" i="7"/>
  <c r="N92" i="7"/>
  <c r="Q99" i="22"/>
  <c r="Q85" i="7"/>
  <c r="N95" i="7"/>
  <c r="K79" i="22"/>
  <c r="N32" i="22"/>
  <c r="N37" i="7"/>
  <c r="N97" i="22"/>
  <c r="N76" i="7"/>
  <c r="K8" i="7"/>
  <c r="Q82" i="22"/>
  <c r="N24" i="7"/>
  <c r="Q83" i="22"/>
  <c r="Q45" i="7"/>
  <c r="K70" i="7"/>
  <c r="N26" i="7"/>
  <c r="K130" i="7"/>
  <c r="N74" i="22"/>
  <c r="Q97" i="7"/>
  <c r="Q103" i="7"/>
  <c r="Q34" i="7"/>
  <c r="N88" i="22"/>
  <c r="N85" i="22"/>
  <c r="Q10" i="22"/>
  <c r="Q127" i="7"/>
  <c r="Q91" i="7"/>
  <c r="K91" i="7"/>
  <c r="K12" i="7"/>
  <c r="Q122" i="22"/>
  <c r="N100" i="22"/>
  <c r="Q33" i="22"/>
  <c r="Q81" i="7"/>
  <c r="N77" i="7"/>
  <c r="K122" i="7"/>
  <c r="N99" i="22"/>
  <c r="Q102" i="7"/>
  <c r="Q90" i="7"/>
  <c r="K129" i="7"/>
  <c r="K19" i="7"/>
  <c r="K107" i="7"/>
  <c r="K92" i="7"/>
  <c r="N82" i="7"/>
  <c r="Q121" i="7"/>
  <c r="K6" i="7"/>
  <c r="Q51" i="7"/>
  <c r="Q95" i="22"/>
  <c r="Q78" i="22"/>
  <c r="Q126" i="7"/>
  <c r="K82" i="7"/>
  <c r="N73" i="7"/>
  <c r="K7" i="7"/>
  <c r="N6" i="7"/>
  <c r="K74" i="22"/>
  <c r="K81" i="22"/>
  <c r="Q77" i="7"/>
  <c r="N131" i="7"/>
  <c r="N35" i="22"/>
  <c r="Q15" i="22"/>
  <c r="N101" i="22"/>
  <c r="K93" i="22"/>
  <c r="Q84" i="7"/>
  <c r="K100" i="7"/>
  <c r="K88" i="7"/>
  <c r="K80" i="22"/>
  <c r="N35" i="7"/>
  <c r="Q35" i="7"/>
  <c r="K71" i="22"/>
  <c r="Q15" i="7"/>
  <c r="Q91" i="22"/>
  <c r="K117" i="7"/>
  <c r="Q49" i="7"/>
  <c r="N101" i="7"/>
  <c r="K83" i="22"/>
  <c r="K93" i="7"/>
  <c r="Q125" i="7"/>
  <c r="Q84" i="22"/>
  <c r="Q131" i="7"/>
  <c r="K10" i="22"/>
  <c r="K100" i="22"/>
  <c r="N75" i="22"/>
  <c r="K91" i="22"/>
  <c r="N31" i="7"/>
  <c r="Q129" i="7"/>
  <c r="K99" i="22"/>
  <c r="Q69" i="22"/>
  <c r="K88" i="22"/>
  <c r="K12" i="22"/>
  <c r="Q117" i="7"/>
  <c r="Q122" i="7"/>
  <c r="N100" i="7"/>
  <c r="K120" i="7"/>
  <c r="Q33" i="7"/>
  <c r="Q81" i="22"/>
  <c r="Q98" i="22"/>
  <c r="K80" i="7"/>
  <c r="K23" i="22"/>
  <c r="N77" i="22"/>
  <c r="N109" i="7"/>
  <c r="K122" i="22"/>
  <c r="N99" i="7"/>
  <c r="Q102" i="22"/>
  <c r="Q90" i="22"/>
  <c r="Q120" i="7"/>
  <c r="N128" i="7"/>
  <c r="K19" i="22"/>
  <c r="N27" i="7"/>
  <c r="N115" i="7"/>
  <c r="N120" i="7"/>
  <c r="K92" i="22"/>
  <c r="N82" i="22"/>
  <c r="N105" i="7"/>
  <c r="K6" i="22"/>
  <c r="N123" i="7"/>
  <c r="Q51" i="22"/>
  <c r="Q95" i="7"/>
  <c r="Q78" i="7"/>
  <c r="Q123" i="7"/>
  <c r="K82" i="22"/>
  <c r="N73" i="22"/>
  <c r="N130" i="7"/>
  <c r="K7" i="22"/>
  <c r="N6" i="22"/>
  <c r="K74" i="7"/>
  <c r="K81" i="7"/>
  <c r="K103" i="7"/>
  <c r="Q77" i="22"/>
  <c r="N112" i="7"/>
  <c r="K95" i="22"/>
  <c r="Q35" i="22"/>
  <c r="K10" i="7"/>
  <c r="Q69" i="7"/>
  <c r="K23" i="7"/>
  <c r="Q7" i="7"/>
  <c r="K102" i="7"/>
  <c r="K72" i="7"/>
  <c r="N33" i="22"/>
  <c r="K97" i="7"/>
  <c r="N71" i="22"/>
  <c r="K111" i="7"/>
  <c r="K119" i="7"/>
  <c r="N89" i="22"/>
  <c r="Q80" i="7"/>
  <c r="Q87" i="22"/>
  <c r="K132" i="22"/>
  <c r="K85" i="22"/>
  <c r="N121" i="7"/>
  <c r="Q16" i="22"/>
  <c r="K86" i="22"/>
  <c r="N104" i="7"/>
  <c r="K90" i="7"/>
  <c r="N8" i="7"/>
  <c r="K13" i="7"/>
  <c r="Q89" i="22"/>
  <c r="Q36" i="7"/>
  <c r="N12" i="7"/>
  <c r="Q41" i="22"/>
  <c r="N29" i="7"/>
  <c r="Q71" i="22"/>
  <c r="K124" i="7"/>
  <c r="Q132" i="22"/>
  <c r="K9" i="22"/>
  <c r="Q8" i="7"/>
  <c r="N72" i="22"/>
  <c r="N117" i="7"/>
  <c r="N87" i="7"/>
  <c r="K112" i="7"/>
  <c r="K17" i="7"/>
  <c r="K67" i="22"/>
  <c r="N81" i="7"/>
  <c r="N126" i="7"/>
  <c r="Q14" i="7"/>
  <c r="K18" i="22"/>
  <c r="Q73" i="7"/>
  <c r="Q42" i="7"/>
  <c r="K15" i="22"/>
  <c r="K78" i="7"/>
  <c r="Q46" i="22"/>
  <c r="K14" i="7"/>
  <c r="Q32" i="7"/>
  <c r="N7" i="22"/>
  <c r="K96" i="7"/>
  <c r="N14" i="22"/>
  <c r="N86" i="22"/>
  <c r="Q67" i="7"/>
  <c r="K89" i="7"/>
  <c r="N70" i="22"/>
  <c r="K16" i="7"/>
  <c r="Q12" i="7"/>
  <c r="Q88" i="7"/>
  <c r="K128" i="7"/>
  <c r="K71" i="7"/>
  <c r="Q49" i="22"/>
  <c r="K83" i="7"/>
  <c r="N75" i="7"/>
  <c r="K99" i="7"/>
  <c r="Q98" i="7"/>
  <c r="Q116" i="7"/>
  <c r="Q7" i="22"/>
  <c r="K102" i="22"/>
  <c r="K72" i="22"/>
  <c r="N33" i="7"/>
  <c r="K97" i="22"/>
  <c r="N124" i="7"/>
  <c r="N71" i="7"/>
  <c r="N89" i="7"/>
  <c r="Q80" i="22"/>
  <c r="Q87" i="7"/>
  <c r="K132" i="7"/>
  <c r="K85" i="7"/>
  <c r="Q16" i="7"/>
  <c r="K86" i="7"/>
  <c r="K114" i="7"/>
  <c r="K90" i="22"/>
  <c r="N8" i="22"/>
  <c r="K13" i="22"/>
  <c r="Q89" i="7"/>
  <c r="Q36" i="22"/>
  <c r="N12" i="22"/>
  <c r="Q41" i="7"/>
  <c r="N127" i="7"/>
  <c r="Q71" i="7"/>
  <c r="K131" i="7"/>
  <c r="Q132" i="7"/>
  <c r="K9" i="7"/>
  <c r="Q8" i="22"/>
  <c r="N72" i="7"/>
  <c r="N106" i="7"/>
  <c r="Q108" i="7"/>
  <c r="N87" i="22"/>
  <c r="Q111" i="7"/>
  <c r="K112" i="22"/>
  <c r="K17" i="22"/>
  <c r="K67" i="7"/>
  <c r="N81" i="22"/>
  <c r="K116" i="7"/>
  <c r="K121" i="7"/>
  <c r="Q14" i="22"/>
  <c r="Q128" i="7"/>
  <c r="K18" i="7"/>
  <c r="Q73" i="22"/>
  <c r="Q42" i="22"/>
  <c r="K15" i="7"/>
  <c r="K78" i="22"/>
  <c r="Q46" i="7"/>
  <c r="K14" i="22"/>
  <c r="Q32" i="22"/>
  <c r="N7" i="7"/>
  <c r="Q105" i="7"/>
  <c r="K96" i="22"/>
  <c r="N14" i="7"/>
  <c r="N86" i="7"/>
  <c r="Q67" i="22"/>
  <c r="K89" i="22"/>
  <c r="N70" i="7"/>
  <c r="K16" i="22"/>
  <c r="Z105" i="7"/>
  <c r="AB102" i="22"/>
  <c r="AB28" i="7"/>
  <c r="Z11" i="22"/>
  <c r="Z76" i="7"/>
  <c r="AB10" i="22"/>
  <c r="AB129" i="7"/>
  <c r="AB79" i="22"/>
  <c r="AD79" i="7"/>
  <c r="Z109" i="7"/>
  <c r="AB84" i="7"/>
  <c r="AD100" i="22"/>
  <c r="Z68" i="22"/>
  <c r="AB132" i="22"/>
  <c r="AB78" i="7"/>
  <c r="AD40" i="7"/>
  <c r="AD99" i="7"/>
  <c r="AB97" i="7"/>
  <c r="AB107" i="7"/>
  <c r="AB91" i="7"/>
  <c r="AD48" i="22"/>
  <c r="AD38" i="7"/>
  <c r="Z75" i="7"/>
  <c r="AD40" i="22"/>
  <c r="AD85" i="7"/>
  <c r="AD82" i="22"/>
  <c r="AD97" i="7"/>
  <c r="Z91" i="7"/>
  <c r="AB99" i="22"/>
  <c r="AD121" i="7"/>
  <c r="Z7" i="7"/>
  <c r="AB101" i="22"/>
  <c r="Z71" i="22"/>
  <c r="AD125" i="7"/>
  <c r="AD129" i="7"/>
  <c r="Z120" i="7"/>
  <c r="Z122" i="22"/>
  <c r="AB115" i="7"/>
  <c r="AD95" i="7"/>
  <c r="Z74" i="7"/>
  <c r="AD69" i="7"/>
  <c r="Z111" i="7"/>
  <c r="AD16" i="22"/>
  <c r="AB12" i="7"/>
  <c r="AB72" i="22"/>
  <c r="AD14" i="7"/>
  <c r="AD32" i="7"/>
  <c r="Z16" i="7"/>
  <c r="Z99" i="7"/>
  <c r="AB124" i="7"/>
  <c r="Z86" i="7"/>
  <c r="AD41" i="7"/>
  <c r="AB106" i="7"/>
  <c r="Z116" i="7"/>
  <c r="Z78" i="22"/>
  <c r="AB86" i="7"/>
  <c r="Z101" i="7"/>
  <c r="AB74" i="7"/>
  <c r="AB132" i="7"/>
  <c r="Z79" i="22"/>
  <c r="AD34" i="7"/>
  <c r="AD90" i="7"/>
  <c r="Z74" i="22"/>
  <c r="AD91" i="22"/>
  <c r="AD69" i="22"/>
  <c r="AD102" i="22"/>
  <c r="AD123" i="7"/>
  <c r="AD7" i="7"/>
  <c r="AB104" i="7"/>
  <c r="AB87" i="7"/>
  <c r="Z96" i="7"/>
  <c r="AD116" i="7"/>
  <c r="Z90" i="22"/>
  <c r="AB87" i="22"/>
  <c r="Z14" i="22"/>
  <c r="AB96" i="7"/>
  <c r="Z73" i="22"/>
  <c r="AD45" i="7"/>
  <c r="AB88" i="22"/>
  <c r="Z129" i="7"/>
  <c r="Z100" i="7"/>
  <c r="Z10" i="22"/>
  <c r="AD98" i="22"/>
  <c r="AB82" i="22"/>
  <c r="Z102" i="7"/>
  <c r="Z90" i="7"/>
  <c r="Z112" i="7"/>
  <c r="AB14" i="22"/>
  <c r="AD7" i="22"/>
  <c r="Z131" i="7"/>
  <c r="AD128" i="7"/>
  <c r="AD97" i="22"/>
  <c r="Z17" i="7"/>
  <c r="AD92" i="7"/>
  <c r="Z118" i="7"/>
  <c r="AB79" i="7"/>
  <c r="AB67" i="7"/>
  <c r="AB9" i="22"/>
  <c r="Z94" i="7"/>
  <c r="AB13" i="7"/>
  <c r="Z98" i="22"/>
  <c r="AD110" i="7"/>
  <c r="AD96" i="7"/>
  <c r="AD44" i="22"/>
  <c r="AD104" i="7"/>
  <c r="Z113" i="7"/>
  <c r="AD93" i="7"/>
  <c r="Z73" i="7"/>
  <c r="AD47" i="7"/>
  <c r="AD85" i="22"/>
  <c r="AB76" i="22"/>
  <c r="AD118" i="7"/>
  <c r="AD6" i="7"/>
  <c r="AD9" i="22"/>
  <c r="AD17" i="7"/>
  <c r="AD86" i="7"/>
  <c r="AD47" i="22"/>
  <c r="AB95" i="7"/>
  <c r="AB24" i="7"/>
  <c r="AD103" i="7"/>
  <c r="Z12" i="7"/>
  <c r="AD102" i="7"/>
  <c r="Z6" i="7"/>
  <c r="AB6" i="7"/>
  <c r="Z93" i="22"/>
  <c r="AD15" i="7"/>
  <c r="AD84" i="22"/>
  <c r="Z99" i="22"/>
  <c r="AD33" i="7"/>
  <c r="AB99" i="7"/>
  <c r="AB120" i="7"/>
  <c r="AD78" i="7"/>
  <c r="Z81" i="7"/>
  <c r="Z23" i="7"/>
  <c r="Z119" i="7"/>
  <c r="Z86" i="22"/>
  <c r="AD41" i="22"/>
  <c r="AB117" i="7"/>
  <c r="Z18" i="22"/>
  <c r="AB7" i="22"/>
  <c r="AD12" i="7"/>
  <c r="AD98" i="7"/>
  <c r="AB71" i="7"/>
  <c r="Z114" i="7"/>
  <c r="AB127" i="7"/>
  <c r="AD108" i="7"/>
  <c r="Z121" i="7"/>
  <c r="AD46" i="7"/>
  <c r="AD67" i="22"/>
  <c r="AB94" i="22"/>
  <c r="AB90" i="22"/>
  <c r="AB78" i="22"/>
  <c r="AB36" i="22"/>
  <c r="AD83" i="22"/>
  <c r="AD122" i="22"/>
  <c r="AD51" i="7"/>
  <c r="AD131" i="7"/>
  <c r="AD81" i="22"/>
  <c r="Z92" i="22"/>
  <c r="Z103" i="7"/>
  <c r="AB89" i="22"/>
  <c r="AB29" i="7"/>
  <c r="AD73" i="7"/>
  <c r="AD88" i="7"/>
  <c r="AB89" i="7"/>
  <c r="AD71" i="7"/>
  <c r="AD14" i="22"/>
  <c r="Z89" i="22"/>
  <c r="AD112" i="22"/>
  <c r="AD93" i="22"/>
  <c r="AB32" i="22"/>
  <c r="AB100" i="22"/>
  <c r="Z81" i="22"/>
  <c r="Z117" i="7"/>
  <c r="Z88" i="22"/>
  <c r="AD90" i="22"/>
  <c r="AD77" i="22"/>
  <c r="AD80" i="7"/>
  <c r="AD71" i="22"/>
  <c r="AD42" i="7"/>
  <c r="Z128" i="7"/>
  <c r="AB8" i="22"/>
  <c r="AD111" i="7"/>
  <c r="AB70" i="7"/>
  <c r="AD113" i="7"/>
  <c r="Z124" i="7"/>
  <c r="Z16" i="22"/>
  <c r="AB88" i="7"/>
  <c r="AD6" i="22"/>
  <c r="AD50" i="22"/>
  <c r="AD13" i="22"/>
  <c r="AB98" i="22"/>
  <c r="AB84" i="22"/>
  <c r="AB34" i="7"/>
  <c r="Z125" i="7"/>
  <c r="Z84" i="22"/>
  <c r="AD37" i="7"/>
  <c r="AD94" i="7"/>
  <c r="AD50" i="7"/>
  <c r="AB68" i="22"/>
  <c r="AB36" i="7"/>
  <c r="Z106" i="7"/>
  <c r="Z8" i="22"/>
  <c r="AB122" i="22"/>
  <c r="AD84" i="7"/>
  <c r="AD32" i="22"/>
  <c r="AD114" i="7"/>
  <c r="AD49" i="7"/>
  <c r="AD120" i="7"/>
  <c r="AB112" i="7"/>
  <c r="AB8" i="7"/>
  <c r="AB86" i="22"/>
  <c r="Z13" i="22"/>
  <c r="Z18" i="7"/>
  <c r="AB34" i="22"/>
  <c r="AB90" i="7"/>
  <c r="Z98" i="7"/>
  <c r="AB83" i="22"/>
  <c r="Z21" i="22"/>
  <c r="AD44" i="7"/>
  <c r="AD107" i="7"/>
  <c r="Z11" i="7"/>
  <c r="Z76" i="22"/>
  <c r="AD11" i="7"/>
  <c r="AD106" i="7"/>
  <c r="AD75" i="22"/>
  <c r="Z104" i="7"/>
  <c r="AB125" i="7"/>
  <c r="AB103" i="7"/>
  <c r="AD82" i="7"/>
  <c r="AB118" i="7"/>
  <c r="Z22" i="22"/>
  <c r="Z68" i="7"/>
  <c r="Z69" i="22"/>
  <c r="AD95" i="22"/>
  <c r="Z82" i="22"/>
  <c r="AD80" i="22"/>
  <c r="AD33" i="22"/>
  <c r="Z100" i="22"/>
  <c r="Z80" i="7"/>
  <c r="AB73" i="22"/>
  <c r="Z72" i="7"/>
  <c r="Z15" i="22"/>
  <c r="Z102" i="22"/>
  <c r="AD87" i="7"/>
  <c r="AD132" i="7"/>
  <c r="AB7" i="7"/>
  <c r="AB119" i="7"/>
  <c r="AD100" i="7"/>
  <c r="AD12" i="22"/>
  <c r="Z77" i="7"/>
  <c r="AD101" i="7"/>
  <c r="AB116" i="7"/>
  <c r="AB102" i="7"/>
  <c r="AB67" i="22"/>
  <c r="AB9" i="7"/>
  <c r="AB111" i="7"/>
  <c r="AD43" i="22"/>
  <c r="AD48" i="7"/>
  <c r="AB80" i="22"/>
  <c r="Z20" i="7"/>
  <c r="Z87" i="7"/>
  <c r="AB108" i="7"/>
  <c r="AB95" i="22"/>
  <c r="AD83" i="7"/>
  <c r="AB94" i="7"/>
  <c r="Z101" i="22"/>
  <c r="AD130" i="7"/>
  <c r="AB37" i="7"/>
  <c r="Z70" i="7"/>
  <c r="AB85" i="22"/>
  <c r="Z19" i="7"/>
  <c r="AD78" i="22"/>
  <c r="AD77" i="7"/>
  <c r="Z88" i="7"/>
  <c r="Z12" i="22"/>
  <c r="AB105" i="7"/>
  <c r="AD87" i="22"/>
  <c r="Z71" i="7"/>
  <c r="Z112" i="22"/>
  <c r="Z115" i="7"/>
  <c r="AD10" i="7"/>
  <c r="AB112" i="22"/>
  <c r="AD79" i="22"/>
  <c r="AD96" i="22"/>
  <c r="AD94" i="22"/>
  <c r="AD76" i="7"/>
  <c r="AD13" i="7"/>
  <c r="AB98" i="7"/>
  <c r="AB113" i="7"/>
  <c r="AB13" i="22"/>
  <c r="AD9" i="7"/>
  <c r="AB93" i="7"/>
  <c r="Z75" i="22"/>
  <c r="AD39" i="7"/>
  <c r="Z69" i="7"/>
  <c r="Z79" i="7"/>
  <c r="AD45" i="22"/>
  <c r="AD34" i="22"/>
  <c r="AD88" i="22"/>
  <c r="AD112" i="7"/>
  <c r="AB68" i="7"/>
  <c r="Z87" i="22"/>
  <c r="AB11" i="7"/>
  <c r="AB97" i="22"/>
  <c r="AB26" i="7"/>
  <c r="AD10" i="22"/>
  <c r="AD81" i="7"/>
  <c r="Z107" i="7"/>
  <c r="AD126" i="7"/>
  <c r="AB131" i="7"/>
  <c r="Z80" i="22"/>
  <c r="AB101" i="7"/>
  <c r="AB75" i="22"/>
  <c r="AD117" i="7"/>
  <c r="Z23" i="22"/>
  <c r="AB128" i="7"/>
  <c r="Z6" i="22"/>
  <c r="AB130" i="7"/>
  <c r="Z95" i="22"/>
  <c r="AB33" i="22"/>
  <c r="Z132" i="22"/>
  <c r="Z13" i="7"/>
  <c r="AD132" i="22"/>
  <c r="Z67" i="22"/>
  <c r="Z78" i="7"/>
  <c r="AD67" i="7"/>
  <c r="AD49" i="22"/>
  <c r="Z72" i="22"/>
  <c r="Z132" i="7"/>
  <c r="AD89" i="7"/>
  <c r="Z9" i="7"/>
  <c r="Z17" i="22"/>
  <c r="AD73" i="22"/>
  <c r="AD105" i="7"/>
  <c r="AB91" i="22"/>
  <c r="AD76" i="22"/>
  <c r="AB30" i="7"/>
  <c r="Z84" i="7"/>
  <c r="AD37" i="22"/>
  <c r="Z123" i="7"/>
  <c r="Z127" i="7"/>
  <c r="AB83" i="7"/>
  <c r="Z21" i="7"/>
  <c r="AB10" i="7"/>
  <c r="AD92" i="22"/>
  <c r="AD109" i="7"/>
  <c r="AD38" i="22"/>
  <c r="AD86" i="22"/>
  <c r="AB69" i="22"/>
  <c r="AB11" i="22"/>
  <c r="AB32" i="7"/>
  <c r="Z70" i="22"/>
  <c r="AD115" i="7"/>
  <c r="Z95" i="7"/>
  <c r="AB80" i="7"/>
  <c r="AD75" i="7"/>
  <c r="AD39" i="22"/>
  <c r="AB92" i="7"/>
  <c r="AB76" i="7"/>
  <c r="Z130" i="7"/>
  <c r="AD127" i="7"/>
  <c r="AB77" i="7"/>
  <c r="Z92" i="7"/>
  <c r="Z82" i="7"/>
  <c r="AB35" i="22"/>
  <c r="AB35" i="7"/>
  <c r="Z83" i="22"/>
  <c r="Z91" i="22"/>
  <c r="AD122" i="7"/>
  <c r="AB77" i="22"/>
  <c r="Z19" i="22"/>
  <c r="AB123" i="7"/>
  <c r="Z7" i="22"/>
  <c r="AD35" i="22"/>
  <c r="Z97" i="7"/>
  <c r="Z85" i="22"/>
  <c r="AD89" i="22"/>
  <c r="Z9" i="22"/>
  <c r="AB81" i="7"/>
  <c r="AD46" i="22"/>
  <c r="Z89" i="7"/>
  <c r="Z83" i="7"/>
  <c r="AB33" i="7"/>
  <c r="Z85" i="7"/>
  <c r="AD36" i="22"/>
  <c r="AD8" i="22"/>
  <c r="Z67" i="7"/>
  <c r="AD42" i="22"/>
  <c r="Z96" i="22"/>
  <c r="AB85" i="7"/>
  <c r="Z22" i="7"/>
  <c r="Z110" i="7"/>
  <c r="AB110" i="7"/>
  <c r="AD11" i="22"/>
  <c r="AD43" i="7"/>
  <c r="AD119" i="7"/>
  <c r="Z77" i="22"/>
  <c r="AD101" i="22"/>
  <c r="Z94" i="22"/>
  <c r="Z126" i="7"/>
  <c r="AB122" i="7"/>
  <c r="AD17" i="22"/>
  <c r="Z108" i="7"/>
  <c r="AB25" i="7"/>
  <c r="AB92" i="22"/>
  <c r="AB37" i="22"/>
  <c r="AB114" i="7"/>
  <c r="AD124" i="7"/>
  <c r="AB96" i="22"/>
  <c r="AB93" i="22"/>
  <c r="Z20" i="22"/>
  <c r="AB69" i="7"/>
  <c r="AD99" i="22"/>
  <c r="Z8" i="7"/>
  <c r="AB74" i="22"/>
  <c r="AD91" i="7"/>
  <c r="Z122" i="7"/>
  <c r="AB82" i="7"/>
  <c r="AB73" i="7"/>
  <c r="AD15" i="22"/>
  <c r="AD35" i="7"/>
  <c r="Z93" i="7"/>
  <c r="AB31" i="7"/>
  <c r="AB100" i="7"/>
  <c r="AB109" i="7"/>
  <c r="AB27" i="7"/>
  <c r="AD51" i="22"/>
  <c r="AB6" i="22"/>
  <c r="Z10" i="7"/>
  <c r="AB71" i="22"/>
  <c r="AB121" i="7"/>
  <c r="AD36" i="7"/>
  <c r="AD8" i="7"/>
  <c r="AB126" i="7"/>
  <c r="Z14" i="7"/>
  <c r="AB70" i="22"/>
  <c r="AB75" i="7"/>
  <c r="Z97" i="22"/>
  <c r="AD16" i="7"/>
  <c r="AB12" i="22"/>
  <c r="AB72" i="7"/>
  <c r="AB81" i="22"/>
  <c r="Z15" i="7"/>
  <c r="AB14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<sst xmlns="http://schemas.openxmlformats.org/spreadsheetml/2006/main" count="1922" uniqueCount="164">
  <si>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</si>
  <si>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</si>
  <si>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</si>
  <si>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</si>
  <si>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</si>
  <si>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</si>
  <si>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</si>
  <si>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</si>
  <si>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</si>
  <si>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</si>
  <si>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</si>
  <si>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</si>
  <si>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</si>
  <si>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</si>
  <si>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</si>
  <si>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</si>
  <si>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</si>
  <si>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</si>
  <si>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</si>
  <si>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</si>
  <si>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</si>
  <si>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</si>
  <si>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</si>
  <si>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</si>
  <si>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</si>
  <si>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</si>
  <si>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</si>
  <si>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</si>
  <si>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</si>
  <si>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</si>
  <si>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</si>
  <si>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</si>
  <si>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</si>
  <si>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</si>
  <si>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</si>
  <si>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</si>
  <si>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</si>
  <si>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</si>
  <si>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Modified Following</t>
  </si>
  <si>
    <t>FixingDate</t>
  </si>
  <si>
    <t>RIC</t>
  </si>
  <si>
    <t>InterestRatesTrigger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</si>
  <si>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</si>
  <si>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</si>
  <si>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</si>
  <si>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</si>
  <si>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</si>
  <si>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</si>
  <si>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</si>
  <si>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</si>
  <si>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</si>
  <si>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</si>
  <si>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</si>
  <si>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</si>
  <si>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</si>
  <si>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</si>
  <si>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</si>
  <si>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</si>
  <si>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</si>
  <si>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</si>
  <si>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</si>
  <si>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</si>
  <si>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</si>
  <si>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</si>
  <si>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</si>
  <si>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</si>
  <si>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</si>
  <si>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</si>
  <si>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</si>
  <si>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</si>
  <si>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</si>
  <si>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</si>
  <si>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</si>
  <si>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</si>
  <si>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</si>
  <si>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</si>
  <si>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</si>
  <si>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</si>
  <si>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</si>
  <si>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</si>
  <si>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</si>
  <si>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</si>
  <si>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</si>
  <si>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</si>
  <si>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</si>
  <si>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</si>
  <si>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</si>
  <si>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</si>
  <si>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</si>
  <si>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DP</t>
  </si>
  <si>
    <t>FUT</t>
  </si>
  <si>
    <t>DEPOSIT</t>
  </si>
  <si>
    <t>SWAP</t>
  </si>
  <si>
    <t>UnitedKingdom::Exchange</t>
  </si>
  <si>
    <t>1Y3M</t>
  </si>
  <si>
    <t>1Y6M</t>
  </si>
  <si>
    <t>1Y9M</t>
  </si>
  <si>
    <t>FUTURE</t>
  </si>
  <si>
    <t>GBP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</si>
  <si>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</si>
  <si>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</si>
  <si>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</si>
  <si>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</si>
  <si>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</si>
  <si>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</si>
  <si>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</si>
  <si>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</si>
  <si>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</si>
  <si>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</si>
  <si>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</si>
  <si>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</si>
  <si>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</si>
  <si>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</si>
  <si>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</si>
  <si>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</si>
  <si>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</si>
  <si>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</si>
  <si>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T</t>
  </si>
  <si>
    <t>TOM</t>
  </si>
  <si>
    <t>2Y3M</t>
  </si>
  <si>
    <t>2Y6M</t>
  </si>
  <si>
    <t>2Y9M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</si>
  <si>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</si>
  <si>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</si>
  <si>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</si>
  <si>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</si>
  <si>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</si>
  <si>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</si>
  <si>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</si>
  <si>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</si>
  <si>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</si>
  <si>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</si>
  <si>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</si>
  <si>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</si>
  <si>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</si>
  <si>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</si>
  <si>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</si>
  <si>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</si>
  <si>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</si>
  <si>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</si>
  <si>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</si>
  <si>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</si>
  <si>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</si>
  <si>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</si>
  <si>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</si>
  <si>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</si>
  <si>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</si>
  <si>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</si>
  <si>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</si>
  <si>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Actual/365 (Fixed)</t>
  </si>
  <si>
    <t>FRA</t>
  </si>
  <si>
    <t>X</t>
  </si>
  <si>
    <t>DDS</t>
  </si>
  <si>
    <t>GBPYC1M_2MD</t>
  </si>
  <si>
    <t>GBPYC1M_3MD</t>
  </si>
  <si>
    <t>GBPYC1M_4MD</t>
  </si>
  <si>
    <t>GBPYC1M_5MD</t>
  </si>
  <si>
    <t>GBPYC1M_6MD</t>
  </si>
  <si>
    <t>GBPYC1M_7MD</t>
  </si>
  <si>
    <t>GBPYC1M_8MD</t>
  </si>
  <si>
    <t>GBPYC1M_9MD</t>
  </si>
  <si>
    <t>GBPYC1M_10MD</t>
  </si>
  <si>
    <t>GBPYC1M_11MD</t>
  </si>
  <si>
    <t>GBPYC1M_1YD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</si>
</sst>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ddd\,\ d\-mmm\-yyyy"/>
    <numFmt numFmtId="166" formatCode="ddd\,\ dd\-mmm\-yyyy"/>
    <numFmt numFmtId="167" formatCode="General_)"/>
    <numFmt numFmtId="168" formatCode="#,##0.0;#,##0.0"/>
    <numFmt numFmtId="169" formatCode="0.0000%"/>
    <numFmt numFmtId="170" formatCode="0.0000"/>
    <numFmt numFmtId="171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1" fontId="1" fillId="0" borderId="0" applyFont="0" applyFill="0" applyBorder="0" applyAlignment="0" applyProtection="0"/>
  </cellStyleXfs>
  <cellXfs count="213">
    <xf numFmtId="0" fontId="0" fillId="0" borderId="0" xfId="0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0" fontId="10" fillId="3" borderId="15" xfId="0" applyNumberFormat="1" applyFont="1" applyFill="1" applyBorder="1" applyAlignment="1">
      <alignment horizontal="right"/>
    </xf>
    <xf numFmtId="170" fontId="10" fillId="3" borderId="15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 vertical="center"/>
    </xf>
    <xf numFmtId="166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Border="1" applyAlignment="1">
      <alignment horizontal="right" vertical="center"/>
    </xf>
    <xf numFmtId="170" fontId="3" fillId="0" borderId="13" xfId="0" applyNumberFormat="1" applyFont="1" applyBorder="1" applyAlignment="1">
      <alignment horizontal="right" vertical="center"/>
    </xf>
    <xf numFmtId="170" fontId="3" fillId="0" borderId="15" xfId="0" applyNumberFormat="1" applyFont="1" applyBorder="1" applyAlignment="1">
      <alignment horizontal="right" vertical="center"/>
    </xf>
    <xf numFmtId="169" fontId="12" fillId="0" borderId="15" xfId="13" applyNumberFormat="1" applyFont="1" applyFill="1" applyBorder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/>
    </xf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3" fillId="0" borderId="13" xfId="13" applyNumberFormat="1" applyFont="1" applyFill="1" applyBorder="1" applyAlignment="1">
      <alignment horizontal="right" vertical="center"/>
    </xf>
    <xf numFmtId="169" fontId="3" fillId="0" borderId="13" xfId="0" applyNumberFormat="1" applyFont="1" applyBorder="1" applyAlignment="1">
      <alignment horizontal="right" vertical="center"/>
    </xf>
    <xf numFmtId="0" fontId="12" fillId="0" borderId="14" xfId="0" applyFont="1" applyFill="1" applyBorder="1" applyAlignment="1">
      <alignment horizontal="left" vertical="center"/>
    </xf>
    <xf numFmtId="166" fontId="12" fillId="0" borderId="14" xfId="0" applyNumberFormat="1" applyFont="1" applyFill="1" applyBorder="1" applyAlignment="1">
      <alignment horizontal="left" vertical="center"/>
    </xf>
    <xf numFmtId="169" fontId="12" fillId="0" borderId="14" xfId="0" applyNumberFormat="1" applyFont="1" applyBorder="1" applyAlignment="1">
      <alignment horizontal="right" vertical="center"/>
    </xf>
    <xf numFmtId="169" fontId="12" fillId="0" borderId="14" xfId="13" applyNumberFormat="1" applyFont="1" applyFill="1" applyBorder="1" applyAlignment="1">
      <alignment horizontal="right" vertical="center"/>
    </xf>
    <xf numFmtId="0" fontId="12" fillId="0" borderId="15" xfId="0" applyFont="1" applyFill="1" applyBorder="1" applyAlignment="1">
      <alignment horizontal="left" vertical="center"/>
    </xf>
    <xf numFmtId="166" fontId="12" fillId="0" borderId="15" xfId="0" applyNumberFormat="1" applyFont="1" applyFill="1" applyBorder="1" applyAlignment="1">
      <alignment horizontal="left" vertical="center"/>
    </xf>
    <xf numFmtId="169" fontId="12" fillId="0" borderId="15" xfId="0" applyNumberFormat="1" applyFont="1" applyBorder="1" applyAlignment="1">
      <alignment horizontal="right" vertical="center"/>
    </xf>
    <xf numFmtId="0" fontId="3" fillId="3" borderId="11" xfId="0" applyFont="1" applyFill="1" applyBorder="1"/>
    <xf numFmtId="0" fontId="12" fillId="0" borderId="14" xfId="0" applyFont="1" applyBorder="1" applyAlignment="1"/>
    <xf numFmtId="0" fontId="12" fillId="0" borderId="15" xfId="0" applyFont="1" applyBorder="1" applyAlignment="1"/>
    <xf numFmtId="0" fontId="12" fillId="0" borderId="13" xfId="0" applyFont="1" applyBorder="1" applyAlignment="1"/>
    <xf numFmtId="0" fontId="3" fillId="0" borderId="14" xfId="0" applyFont="1" applyFill="1" applyBorder="1" applyAlignment="1"/>
    <xf numFmtId="0" fontId="3" fillId="0" borderId="13" xfId="0" applyFont="1" applyFill="1" applyBorder="1" applyAlignment="1">
      <alignment vertical="center"/>
    </xf>
    <xf numFmtId="166" fontId="3" fillId="0" borderId="14" xfId="0" applyNumberFormat="1" applyFont="1" applyFill="1" applyBorder="1" applyAlignment="1">
      <alignment vertical="center"/>
    </xf>
    <xf numFmtId="169" fontId="3" fillId="0" borderId="14" xfId="13" applyNumberFormat="1" applyFont="1" applyFill="1" applyBorder="1" applyAlignment="1">
      <alignment vertical="center"/>
    </xf>
    <xf numFmtId="0" fontId="3" fillId="0" borderId="13" xfId="0" applyFont="1" applyFill="1" applyBorder="1" applyAlignment="1"/>
    <xf numFmtId="166" fontId="3" fillId="0" borderId="13" xfId="0" applyNumberFormat="1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/>
    <xf numFmtId="166" fontId="3" fillId="0" borderId="15" xfId="0" applyNumberFormat="1" applyFont="1" applyFill="1" applyBorder="1" applyAlignment="1">
      <alignment vertical="center"/>
    </xf>
    <xf numFmtId="169" fontId="3" fillId="0" borderId="15" xfId="13" applyNumberFormat="1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170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0" fillId="0" borderId="14" xfId="0" applyFont="1" applyBorder="1" applyAlignment="1"/>
    <xf numFmtId="0" fontId="12" fillId="0" borderId="14" xfId="0" applyFont="1" applyFill="1" applyBorder="1" applyAlignment="1">
      <alignment vertical="center"/>
    </xf>
    <xf numFmtId="166" fontId="12" fillId="0" borderId="14" xfId="0" applyNumberFormat="1" applyFont="1" applyFill="1" applyBorder="1" applyAlignment="1">
      <alignment vertical="center"/>
    </xf>
    <xf numFmtId="169" fontId="12" fillId="0" borderId="14" xfId="0" applyNumberFormat="1" applyFont="1" applyBorder="1" applyAlignment="1">
      <alignment vertical="center"/>
    </xf>
    <xf numFmtId="169" fontId="12" fillId="0" borderId="14" xfId="13" applyNumberFormat="1" applyFont="1" applyFill="1" applyBorder="1" applyAlignment="1">
      <alignment vertical="center"/>
    </xf>
    <xf numFmtId="0" fontId="10" fillId="0" borderId="15" xfId="0" applyFont="1" applyBorder="1" applyAlignment="1"/>
    <xf numFmtId="0" fontId="12" fillId="0" borderId="15" xfId="0" applyFont="1" applyFill="1" applyBorder="1" applyAlignment="1">
      <alignment vertical="center"/>
    </xf>
    <xf numFmtId="166" fontId="12" fillId="0" borderId="15" xfId="0" applyNumberFormat="1" applyFont="1" applyFill="1" applyBorder="1" applyAlignment="1">
      <alignment vertical="center"/>
    </xf>
    <xf numFmtId="169" fontId="12" fillId="0" borderId="15" xfId="0" applyNumberFormat="1" applyFont="1" applyBorder="1" applyAlignment="1">
      <alignment vertical="center"/>
    </xf>
    <xf numFmtId="169" fontId="12" fillId="0" borderId="15" xfId="13" applyNumberFormat="1" applyFont="1" applyFill="1" applyBorder="1" applyAlignment="1">
      <alignment vertical="center"/>
    </xf>
    <xf numFmtId="0" fontId="10" fillId="0" borderId="13" xfId="0" applyFont="1" applyBorder="1" applyAlignment="1"/>
    <xf numFmtId="0" fontId="12" fillId="0" borderId="13" xfId="0" applyFont="1" applyFill="1" applyBorder="1" applyAlignment="1">
      <alignment vertical="center"/>
    </xf>
    <xf numFmtId="166" fontId="12" fillId="0" borderId="13" xfId="0" applyNumberFormat="1" applyFont="1" applyFill="1" applyBorder="1" applyAlignment="1">
      <alignment vertical="center"/>
    </xf>
    <xf numFmtId="169" fontId="12" fillId="0" borderId="13" xfId="0" applyNumberFormat="1" applyFont="1" applyBorder="1" applyAlignment="1">
      <alignment vertical="center"/>
    </xf>
    <xf numFmtId="169" fontId="12" fillId="0" borderId="13" xfId="13" applyNumberFormat="1" applyFont="1" applyFill="1" applyBorder="1" applyAlignment="1">
      <alignment vertical="center"/>
    </xf>
    <xf numFmtId="170" fontId="3" fillId="0" borderId="13" xfId="0" applyNumberFormat="1" applyFont="1" applyBorder="1" applyAlignment="1">
      <alignment vertical="center"/>
    </xf>
    <xf numFmtId="0" fontId="3" fillId="3" borderId="13" xfId="0" applyFont="1" applyFill="1" applyBorder="1" applyAlignment="1"/>
    <xf numFmtId="0" fontId="12" fillId="0" borderId="13" xfId="0" applyFont="1" applyFill="1" applyBorder="1" applyAlignment="1"/>
    <xf numFmtId="0" fontId="3" fillId="3" borderId="15" xfId="0" applyFont="1" applyFill="1" applyBorder="1" applyAlignment="1"/>
    <xf numFmtId="0" fontId="10" fillId="0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0.77397234100000001</v>
        <stp/>
        <stp>_x0011_GBPYC3M_SB3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22"/>
      </tp>
      <tp>
        <v>0.87401299600000004</v>
        <stp/>
        <stp>_x0011_GBPYC1M_SB1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22"/>
      </tp>
      <tp>
        <v>0.69193438399999996</v>
        <stp/>
        <stp>_x0011_GBPYC1M_SB1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22"/>
      </tp>
      <tp>
        <v>0.95722328700000003</v>
        <stp/>
        <stp>_x0011_GBPYC3M_SB3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22"/>
      </tp>
      <tp>
        <v>0.56386161699999993</v>
        <stp/>
        <stp>_x000C_GBPYC1M_11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7"/>
      </tp>
      <tp>
        <v>0.55510945200000006</v>
        <stp/>
        <stp>_x000C_GBPYC1M_10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7"/>
      </tp>
      <tp>
        <v>0.55510945200000006</v>
        <stp/>
        <stp>_x000C_GBPYC1M_10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7"/>
      </tp>
      <tp>
        <v>0.56386161699999993</v>
        <stp/>
        <stp>_x000C_GBPYC1M_11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7"/>
      </tp>
      <tp>
        <v>0.68392903399999994</v>
        <stp/>
        <stp>_x0011_GBPYC3M_SB3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22"/>
      </tp>
      <tp>
        <v>0.78286560199999999</v>
        <stp/>
        <stp>_x0011_GBPYC1M_SB1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22"/>
      </tp>
      <tp>
        <v>0.60855413899999999</v>
        <stp/>
        <stp>_x0011_GBPYC1M_SB1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22"/>
      </tp>
      <tp>
        <v>0.86926107500000005</v>
        <stp/>
        <stp>_x0011_GBPYC3M_SB3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22"/>
      </tp>
      <tp>
        <v>0.85308743499999995</v>
        <stp/>
        <stp>_x0011_GBPYC6M_SB6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2"/>
      </tp>
      <tp>
        <v>1.0365728919999999</v>
        <stp/>
        <stp>_x0011_GBPYC6M_SB6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22"/>
      </tp>
      <tp>
        <v>0.72737580299999993</v>
        <stp/>
        <stp>_x0011_GBPYC3M_SB3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22"/>
      </tp>
      <tp>
        <v>0.82825205999999996</v>
        <stp/>
        <stp>_x0011_GBPYC1M_SB1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22"/>
      </tp>
      <tp>
        <v>0.64850443899999999</v>
        <stp/>
        <stp>_x0011_GBPYC1M_SB1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22"/>
      </tp>
      <tp>
        <v>0.91346490899999999</v>
        <stp/>
        <stp>_x0011_GBPYC3M_SB3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22"/>
      </tp>
      <tp>
        <v>0.68392903399999994</v>
        <stp/>
        <stp>_x0011_GBPYC3M_SB3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22"/>
      </tp>
      <tp>
        <v>0.78286560199999999</v>
        <stp/>
        <stp>_x0011_GBPYC1M_SB1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22"/>
      </tp>
      <tp>
        <v>0.60855413899999999</v>
        <stp/>
        <stp>_x0011_GBPYC1M_SB1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22"/>
      </tp>
      <tp>
        <v>0.86926107500000005</v>
        <stp/>
        <stp>_x0011_GBPYC3M_SB3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22"/>
      </tp>
    </main>
    <main first="pldatasource.rtgetrtdserver">
      <tp>
        <v>0.85308743499999995</v>
        <stp/>
        <stp>_x0011_GBPYC6M_SB6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2"/>
      </tp>
      <tp>
        <v>1.0365728919999999</v>
        <stp/>
        <stp>_x0011_GBPYC6M_SB6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22"/>
      </tp>
      <tp>
        <v>0.72737580299999993</v>
        <stp/>
        <stp>_x0011_GBPYC3M_SB3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22"/>
      </tp>
      <tp>
        <v>0.82825205999999996</v>
        <stp/>
        <stp>_x0011_GBPYC1M_SB1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22"/>
      </tp>
      <tp>
        <v>0.64850443899999999</v>
        <stp/>
        <stp>_x0011_GBPYC1M_SB1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22"/>
      </tp>
      <tp>
        <v>0.91346490899999999</v>
        <stp/>
        <stp>_x0011_GBPYC3M_SB3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22"/>
      </tp>
    </main>
    <main first="pldatasource.rtgetrtdserver">
      <tp>
        <v>0.75168849900000001</v>
        <stp/>
        <stp>_x000E_GBPYC6M_TOM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0.75168849900000001</v>
        <stp/>
        <stp>_x000E_GBPYC6M_TOM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0.77397234100000001</v>
        <stp/>
        <stp>_x0011_GBPYC3M_SB3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22"/>
      </tp>
      <tp>
        <v>0.87401299600000004</v>
        <stp/>
        <stp>_x0011_GBPYC1M_SB1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22"/>
      </tp>
      <tp>
        <v>0.69193438399999996</v>
        <stp/>
        <stp>_x0011_GBPYC1M_SB1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22"/>
      </tp>
      <tp>
        <v>0.95722328700000003</v>
        <stp/>
        <stp>_x0011_GBPYC3M_SB3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22"/>
      </tp>
      <tp>
        <v>0.58478504500000006</v>
        <stp/>
        <stp>_x000E_GBPYC3M_TOM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</main>
    <main first="pldatasource.rtgetrtdserver">
      <tp>
        <v>0.58478504500000006</v>
        <stp/>
        <stp>_x000E_GBPYC3M_TOM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</main>
    <main first="pldatasource.rtgetrtdserver">
      <tp>
        <v>1.0307700289999999</v>
        <stp/>
        <stp>_x000D_GBPYC6M13X19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2"/>
      </tp>
      <tp>
        <v>1.0001842320000001</v>
        <stp/>
        <stp>_x000D_GBPYC6M12X18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2"/>
      </tp>
      <tp>
        <v>99.179822716000004</v>
        <stp/>
        <stp xml:space="preserve">
GBPYC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98.760831319000005</v>
        <stp/>
        <stp xml:space="preserve">
GBPYC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99.061996934999996</v>
        <stp/>
        <stp xml:space="preserve">
GBPYC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99.395516670000006</v>
        <stp/>
        <stp xml:space="preserve">
GBPYC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99.277901361000005</v>
        <stp/>
        <stp xml:space="preserve">
GBPYC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98.847562319999994</v>
        <stp/>
        <stp xml:space="preserve">
GBPYC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99.346509702000006</v>
        <stp/>
        <stp xml:space="preserve">
GBPYC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98.964406228000001</v>
        <stp/>
        <stp xml:space="preserve">
GBPYC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1.226742102</v>
        <stp/>
        <stp>_x000D_GBPYC6M18X24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2"/>
      </tp>
      <tp>
        <v>0.96095724900000001</v>
        <stp/>
        <stp>_x000D_GBPYC6M11X17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2"/>
      </tp>
      <tp>
        <v>0.93338041300000008</v>
        <stp/>
        <stp>_x000D_GBPYC6M10X16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2"/>
      </tp>
      <tp>
        <v>98.847562319999994</v>
        <stp/>
        <stp xml:space="preserve">
GBPYC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99.277901361000005</v>
        <stp/>
        <stp xml:space="preserve">
GBPYC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98.964406228000001</v>
        <stp/>
        <stp xml:space="preserve">
GBPYC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99.346509702000006</v>
        <stp/>
        <stp xml:space="preserve">
GBPYC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99.395516670000006</v>
        <stp/>
        <stp xml:space="preserve">
GBPYC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99.061996934999996</v>
        <stp/>
        <stp xml:space="preserve">
GBPYC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98.760831319000005</v>
        <stp/>
        <stp xml:space="preserve">
GBPYC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99.179822716000004</v>
        <stp/>
        <stp xml:space="preserve">
GBPYC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1.095625372</v>
        <stp/>
        <stp>_x000D_GBPYC6M15X21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2"/>
      </tp>
      <tp>
        <v>1.059890027</v>
        <stp/>
        <stp>_x000D_GBPYC6M14X20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2"/>
      </tp>
      <tp>
        <v>1.179380646</v>
        <stp/>
        <stp>_x000D_GBPYC6M17X23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2"/>
      </tp>
      <tp>
        <v>1.135337496</v>
        <stp/>
        <stp>_x000D_GBPYC6M16X22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2"/>
      </tp>
      <tp>
        <v>0.96095724900000001</v>
        <stp/>
        <stp>_x000D_GBPYC6M11X17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2"/>
      </tp>
    </main>
    <main first="pldatasource.rtgetrtdserver">
      <tp>
        <v>0.93338041300000008</v>
        <stp/>
        <stp>_x000D_GBPYC6M10X16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2"/>
      </tp>
    </main>
    <main first="pldatasource.rtgetrtdserver">
      <tp>
        <v>1.226742102</v>
        <stp/>
        <stp>_x000D_GBPYC6M18X24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2"/>
      </tp>
    </main>
    <main first="pldatasource.rtgetrtdserver">
      <tp>
        <v>1.179380646</v>
        <stp/>
        <stp>_x000D_GBPYC6M17X23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2"/>
      </tp>
    </main>
    <main first="pldatasource.rtgetrtdserver">
      <tp>
        <v>1.135337496</v>
        <stp/>
        <stp>_x000D_GBPYC6M16X22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2"/>
      </tp>
    </main>
    <main first="pldatasource.rtgetrtdserver">
      <tp>
        <v>1.095625372</v>
        <stp/>
        <stp>_x000D_GBPYC6M15X21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2"/>
      </tp>
    </main>
    <main first="pldatasource.rtgetrtdserver">
      <tp>
        <v>0.55510945200000006</v>
        <stp/>
        <stp>_x000C_GBPYC1M_10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22"/>
      </tp>
      <tp>
        <v>0.56386161699999993</v>
        <stp/>
        <stp>_x000C_GBPYC1M_11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22"/>
      </tp>
      <tp>
        <v>1.059890027</v>
        <stp/>
        <stp>_x000D_GBPYC6M14X20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2"/>
      </tp>
    </main>
    <main first="pldatasource.rtgetrtdserver">
      <tp>
        <v>0.56386161699999993</v>
        <stp/>
        <stp>_x000C_GBPYC1M_11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22"/>
      </tp>
      <tp>
        <v>0.55510945200000006</v>
        <stp/>
        <stp>_x000C_GBPYC1M_10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22"/>
      </tp>
    </main>
    <main first="pldatasource.rtgetrtdserver">
      <tp>
        <v>1.0307700289999999</v>
        <stp/>
        <stp>_x000D_GBPYC6M13X19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2"/>
      </tp>
    </main>
    <main first="pldatasource.rtgetrtdserver">
      <tp>
        <v>1.0001842320000001</v>
        <stp/>
        <stp>_x000D_GBPYC6M12X18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2"/>
      </tp>
    </main>
    <main first="pldatasource.rtgetrtdserver">
      <tp>
        <v>0.87401299600000004</v>
        <stp/>
        <stp>_x0011_GBPYC1M_SB1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0.77397234100000001</v>
        <stp/>
        <stp>_x0011_GBPYC3M_SB3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7"/>
      </tp>
      <tp>
        <v>0.95722328700000003</v>
        <stp/>
        <stp>_x0011_GBPYC3M_SB3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7"/>
      </tp>
      <tp>
        <v>0.69193438399999996</v>
        <stp/>
        <stp>_x0011_GBPYC1M_SB1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</main>
    <main first="pldatasource.rtgetrtdserver">
      <tp>
        <v>0.58456456400000001</v>
        <stp/>
        <stp>_x000C_GBPYC3M_T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22"/>
      </tp>
      <tp>
        <v>0.75142657400000001</v>
        <stp/>
        <stp>_x000C_GBPYC6M_T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22"/>
      </tp>
    </main>
    <main first="pldatasource.rtgetrtdserver">
      <tp>
        <v>2.0262649800000001</v>
        <stp/>
        <stp>_x0010_GBPYC3M_SB3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2.0247726890000002</v>
        <stp/>
        <stp>_x0010_GBPYC3M_SB3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2.0230000000000001</v>
        <stp/>
        <stp>_x0010_GBPYC3M_SB3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2.021137591</v>
        <stp/>
        <stp>_x0010_GBPYC3M_SB3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2.0188680529999998</v>
        <stp/>
        <stp>_x0010_GBPYC3M_SB3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2.015690325</v>
        <stp/>
        <stp>_x0010_GBPYC3M_SB3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2.0109973380000001</v>
        <stp/>
        <stp>_x0010_GBPYC3M_SB3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2.004</v>
        <stp/>
        <stp>_x0010_GBPYC3M_SB3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2.0275647960000001</v>
        <stp/>
        <stp>_x0010_GBPYC3M_SB3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2.02726322</v>
        <stp/>
        <stp>_x0010_GBPYC3M_SB3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1.851615901</v>
        <stp/>
        <stp>_x0010_GBPYC1M_SB1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2.0031280059999998</v>
        <stp/>
        <stp>_x0010_GBPYC3M_SB3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1.8210378540000001</v>
        <stp/>
        <stp>_x0010_GBPYC1M_SB1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2.0078830889999999</v>
        <stp/>
        <stp>_x0010_GBPYC3M_SB3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1.899116469</v>
        <stp/>
        <stp>_x0010_GBPYC1M_SB1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2.012335003</v>
        <stp/>
        <stp>_x0010_GBPYC3M_SB3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1.9929999999999999</v>
        <stp/>
        <stp>_x0010_GBPYC6M_SB6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2" s="7"/>
      </tp>
      <tp>
        <v>1.877402394</v>
        <stp/>
        <stp>_x0010_GBPYC1M_SB1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2.0164240339999999</v>
        <stp/>
        <stp>_x0010_GBPYC3M_SB3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1.698725453</v>
        <stp/>
        <stp>_x0010_GBPYC1M_SB1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2.0200533040000002</v>
        <stp/>
        <stp>_x0010_GBPYC3M_SB3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1.6466145670000001</v>
        <stp/>
        <stp>_x0010_GBPYC1M_SB1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2.0231125030000001</v>
        <stp/>
        <stp>_x0010_GBPYC3M_SB3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1.7858308329999999</v>
        <stp/>
        <stp>_x0010_GBPYC1M_SB1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2.0254851189999998</v>
        <stp/>
        <stp>_x0010_GBPYC3M_SB3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1.745096956</v>
        <stp/>
        <stp>_x0010_GBPYC1M_SB1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2.0270000000000001</v>
        <stp/>
        <stp>_x0010_GBPYC3M_SB3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1.9308899849999999</v>
        <stp/>
        <stp>_x0010_GBPYC1M_SB1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1.916845023</v>
        <stp/>
        <stp>_x0010_GBPYC1M_SB1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1.993142161</v>
        <stp/>
        <stp>_x0010_GBPYC3M_SB3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1.9982089510000001</v>
        <stp/>
        <stp>_x0010_GBPYC3M_SB3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1.962471729</v>
        <stp/>
        <stp>_x0010_GBPYC1M_SB1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1.9954613269999999</v>
        <stp/>
        <stp>_x0010_GBPYC6M_SB6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1.960102172</v>
        <stp/>
        <stp>_x0010_GBPYC1M_SB1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1.994352425</v>
        <stp/>
        <stp>_x0010_GBPYC6M_SB6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1.9670898459999999</v>
        <stp/>
        <stp>_x0010_GBPYC1M_SB1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1.9990000000000001</v>
        <stp/>
        <stp>_x0010_GBPYC6M_SB6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1.964881613</v>
        <stp/>
        <stp>_x0010_GBPYC1M_SB1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1.9969850490000001</v>
        <stp/>
        <stp>_x0010_GBPYC6M_SB6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1.9488532680000001</v>
        <stp/>
        <stp>_x0010_GBPYC1M_SB1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1.992841788</v>
        <stp/>
        <stp>_x0010_GBPYC6M_SB6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1.9414221599999999</v>
        <stp/>
        <stp>_x0010_GBPYC1M_SB1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1.9927475859999999</v>
        <stp/>
        <stp>_x0010_GBPYC6M_SB6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1.9574282569999999</v>
        <stp/>
        <stp>_x0010_GBPYC1M_SB1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1.9935854230000001</v>
        <stp/>
        <stp>_x0010_GBPYC6M_SB6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1.953900626</v>
        <stp/>
        <stp>_x0010_GBPYC1M_SB1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1.9931036689999999</v>
        <stp/>
        <stp>_x0010_GBPYC6M_SB6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1.9927717680000001</v>
        <stp/>
        <stp>_x0010_GBPYC6M_SB6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1.9928687249999999</v>
        <stp/>
        <stp>_x0010_GBPYC6M_SB6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1" s="7"/>
      </tp>
      <tp>
        <v>1.969885326</v>
        <stp/>
        <stp>_x0010_GBPYC1M_SB1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1.968839427</v>
        <stp/>
        <stp>_x0010_GBPYC1M_SB1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1.957863253</v>
        <stp/>
        <stp>_x0010_GBPYC1M_SB1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1.9637912549999998</v>
        <stp/>
        <stp>_x0010_GBPYC3M_SB3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2.0325468189999998</v>
        <stp/>
        <stp>_x0010_GBPYC6M_SB6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1.961564632</v>
        <stp/>
        <stp>_x0010_GBPYC1M_SB1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1.942940294</v>
        <stp/>
        <stp>_x0010_GBPYC3M_SB3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2.0270400139999998</v>
        <stp/>
        <stp>_x0010_GBPYC6M_SB6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1.94929482</v>
        <stp/>
        <stp>_x0010_GBPYC1M_SB1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1.9179999999999999</v>
        <stp/>
        <stp>_x0010_GBPYC3M_SB3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2.044</v>
        <stp/>
        <stp>_x0010_GBPYC6M_SB6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1.953751623</v>
        <stp/>
        <stp>_x0010_GBPYC1M_SB1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1.8881794109999999</v>
        <stp/>
        <stp>_x0010_GBPYC3M_SB3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2.0382007010000001</v>
        <stp/>
        <stp>_x0010_GBPYC6M_SB6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1.9691286219999999</v>
        <stp/>
        <stp>_x0010_GBPYC1M_SB1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1.85352385</v>
        <stp/>
        <stp>_x0010_GBPYC3M_SB3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2.0124084880000002</v>
        <stp/>
        <stp>_x0010_GBPYC6M_SB6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1.97001775</v>
        <stp/>
        <stp>_x0010_GBPYC1M_SB1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1.8130000000000002</v>
        <stp/>
        <stp>_x0010_GBPYC3M_SB3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2.0083152470000001</v>
        <stp/>
        <stp>_x0010_GBPYC6M_SB6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1.9647545049999999</v>
        <stp/>
        <stp>_x0010_GBPYC1M_SB1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1.766405625</v>
        <stp/>
        <stp>_x0010_GBPYC3M_SB3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2.0218366460000001</v>
        <stp/>
        <stp>_x0010_GBPYC6M_SB6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1.9673176109999999</v>
        <stp/>
        <stp>_x0010_GBPYC1M_SB1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1.714</v>
        <stp/>
        <stp>_x0010_GBPYC3M_SB3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2.016927543</v>
        <stp/>
        <stp>_x0010_GBPYC6M_SB6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2.00470075</v>
        <stp/>
        <stp>_x0010_GBPYC6M_SB6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2.0015697509999999</v>
        <stp/>
        <stp>_x0010_GBPYC6M_SB6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1.939784674</v>
        <stp/>
        <stp>_x0010_GBPYC1M_SB1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1.9446317040000001</v>
        <stp/>
        <stp>_x0010_GBPYC1M_SB1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1.994042673</v>
        <stp/>
        <stp>_x0010_GBPYC3M_SB3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1.9807094839999999</v>
        <stp/>
        <stp>_x0010_GBPYC3M_SB3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1.911136006</v>
        <stp/>
        <stp>_x0010_GBPYC1M_SB1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2.0864140679999998</v>
        <stp/>
        <stp>_x0010_GBPYC6M_SB6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1.9154485590000001</v>
        <stp/>
        <stp>_x0010_GBPYC1M_SB1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2.0821661460000001</v>
        <stp/>
        <stp>_x0010_GBPYC6M_SB6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1.9036724700000001</v>
        <stp/>
        <stp>_x0010_GBPYC1M_SB1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2.093</v>
        <stp/>
        <stp>_x0010_GBPYC6M_SB6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1.9071949749999999</v>
        <stp/>
        <stp>_x0010_GBPYC1M_SB1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2.0900848970000001</v>
        <stp/>
        <stp>_x0010_GBPYC6M_SB6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1.92981322</v>
        <stp/>
        <stp>_x0010_GBPYC1M_SB1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2.06695633</v>
        <stp/>
        <stp>_x0010_GBPYC6M_SB6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1.9348281330000001</v>
        <stp/>
        <stp>_x0010_GBPYC1M_SB1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2.0613351290000002</v>
        <stp/>
        <stp>_x0010_GBPYC6M_SB6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1.920031072</v>
        <stp/>
        <stp>_x0010_GBPYC1M_SB1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2.0774411480000001</v>
        <stp/>
        <stp>_x0010_GBPYC6M_SB6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1.9248722470000001</v>
        <stp/>
        <stp>_x0010_GBPYC1M_SB1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1.9460000000000002</v>
        <stp/>
        <stp>_x0010_GBPYC3M_SB3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2" s="7"/>
      </tp>
      <tp>
        <v>2.0723412990000001</v>
        <stp/>
        <stp>_x0010_GBPYC6M_SB6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2.0556226440000001</v>
        <stp/>
        <stp>_x0010_GBPYC6M_SB6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2.0498209030000001</v>
        <stp/>
        <stp>_x0010_GBPYC6M_SB6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1.8980818180000001</v>
        <stp/>
        <stp>_x0010_GBPYC1M_SB1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1.9006285090000001</v>
        <stp/>
        <stp>_x0010_GBPYC1M_SB1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1.8934018930000001</v>
        <stp/>
        <stp>_x0010_GBPYC1M_SB1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2.0979086900000001</v>
        <stp/>
        <stp>_x0010_GBPYC6M_SB6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1.893238875</v>
        <stp/>
        <stp>_x0010_GBPYC1M_SB1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2.098505732</v>
        <stp/>
        <stp>_x0010_GBPYC6M_SB6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1.894321154</v>
        <stp/>
        <stp>_x0010_GBPYC1M_SB1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2.0920000000000001</v>
        <stp/>
        <stp>_x0010_GBPYC6M_SB6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1.8937814120000001</v>
        <stp/>
        <stp>_x0010_GBPYC1M_SB1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2.0959911579999999</v>
        <stp/>
        <stp>_x0010_GBPYC6M_SB6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1.8947117820000001</v>
        <stp/>
        <stp>_x0010_GBPYC1M_SB1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2.0976809169999999</v>
        <stp/>
        <stp>_x0010_GBPYC6M_SB6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1.8961093229999999</v>
        <stp/>
        <stp>_x0010_GBPYC1M_SB1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2.0972456240000001</v>
        <stp/>
        <stp>_x0010_GBPYC6M_SB6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1.893355197</v>
        <stp/>
        <stp>_x0010_GBPYC1M_SB1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2.0983735440000002</v>
        <stp/>
        <stp>_x0010_GBPYC6M_SB6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1.89382121</v>
        <stp/>
        <stp>_x0010_GBPYC1M_SB1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2.0979999999999999</v>
        <stp/>
        <stp>_x0010_GBPYC6M_SB6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2.096451777</v>
        <stp/>
        <stp>_x0010_GBPYC6M_SB6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2.095091955</v>
        <stp/>
        <stp>_x0010_GBPYC6M_SB6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1.8956635309999998</v>
        <stp/>
        <stp>_x0010_GBPYC1M_SB1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1" s="7"/>
      </tp>
      <tp>
        <v>1.894964774</v>
        <stp/>
        <stp>_x0010_GBPYC1M_SB1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1.9560030909999999</v>
        <stp/>
        <stp>_x0010_GBPYC3M_SB3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1.9369999999999998</v>
        <stp/>
        <stp>_x0010_GBPYC6M_SB6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1.959641894</v>
        <stp/>
        <stp>_x0010_GBPYC3M_SB3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1.9727517919999999</v>
        <stp/>
        <stp>_x0010_GBPYC6M_SB6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1.963691179</v>
        <stp/>
        <stp>_x0010_GBPYC3M_SB3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1.8460000000000001</v>
        <stp/>
        <stp>_x0010_GBPYC6M_SB6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1.968109194</v>
        <stp/>
        <stp>_x0010_GBPYC3M_SB3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1.8939999999999999</v>
        <stp/>
        <stp>_x0010_GBPYC6M_SB6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1.972799083</v>
        <stp/>
        <stp>_x0010_GBPYC3M_SB3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2.0459874149999999</v>
        <stp/>
        <stp>_x0010_GBPYC6M_SB6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1.896382435</v>
        <stp/>
        <stp>_x0010_GBPYC1M_SB1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2" s="7"/>
      </tp>
      <tp>
        <v>1.9777571860000001</v>
        <stp/>
        <stp>_x0010_GBPYC3M_SB3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2.06245112</v>
        <stp/>
        <stp>_x0010_GBPYC6M_SB6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1.9828296619999999</v>
        <stp/>
        <stp>_x0010_GBPYC3M_SB3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2.0017892289999999</v>
        <stp/>
        <stp>_x0010_GBPYC6M_SB6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1.988</v>
        <stp/>
        <stp>_x0010_GBPYC3M_SB3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2.0259999999999998</v>
        <stp/>
        <stp>_x0010_GBPYC6M_SB6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2.075464186</v>
        <stp/>
        <stp>_x0010_GBPYC6M_SB6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2.0852665140000002</v>
        <stp/>
        <stp>_x0010_GBPYC6M_SB6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1.9501379189999999</v>
        <stp/>
        <stp>_x0010_GBPYC3M_SB3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1.9528306870000001</v>
        <stp/>
        <stp>_x0010_GBPYC3M_SB3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1.9446447709999999</v>
        <stp/>
        <stp>_x0010_GBPYC3M_SB3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1.944347807</v>
        <stp/>
        <stp>_x0010_GBPYC3M_SB3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1.9442096799999999</v>
        <stp/>
        <stp>_x0010_GBPYC3M_SB3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1.944283754</v>
        <stp/>
        <stp>_x0010_GBPYC3M_SB3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1.9446321470000001</v>
        <stp/>
        <stp>_x0010_GBPYC3M_SB3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1.9453185120000001</v>
        <stp/>
        <stp>_x0010_GBPYC3M_SB3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1.946415083</v>
        <stp/>
        <stp>_x0010_GBPYC3M_SB3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1.948</v>
        <stp/>
        <stp>_x0010_GBPYC3M_SB3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1.9455117080000002</v>
        <stp/>
        <stp>_x0010_GBPYC3M_SB3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1" s="7"/>
      </tp>
      <tp>
        <v>1.9450481930000001</v>
        <stp/>
        <stp>_x0010_GBPYC3M_SB3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</main>
    <main first="pldatasource.rtgetrtdserver">
      <tp>
        <v>0.78286560199999999</v>
        <stp/>
        <stp>_x0011_GBPYC1M_SB1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0.68392903399999994</v>
        <stp/>
        <stp>_x0011_GBPYC3M_SB3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7"/>
      </tp>
      <tp>
        <v>0.86926107500000005</v>
        <stp/>
        <stp>_x0011_GBPYC3M_SB3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7"/>
      </tp>
      <tp>
        <v>0.60855413899999999</v>
        <stp/>
        <stp>_x0011_GBPYC1M_SB1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</main>
    <main first="pldatasource.rtgetrtdserver">
      <tp>
        <v>2.00470075</v>
        <stp/>
        <stp>_x0010_GBPYC6M_SB6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2.0015697509999999</v>
        <stp/>
        <stp>_x0010_GBPYC6M_SB6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1.994042673</v>
        <stp/>
        <stp>_x0010_GBPYC3M_SB3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1.9807094839999999</v>
        <stp/>
        <stp>_x0010_GBPYC3M_SB3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1.939784674</v>
        <stp/>
        <stp>_x0010_GBPYC1M_SB1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1.9446317040000001</v>
        <stp/>
        <stp>_x0010_GBPYC1M_SB1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1.94929482</v>
        <stp/>
        <stp>_x0010_GBPYC1M_SB1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1.9179999999999999</v>
        <stp/>
        <stp>_x0010_GBPYC3M_SB3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2.044</v>
        <stp/>
        <stp>_x0010_GBPYC6M_SB6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1.953751623</v>
        <stp/>
        <stp>_x0010_GBPYC1M_SB1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1.8881794109999999</v>
        <stp/>
        <stp>_x0010_GBPYC3M_SB3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2.0382007010000001</v>
        <stp/>
        <stp>_x0010_GBPYC6M_SB6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1.957863253</v>
        <stp/>
        <stp>_x0010_GBPYC1M_SB1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1.9637912549999998</v>
        <stp/>
        <stp>_x0010_GBPYC3M_SB3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2.0325468189999998</v>
        <stp/>
        <stp>_x0010_GBPYC6M_SB6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1.961564632</v>
        <stp/>
        <stp>_x0010_GBPYC1M_SB1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1.942940294</v>
        <stp/>
        <stp>_x0010_GBPYC3M_SB3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2.0270400139999998</v>
        <stp/>
        <stp>_x0010_GBPYC6M_SB6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1.9647545049999999</v>
        <stp/>
        <stp>_x0010_GBPYC1M_SB1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1.766405625</v>
        <stp/>
        <stp>_x0010_GBPYC3M_SB3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2.0218366460000001</v>
        <stp/>
        <stp>_x0010_GBPYC6M_SB6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1.9673176109999999</v>
        <stp/>
        <stp>_x0010_GBPYC1M_SB1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1.714</v>
        <stp/>
        <stp>_x0010_GBPYC3M_SB3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2.016927543</v>
        <stp/>
        <stp>_x0010_GBPYC6M_SB6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1.9691286219999999</v>
        <stp/>
        <stp>_x0010_GBPYC1M_SB1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1.85352385</v>
        <stp/>
        <stp>_x0010_GBPYC3M_SB3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2.0124084880000002</v>
        <stp/>
        <stp>_x0010_GBPYC6M_SB6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1.97001775</v>
        <stp/>
        <stp>_x0010_GBPYC1M_SB1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1.8130000000000002</v>
        <stp/>
        <stp>_x0010_GBPYC3M_SB3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2.0083152470000001</v>
        <stp/>
        <stp>_x0010_GBPYC6M_SB6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1.9927717680000001</v>
        <stp/>
        <stp>_x0010_GBPYC6M_SB6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1.9928687249999999</v>
        <stp/>
        <stp>_x0010_GBPYC6M_SB6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1" s="7"/>
      </tp>
      <tp>
        <v>1.969885326</v>
        <stp/>
        <stp>_x0010_GBPYC1M_SB1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1.968839427</v>
        <stp/>
        <stp>_x0010_GBPYC1M_SB1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1.9670898459999999</v>
        <stp/>
        <stp>_x0010_GBPYC1M_SB1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1.9990000000000001</v>
        <stp/>
        <stp>_x0010_GBPYC6M_SB6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1.964881613</v>
        <stp/>
        <stp>_x0010_GBPYC1M_SB1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1.9969850490000001</v>
        <stp/>
        <stp>_x0010_GBPYC6M_SB6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1.962471729</v>
        <stp/>
        <stp>_x0010_GBPYC1M_SB1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1.9954613269999999</v>
        <stp/>
        <stp>_x0010_GBPYC6M_SB6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1.960102172</v>
        <stp/>
        <stp>_x0010_GBPYC1M_SB1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1.994352425</v>
        <stp/>
        <stp>_x0010_GBPYC6M_SB6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1.9574282569999999</v>
        <stp/>
        <stp>_x0010_GBPYC1M_SB1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1.9935854230000001</v>
        <stp/>
        <stp>_x0010_GBPYC6M_SB6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1.953900626</v>
        <stp/>
        <stp>_x0010_GBPYC1M_SB1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1.9931036689999999</v>
        <stp/>
        <stp>_x0010_GBPYC6M_SB6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1.9488532680000001</v>
        <stp/>
        <stp>_x0010_GBPYC1M_SB1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1.992841788</v>
        <stp/>
        <stp>_x0010_GBPYC6M_SB6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1.9414221599999999</v>
        <stp/>
        <stp>_x0010_GBPYC1M_SB1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1.9927475859999999</v>
        <stp/>
        <stp>_x0010_GBPYC6M_SB6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1.993142161</v>
        <stp/>
        <stp>_x0010_GBPYC3M_SB3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1.9982089510000001</v>
        <stp/>
        <stp>_x0010_GBPYC3M_SB3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1.9308899849999999</v>
        <stp/>
        <stp>_x0010_GBPYC1M_SB1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1.916845023</v>
        <stp/>
        <stp>_x0010_GBPYC1M_SB1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1.899116469</v>
        <stp/>
        <stp>_x0010_GBPYC1M_SB1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2.012335003</v>
        <stp/>
        <stp>_x0010_GBPYC3M_SB3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1.9929999999999999</v>
        <stp/>
        <stp>_x0010_GBPYC6M_SB6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2" s="7"/>
      </tp>
      <tp>
        <v>1.877402394</v>
        <stp/>
        <stp>_x0010_GBPYC1M_SB1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2.0164240339999999</v>
        <stp/>
        <stp>_x0010_GBPYC3M_SB3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1.851615901</v>
        <stp/>
        <stp>_x0010_GBPYC1M_SB1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2.0031280059999998</v>
        <stp/>
        <stp>_x0010_GBPYC3M_SB3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1.8210378540000001</v>
        <stp/>
        <stp>_x0010_GBPYC1M_SB1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2.0078830889999999</v>
        <stp/>
        <stp>_x0010_GBPYC3M_SB3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1.7858308329999999</v>
        <stp/>
        <stp>_x0010_GBPYC1M_SB1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2.0254851189999998</v>
        <stp/>
        <stp>_x0010_GBPYC3M_SB3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1.745096956</v>
        <stp/>
        <stp>_x0010_GBPYC1M_SB1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2.0270000000000001</v>
        <stp/>
        <stp>_x0010_GBPYC3M_SB3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1.698725453</v>
        <stp/>
        <stp>_x0010_GBPYC1M_SB1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2.0200533040000002</v>
        <stp/>
        <stp>_x0010_GBPYC3M_SB3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1.6466145670000001</v>
        <stp/>
        <stp>_x0010_GBPYC1M_SB1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2.0231125030000001</v>
        <stp/>
        <stp>_x0010_GBPYC3M_SB3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2.0275647960000001</v>
        <stp/>
        <stp>_x0010_GBPYC3M_SB3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2.02726322</v>
        <stp/>
        <stp>_x0010_GBPYC3M_SB3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2.0230000000000001</v>
        <stp/>
        <stp>_x0010_GBPYC3M_SB3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2.021137591</v>
        <stp/>
        <stp>_x0010_GBPYC3M_SB3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2.0262649800000001</v>
        <stp/>
        <stp>_x0010_GBPYC3M_SB3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2.0247726890000002</v>
        <stp/>
        <stp>_x0010_GBPYC3M_SB3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2.0109973380000001</v>
        <stp/>
        <stp>_x0010_GBPYC3M_SB3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2.004</v>
        <stp/>
        <stp>_x0010_GBPYC3M_SB3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2.0188680529999998</v>
        <stp/>
        <stp>_x0010_GBPYC3M_SB3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2.015690325</v>
        <stp/>
        <stp>_x0010_GBPYC3M_SB3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1.9455117080000002</v>
        <stp/>
        <stp>_x0010_GBPYC3M_SB3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1" s="7"/>
      </tp>
      <tp>
        <v>1.9450481930000001</v>
        <stp/>
        <stp>_x0010_GBPYC3M_SB3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1.9442096799999999</v>
        <stp/>
        <stp>_x0010_GBPYC3M_SB3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1.944283754</v>
        <stp/>
        <stp>_x0010_GBPYC3M_SB3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1.9446447709999999</v>
        <stp/>
        <stp>_x0010_GBPYC3M_SB3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1.944347807</v>
        <stp/>
        <stp>_x0010_GBPYC3M_SB3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1.946415083</v>
        <stp/>
        <stp>_x0010_GBPYC3M_SB3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1.948</v>
        <stp/>
        <stp>_x0010_GBPYC3M_SB3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1.9446321470000001</v>
        <stp/>
        <stp>_x0010_GBPYC3M_SB3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1.9453185120000001</v>
        <stp/>
        <stp>_x0010_GBPYC3M_SB3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2.075464186</v>
        <stp/>
        <stp>_x0010_GBPYC6M_SB6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2.0852665140000002</v>
        <stp/>
        <stp>_x0010_GBPYC6M_SB6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1.9501379189999999</v>
        <stp/>
        <stp>_x0010_GBPYC3M_SB3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1.9528306870000001</v>
        <stp/>
        <stp>_x0010_GBPYC3M_SB3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1.963691179</v>
        <stp/>
        <stp>_x0010_GBPYC3M_SB3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1.8460000000000001</v>
        <stp/>
        <stp>_x0010_GBPYC6M_SB6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1.968109194</v>
        <stp/>
        <stp>_x0010_GBPYC3M_SB3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1.8939999999999999</v>
        <stp/>
        <stp>_x0010_GBPYC6M_SB6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1.9560030909999999</v>
        <stp/>
        <stp>_x0010_GBPYC3M_SB3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1.9369999999999998</v>
        <stp/>
        <stp>_x0010_GBPYC6M_SB6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1.959641894</v>
        <stp/>
        <stp>_x0010_GBPYC3M_SB3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1.9727517919999999</v>
        <stp/>
        <stp>_x0010_GBPYC6M_SB6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1.9828296619999999</v>
        <stp/>
        <stp>_x0010_GBPYC3M_SB3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2.0017892289999999</v>
        <stp/>
        <stp>_x0010_GBPYC6M_SB6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1.988</v>
        <stp/>
        <stp>_x0010_GBPYC3M_SB3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2.0259999999999998</v>
        <stp/>
        <stp>_x0010_GBPYC6M_SB6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1.972799083</v>
        <stp/>
        <stp>_x0010_GBPYC3M_SB3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2.0459874149999999</v>
        <stp/>
        <stp>_x0010_GBPYC6M_SB6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1.896382435</v>
        <stp/>
        <stp>_x0010_GBPYC1M_SB1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2" s="7"/>
      </tp>
      <tp>
        <v>1.9777571860000001</v>
        <stp/>
        <stp>_x0010_GBPYC3M_SB3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2.06245112</v>
        <stp/>
        <stp>_x0010_GBPYC6M_SB6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2.096451777</v>
        <stp/>
        <stp>_x0010_GBPYC6M_SB6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2.095091955</v>
        <stp/>
        <stp>_x0010_GBPYC6M_SB6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1.8956635309999998</v>
        <stp/>
        <stp>_x0010_GBPYC1M_SB1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1" s="7"/>
      </tp>
      <tp>
        <v>1.894964774</v>
        <stp/>
        <stp>_x0010_GBPYC1M_SB1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1.894321154</v>
        <stp/>
        <stp>_x0010_GBPYC1M_SB1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2.0920000000000001</v>
        <stp/>
        <stp>_x0010_GBPYC6M_SB6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1.8937814120000001</v>
        <stp/>
        <stp>_x0010_GBPYC1M_SB1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2.0959911579999999</v>
        <stp/>
        <stp>_x0010_GBPYC6M_SB6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1.8934018930000001</v>
        <stp/>
        <stp>_x0010_GBPYC1M_SB1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2.0979086900000001</v>
        <stp/>
        <stp>_x0010_GBPYC6M_SB6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1.893238875</v>
        <stp/>
        <stp>_x0010_GBPYC1M_SB1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2.098505732</v>
        <stp/>
        <stp>_x0010_GBPYC6M_SB6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1.893355197</v>
        <stp/>
        <stp>_x0010_GBPYC1M_SB1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2.0983735440000002</v>
        <stp/>
        <stp>_x0010_GBPYC6M_SB6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1.89382121</v>
        <stp/>
        <stp>_x0010_GBPYC1M_SB1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2.0979999999999999</v>
        <stp/>
        <stp>_x0010_GBPYC6M_SB6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1.8947117820000001</v>
        <stp/>
        <stp>_x0010_GBPYC1M_SB1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2.0976809169999999</v>
        <stp/>
        <stp>_x0010_GBPYC6M_SB6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1.8961093229999999</v>
        <stp/>
        <stp>_x0010_GBPYC1M_SB1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2.0972456240000001</v>
        <stp/>
        <stp>_x0010_GBPYC6M_SB6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2.0556226440000001</v>
        <stp/>
        <stp>_x0010_GBPYC6M_SB6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2.0498209030000001</v>
        <stp/>
        <stp>_x0010_GBPYC6M_SB6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1.8980818180000001</v>
        <stp/>
        <stp>_x0010_GBPYC1M_SB1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1.9006285090000001</v>
        <stp/>
        <stp>_x0010_GBPYC1M_SB1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1.9036724700000001</v>
        <stp/>
        <stp>_x0010_GBPYC1M_SB1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2.093</v>
        <stp/>
        <stp>_x0010_GBPYC6M_SB6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1.9071949749999999</v>
        <stp/>
        <stp>_x0010_GBPYC1M_SB1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2.0900848970000001</v>
        <stp/>
        <stp>_x0010_GBPYC6M_SB6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1.911136006</v>
        <stp/>
        <stp>_x0010_GBPYC1M_SB1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2.0864140679999998</v>
        <stp/>
        <stp>_x0010_GBPYC6M_SB6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1.9154485590000001</v>
        <stp/>
        <stp>_x0010_GBPYC1M_SB1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2.0821661460000001</v>
        <stp/>
        <stp>_x0010_GBPYC6M_SB6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1.920031072</v>
        <stp/>
        <stp>_x0010_GBPYC1M_SB1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2.0774411480000001</v>
        <stp/>
        <stp>_x0010_GBPYC6M_SB6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1.9248722470000001</v>
        <stp/>
        <stp>_x0010_GBPYC1M_SB1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1.9460000000000002</v>
        <stp/>
        <stp>_x0010_GBPYC3M_SB3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2" s="7"/>
      </tp>
      <tp>
        <v>2.0723412990000001</v>
        <stp/>
        <stp>_x0010_GBPYC6M_SB6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1.92981322</v>
        <stp/>
        <stp>_x0010_GBPYC1M_SB1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2.06695633</v>
        <stp/>
        <stp>_x0010_GBPYC6M_SB6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1.9348281330000001</v>
        <stp/>
        <stp>_x0010_GBPYC1M_SB1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2.0613351290000002</v>
        <stp/>
        <stp>_x0010_GBPYC6M_SB6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</main>
    <main first="pldatasource.rtgetrtdserver">
      <tp>
        <v>0.82825205999999996</v>
        <stp/>
        <stp>_x0011_GBPYC1M_SB1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0.72737580299999993</v>
        <stp/>
        <stp>_x0011_GBPYC3M_SB3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7"/>
      </tp>
      <tp>
        <v>0.91346490899999999</v>
        <stp/>
        <stp>_x0011_GBPYC3M_SB3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>
        <v>0.64850443899999999</v>
        <stp/>
        <stp>_x0011_GBPYC1M_SB1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0.85308743499999995</v>
        <stp/>
        <stp>_x0011_GBPYC6M_SB6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>
        <v>1.0365728919999999</v>
        <stp/>
        <stp>_x0011_GBPYC6M_SB6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3" s="7"/>
      </tp>
    </main>
    <main first="pldatasource.rtgetrtdserver">
      <tp>
        <v>0.58456456400000001</v>
        <stp/>
        <stp>_x000C_GBPYC3M_T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22"/>
      </tp>
      <tp>
        <v>0.75142657400000001</v>
        <stp/>
        <stp>_x000C_GBPYC6M_T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22"/>
      </tp>
    </main>
    <main first="pldatasource.rtgetrtdserver">
      <tp>
        <v>0.79157365499999999</v>
        <stp/>
        <stp>_x000C_GBPYC6M4X10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2"/>
      </tp>
      <tp>
        <v>0.58478504500000006</v>
        <stp/>
        <stp>_x000E_GBPYC3M_TOM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22"/>
      </tp>
      <tp>
        <v>0.80534234199999999</v>
        <stp/>
        <stp>_x000C_GBPYC6M5X11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2"/>
      </tp>
      <tp>
        <v>0.58478504500000006</v>
        <stp/>
        <stp>_x000E_GBPYC3M_TOM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22"/>
      </tp>
      <tp>
        <v>0.8168638680000001</v>
        <stp/>
        <stp>_x000C_GBPYC6M6X12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2"/>
      </tp>
      <tp>
        <v>0.90391064799999987</v>
        <stp/>
        <stp>_x000C_GBPYC6M9X15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2"/>
      </tp>
      <tp>
        <v>0.78286560199999999</v>
        <stp/>
        <stp>_x0011_GBPYC1M_SB1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0.68392903399999994</v>
        <stp/>
        <stp>_x0011_GBPYC3M_SB3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7"/>
      </tp>
      <tp>
        <v>0.86926107500000005</v>
        <stp/>
        <stp>_x0011_GBPYC3M_SB3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7"/>
      </tp>
      <tp>
        <v>0.60855413899999999</v>
        <stp/>
        <stp>_x0011_GBPYC1M_SB1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0.84125503800000012</v>
        <stp/>
        <stp>_x000C_GBPYC6M7X13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2"/>
      </tp>
      <tp>
        <v>0.86925420399999997</v>
        <stp/>
        <stp>_x000C_GBPYC6M8X14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2"/>
      </tp>
      <tp>
        <v>0.75168849900000001</v>
        <stp/>
        <stp>_x000E_GBPYC6M_TOM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2"/>
      </tp>
      <tp>
        <v>0.82825205999999996</v>
        <stp/>
        <stp>_x0011_GBPYC1M_SB1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0.72737580299999993</v>
        <stp/>
        <stp>_x0011_GBPYC3M_SB3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7"/>
      </tp>
      <tp>
        <v>0.91346490899999999</v>
        <stp/>
        <stp>_x0011_GBPYC3M_SB3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>
        <v>0.64850443899999999</v>
        <stp/>
        <stp>_x0011_GBPYC1M_SB1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0.85308743499999995</v>
        <stp/>
        <stp>_x0011_GBPYC6M_SB6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>
        <v>1.0365728919999999</v>
        <stp/>
        <stp>_x0011_GBPYC6M_SB6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3" s="7"/>
      </tp>
      <tp>
        <v>0.75168849900000001</v>
        <stp/>
        <stp>_x000E_GBPYC6M_TOM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2"/>
      </tp>
      <tp>
        <v>0.87401299600000004</v>
        <stp/>
        <stp>_x0011_GBPYC1M_SB1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0.77397234100000001</v>
        <stp/>
        <stp>_x0011_GBPYC3M_SB3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7"/>
      </tp>
      <tp>
        <v>0.95722328700000003</v>
        <stp/>
        <stp>_x0011_GBPYC3M_SB3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7"/>
      </tp>
      <tp>
        <v>0.69193438399999996</v>
        <stp/>
        <stp>_x0011_GBPYC1M_SB1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0.86925420399999997</v>
        <stp/>
        <stp>_x000C_GBPYC6M8X14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2"/>
      </tp>
      <tp>
        <v>0.84125503800000012</v>
        <stp/>
        <stp>_x000C_GBPYC6M7X13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2"/>
      </tp>
      <tp>
        <v>0.90391064799999987</v>
        <stp/>
        <stp>_x000C_GBPYC6M9X15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2"/>
      </tp>
      <tp>
        <v>0.8168638680000001</v>
        <stp/>
        <stp>_x000C_GBPYC6M6X12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2"/>
      </tp>
      <tp>
        <v>0.80534234199999999</v>
        <stp/>
        <stp>_x000C_GBPYC6M5X11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2"/>
      </tp>
      <tp>
        <v>0.79157365499999999</v>
        <stp/>
        <stp>_x000C_GBPYC6M4X10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2"/>
      </tp>
      <tp>
        <v>0.80534234199999999</v>
        <stp/>
        <stp>_x000C_GBPYC6M5X11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0.79157365499999999</v>
        <stp/>
        <stp>_x000C_GBPYC6M4X10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0.84125503800000012</v>
        <stp/>
        <stp>_x000C_GBPYC6M7X13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0.86925420399999997</v>
        <stp/>
        <stp>_x000C_GBPYC6M8X14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0.8168638680000001</v>
        <stp/>
        <stp>_x000C_GBPYC6M6X12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0.90391064799999987</v>
        <stp/>
        <stp>_x000C_GBPYC6M9X15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1.0001842320000001</v>
        <stp/>
        <stp>_x000D_GBPYC6M12X18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1.0307700289999999</v>
        <stp/>
        <stp>_x000D_GBPYC6M13X19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0.93338041300000008</v>
        <stp/>
        <stp>_x000D_GBPYC6M10X16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0.96095724900000001</v>
        <stp/>
        <stp>_x000D_GBPYC6M11X17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</main>
    <main first="pldatasource.rtgetrtdserver">
      <tp>
        <v>1.226742102</v>
        <stp/>
        <stp>_x000D_GBPYC6M18X24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</main>
    <main first="pldatasource.rtgetrtdserver">
      <tp>
        <v>1.135337496</v>
        <stp/>
        <stp>_x000D_GBPYC6M16X22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0.90391064799999987</v>
        <stp/>
        <stp>_x000C_GBPYC6M9X15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0.8168638680000001</v>
        <stp/>
        <stp>_x000C_GBPYC6M6X12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1.179380646</v>
        <stp/>
        <stp>_x000D_GBPYC6M17X23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0.86925420399999997</v>
        <stp/>
        <stp>_x000C_GBPYC6M8X14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0.84125503800000012</v>
        <stp/>
        <stp>_x000C_GBPYC6M7X13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1.059890027</v>
        <stp/>
        <stp>_x000D_GBPYC6M14X20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0.79157365499999999</v>
        <stp/>
        <stp>_x000C_GBPYC6M4X10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1.095625372</v>
        <stp/>
        <stp>_x000D_GBPYC6M15X21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0.80534234199999999</v>
        <stp/>
        <stp>_x000C_GBPYC6M5X11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1.226742102</v>
        <stp/>
        <stp>_x000D_GBPYC6M18X24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0.93338041300000008</v>
        <stp/>
        <stp>_x000D_GBPYC6M10X16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0.58456456400000001</v>
        <stp/>
        <stp>_x000C_GBPYC3M_T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0.75142657400000001</v>
        <stp/>
        <stp>_x000C_GBPYC6M_T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0.96095724900000001</v>
        <stp/>
        <stp>_x000D_GBPYC6M11X17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1.059890027</v>
        <stp/>
        <stp>_x000D_GBPYC6M14X20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2.095091955</v>
        <stp/>
        <stp>_x0010_GBPYC6M_SB6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22"/>
      </tp>
      <tp>
        <v>2.096451777</v>
        <stp/>
        <stp>_x0010_GBPYC6M_SB6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22"/>
      </tp>
      <tp>
        <v>2.098505732</v>
        <stp/>
        <stp>_x0010_GBPYC6M_SB6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22"/>
      </tp>
      <tp>
        <v>2.0979086900000001</v>
        <stp/>
        <stp>_x0010_GBPYC6M_SB6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22"/>
      </tp>
      <tp>
        <v>2.0959911579999999</v>
        <stp/>
        <stp>_x0010_GBPYC6M_SB6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22"/>
      </tp>
      <tp>
        <v>2.0920000000000001</v>
        <stp/>
        <stp>_x0010_GBPYC6M_SB6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22"/>
      </tp>
      <tp>
        <v>1.8961093229999999</v>
        <stp/>
        <stp>_x0010_GBPYC1M_SB1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22"/>
      </tp>
      <tp>
        <v>2.0972456240000001</v>
        <stp/>
        <stp>_x0010_GBPYC6M_SB6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22"/>
      </tp>
      <tp>
        <v>2.0976809169999999</v>
        <stp/>
        <stp>_x0010_GBPYC6M_SB6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22"/>
      </tp>
      <tp>
        <v>2.0979999999999999</v>
        <stp/>
        <stp>_x0010_GBPYC6M_SB6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22"/>
      </tp>
      <tp>
        <v>2.0983735440000002</v>
        <stp/>
        <stp>_x0010_GBPYC6M_SB6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22"/>
      </tp>
      <tp>
        <v>2.093</v>
        <stp/>
        <stp>_x0010_GBPYC6M_SB6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22"/>
      </tp>
      <tp>
        <v>1.9348281330000001</v>
        <stp/>
        <stp>_x0010_GBPYC1M_SB1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22"/>
      </tp>
      <tp>
        <v>1.9460000000000002</v>
        <stp/>
        <stp>_x0010_GBPYC3M_SB3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2" s="22"/>
      </tp>
      <tp>
        <v>1.948</v>
        <stp/>
        <stp>_x0010_GBPYC3M_SB3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22"/>
      </tp>
      <tp>
        <v>2.0852665140000002</v>
        <stp/>
        <stp>_x0010_GBPYC6M_SB6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22"/>
      </tp>
      <tp>
        <v>2.075464186</v>
        <stp/>
        <stp>_x0010_GBPYC6M_SB6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22"/>
      </tp>
      <tp>
        <v>1.9727517919999999</v>
        <stp/>
        <stp>_x0010_GBPYC6M_SB6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22"/>
      </tp>
      <tp>
        <v>1.9369999999999998</v>
        <stp/>
        <stp>_x0010_GBPYC6M_SB6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22"/>
      </tp>
      <tp>
        <v>1.8939999999999999</v>
        <stp/>
        <stp>_x0010_GBPYC6M_SB6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22"/>
      </tp>
      <tp>
        <v>1.8460000000000001</v>
        <stp/>
        <stp>_x0010_GBPYC6M_SB6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22"/>
      </tp>
      <tp>
        <v>1.896382435</v>
        <stp/>
        <stp>_x0010_GBPYC1M_SB1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2" s="22"/>
      </tp>
      <tp>
        <v>2.06245112</v>
        <stp/>
        <stp>_x0010_GBPYC6M_SB6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22"/>
      </tp>
      <tp>
        <v>2.0459874149999999</v>
        <stp/>
        <stp>_x0010_GBPYC6M_SB6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22"/>
      </tp>
      <tp>
        <v>1.988</v>
        <stp/>
        <stp>_x0010_GBPYC3M_SB3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22"/>
      </tp>
      <tp>
        <v>2.0259999999999998</v>
        <stp/>
        <stp>_x0010_GBPYC6M_SB6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22"/>
      </tp>
      <tp>
        <v>2.0017892289999999</v>
        <stp/>
        <stp>_x0010_GBPYC6M_SB6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22"/>
      </tp>
      <tp>
        <v>1.916845023</v>
        <stp/>
        <stp>_x0010_GBPYC1M_SB1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22"/>
      </tp>
      <tp>
        <v>1.9308899849999999</v>
        <stp/>
        <stp>_x0010_GBPYC1M_SB1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22"/>
      </tp>
      <tp>
        <v>1.8210378540000001</v>
        <stp/>
        <stp>_x0010_GBPYC1M_SB1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22"/>
      </tp>
      <tp>
        <v>1.851615901</v>
        <stp/>
        <stp>_x0010_GBPYC1M_SB1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22"/>
      </tp>
      <tp>
        <v>1.877402394</v>
        <stp/>
        <stp>_x0010_GBPYC1M_SB1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22"/>
      </tp>
      <tp>
        <v>1.899116469</v>
        <stp/>
        <stp>_x0010_GBPYC1M_SB1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22"/>
      </tp>
      <tp>
        <v>1.9929999999999999</v>
        <stp/>
        <stp>_x0010_GBPYC6M_SB6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2" s="22"/>
      </tp>
      <tp>
        <v>1.6466145670000001</v>
        <stp/>
        <stp>_x0010_GBPYC1M_SB1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22"/>
      </tp>
      <tp>
        <v>1.698725453</v>
        <stp/>
        <stp>_x0010_GBPYC1M_SB1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22"/>
      </tp>
      <tp>
        <v>1.745096956</v>
        <stp/>
        <stp>_x0010_GBPYC1M_SB1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22"/>
      </tp>
      <tp>
        <v>2.0270000000000001</v>
        <stp/>
        <stp>_x0010_GBPYC3M_SB3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22"/>
      </tp>
      <tp>
        <v>1.7858308329999999</v>
        <stp/>
        <stp>_x0010_GBPYC1M_SB1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22"/>
      </tp>
      <tp>
        <v>2.02726322</v>
        <stp/>
        <stp>_x0010_GBPYC3M_SB3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22"/>
      </tp>
      <tp>
        <v>2.0275647960000001</v>
        <stp/>
        <stp>_x0010_GBPYC3M_SB3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22"/>
      </tp>
      <tp>
        <v>2.0247726890000002</v>
        <stp/>
        <stp>_x0010_GBPYC3M_SB3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22"/>
      </tp>
      <tp>
        <v>2.0262649800000001</v>
        <stp/>
        <stp>_x0010_GBPYC3M_SB3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22"/>
      </tp>
      <tp>
        <v>2.021137591</v>
        <stp/>
        <stp>_x0010_GBPYC3M_SB3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22"/>
      </tp>
      <tp>
        <v>2.0230000000000001</v>
        <stp/>
        <stp>_x0010_GBPYC3M_SB3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22"/>
      </tp>
      <tp>
        <v>2.015690325</v>
        <stp/>
        <stp>_x0010_GBPYC3M_SB3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22"/>
      </tp>
      <tp>
        <v>2.0188680529999998</v>
        <stp/>
        <stp>_x0010_GBPYC3M_SB3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22"/>
      </tp>
      <tp>
        <v>2.004</v>
        <stp/>
        <stp>_x0010_GBPYC3M_SB3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22"/>
      </tp>
      <tp>
        <v>2.0109973380000001</v>
        <stp/>
        <stp>_x0010_GBPYC3M_SB3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22"/>
      </tp>
      <tp>
        <v>1.9807094839999999</v>
        <stp/>
        <stp>_x0010_GBPYC3M_SB3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22"/>
      </tp>
      <tp>
        <v>1.994042673</v>
        <stp/>
        <stp>_x0010_GBPYC3M_SB3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22"/>
      </tp>
      <tp>
        <v>1.942940294</v>
        <stp/>
        <stp>_x0010_GBPYC3M_SB3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22"/>
      </tp>
      <tp>
        <v>1.9637912549999998</v>
        <stp/>
        <stp>_x0010_GBPYC3M_SB3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22"/>
      </tp>
      <tp>
        <v>1.8881794109999999</v>
        <stp/>
        <stp>_x0010_GBPYC3M_SB3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22"/>
      </tp>
      <tp>
        <v>1.9179999999999999</v>
        <stp/>
        <stp>_x0010_GBPYC3M_SB3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22"/>
      </tp>
      <tp>
        <v>2.044</v>
        <stp/>
        <stp>_x0010_GBPYC6M_SB6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22"/>
      </tp>
      <tp>
        <v>1.97001775</v>
        <stp/>
        <stp>_x0010_GBPYC1M_SB1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22"/>
      </tp>
      <tp>
        <v>1.8130000000000002</v>
        <stp/>
        <stp>_x0010_GBPYC3M_SB3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22"/>
      </tp>
      <tp>
        <v>1.85352385</v>
        <stp/>
        <stp>_x0010_GBPYC3M_SB3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22"/>
      </tp>
      <tp>
        <v>1.714</v>
        <stp/>
        <stp>_x0010_GBPYC3M_SB3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22"/>
      </tp>
      <tp>
        <v>1.766405625</v>
        <stp/>
        <stp>_x0010_GBPYC3M_SB3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22"/>
      </tp>
      <tp>
        <v>1.968839427</v>
        <stp/>
        <stp>_x0010_GBPYC1M_SB1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22"/>
      </tp>
      <tp>
        <v>1.969885326</v>
        <stp/>
        <stp>_x0010_GBPYC1M_SB1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22"/>
      </tp>
      <tp>
        <v>1.960102172</v>
        <stp/>
        <stp>_x0010_GBPYC1M_SB1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22"/>
      </tp>
      <tp>
        <v>1.962471729</v>
        <stp/>
        <stp>_x0010_GBPYC1M_SB1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22"/>
      </tp>
      <tp>
        <v>1.964881613</v>
        <stp/>
        <stp>_x0010_GBPYC1M_SB1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22"/>
      </tp>
      <tp>
        <v>1.9670898459999999</v>
        <stp/>
        <stp>_x0010_GBPYC1M_SB1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22"/>
      </tp>
      <tp>
        <v>1.9990000000000001</v>
        <stp/>
        <stp>_x0010_GBPYC6M_SB6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22"/>
      </tp>
      <tp>
        <v>1.9414221599999999</v>
        <stp/>
        <stp>_x0010_GBPYC1M_SB1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22"/>
      </tp>
      <tp>
        <v>1.9488532680000001</v>
        <stp/>
        <stp>_x0010_GBPYC1M_SB1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22"/>
      </tp>
      <tp>
        <v>1.953900626</v>
        <stp/>
        <stp>_x0010_GBPYC1M_SB1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22"/>
      </tp>
      <tp>
        <v>1.9574282569999999</v>
        <stp/>
        <stp>_x0010_GBPYC1M_SB1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22"/>
      </tp>
      <tp>
        <v>1.095625372</v>
        <stp/>
        <stp>_x000D_GBPYC6M15X21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1.135337496</v>
        <stp/>
        <stp>_x000D_GBPYC6M16X22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1.179380646</v>
        <stp/>
        <stp>_x000D_GBPYC6M17X23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1.8939999999999999</v>
        <stp/>
        <stp>_x0010_GBPYC6M_SB6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22"/>
      </tp>
      <tp>
        <v>1.8460000000000001</v>
        <stp/>
        <stp>_x0010_GBPYC6M_SB6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22"/>
      </tp>
      <tp>
        <v>1.9727517919999999</v>
        <stp/>
        <stp>_x0010_GBPYC6M_SB6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22"/>
      </tp>
      <tp>
        <v>1.9369999999999998</v>
        <stp/>
        <stp>_x0010_GBPYC6M_SB6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22"/>
      </tp>
      <tp>
        <v>1.988</v>
        <stp/>
        <stp>_x0010_GBPYC3M_SB3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22"/>
      </tp>
      <tp>
        <v>2.0259999999999998</v>
        <stp/>
        <stp>_x0010_GBPYC6M_SB6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22"/>
      </tp>
      <tp>
        <v>2.0017892289999999</v>
        <stp/>
        <stp>_x0010_GBPYC6M_SB6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22"/>
      </tp>
      <tp>
        <v>1.896382435</v>
        <stp/>
        <stp>_x0010_GBPYC1M_SB1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2" s="22"/>
      </tp>
      <tp>
        <v>2.06245112</v>
        <stp/>
        <stp>_x0010_GBPYC6M_SB6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22"/>
      </tp>
      <tp>
        <v>2.0459874149999999</v>
        <stp/>
        <stp>_x0010_GBPYC6M_SB6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22"/>
      </tp>
      <tp>
        <v>2.0852665140000002</v>
        <stp/>
        <stp>_x0010_GBPYC6M_SB6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22"/>
      </tp>
      <tp>
        <v>2.075464186</v>
        <stp/>
        <stp>_x0010_GBPYC6M_SB6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22"/>
      </tp>
      <tp>
        <v>1.948</v>
        <stp/>
        <stp>_x0010_GBPYC3M_SB3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22"/>
      </tp>
      <tp>
        <v>2.093</v>
        <stp/>
        <stp>_x0010_GBPYC6M_SB6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22"/>
      </tp>
      <tp>
        <v>1.9460000000000002</v>
        <stp/>
        <stp>_x0010_GBPYC3M_SB3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2" s="22"/>
      </tp>
      <tp>
        <v>1.9348281330000001</v>
        <stp/>
        <stp>_x0010_GBPYC1M_SB1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22"/>
      </tp>
      <tp>
        <v>2.0959911579999999</v>
        <stp/>
        <stp>_x0010_GBPYC6M_SB6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22"/>
      </tp>
      <tp>
        <v>2.0920000000000001</v>
        <stp/>
        <stp>_x0010_GBPYC6M_SB6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22"/>
      </tp>
      <tp>
        <v>2.098505732</v>
        <stp/>
        <stp>_x0010_GBPYC6M_SB6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22"/>
      </tp>
      <tp>
        <v>2.0979086900000001</v>
        <stp/>
        <stp>_x0010_GBPYC6M_SB6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22"/>
      </tp>
      <tp>
        <v>2.0979999999999999</v>
        <stp/>
        <stp>_x0010_GBPYC6M_SB6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22"/>
      </tp>
      <tp>
        <v>2.0983735440000002</v>
        <stp/>
        <stp>_x0010_GBPYC6M_SB6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22"/>
      </tp>
      <tp>
        <v>1.8961093229999999</v>
        <stp/>
        <stp>_x0010_GBPYC1M_SB1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22"/>
      </tp>
      <tp>
        <v>2.0972456240000001</v>
        <stp/>
        <stp>_x0010_GBPYC6M_SB6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22"/>
      </tp>
      <tp>
        <v>2.0976809169999999</v>
        <stp/>
        <stp>_x0010_GBPYC6M_SB6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22"/>
      </tp>
      <tp>
        <v>2.095091955</v>
        <stp/>
        <stp>_x0010_GBPYC6M_SB6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22"/>
      </tp>
      <tp>
        <v>2.096451777</v>
        <stp/>
        <stp>_x0010_GBPYC6M_SB6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22"/>
      </tp>
      <tp>
        <v>1.964881613</v>
        <stp/>
        <stp>_x0010_GBPYC1M_SB1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22"/>
      </tp>
      <tp>
        <v>1.9670898459999999</v>
        <stp/>
        <stp>_x0010_GBPYC1M_SB1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22"/>
      </tp>
      <tp>
        <v>1.9990000000000001</v>
        <stp/>
        <stp>_x0010_GBPYC6M_SB6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22"/>
      </tp>
      <tp>
        <v>1.960102172</v>
        <stp/>
        <stp>_x0010_GBPYC1M_SB1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22"/>
      </tp>
      <tp>
        <v>1.962471729</v>
        <stp/>
        <stp>_x0010_GBPYC1M_SB1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22"/>
      </tp>
      <tp>
        <v>1.953900626</v>
        <stp/>
        <stp>_x0010_GBPYC1M_SB1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22"/>
      </tp>
      <tp>
        <v>1.9574282569999999</v>
        <stp/>
        <stp>_x0010_GBPYC1M_SB1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22"/>
      </tp>
      <tp>
        <v>1.9414221599999999</v>
        <stp/>
        <stp>_x0010_GBPYC1M_SB1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22"/>
      </tp>
      <tp>
        <v>1.9488532680000001</v>
        <stp/>
        <stp>_x0010_GBPYC1M_SB1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22"/>
      </tp>
      <tp>
        <v>1.968839427</v>
        <stp/>
        <stp>_x0010_GBPYC1M_SB1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22"/>
      </tp>
      <tp>
        <v>1.969885326</v>
        <stp/>
        <stp>_x0010_GBPYC1M_SB1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22"/>
      </tp>
      <tp>
        <v>1.8881794109999999</v>
        <stp/>
        <stp>_x0010_GBPYC3M_SB3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22"/>
      </tp>
      <tp>
        <v>1.9179999999999999</v>
        <stp/>
        <stp>_x0010_GBPYC3M_SB3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22"/>
      </tp>
      <tp>
        <v>2.044</v>
        <stp/>
        <stp>_x0010_GBPYC6M_SB6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22"/>
      </tp>
      <tp>
        <v>1.942940294</v>
        <stp/>
        <stp>_x0010_GBPYC3M_SB3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22"/>
      </tp>
      <tp>
        <v>1.9637912549999998</v>
        <stp/>
        <stp>_x0010_GBPYC3M_SB3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22"/>
      </tp>
      <tp>
        <v>1.714</v>
        <stp/>
        <stp>_x0010_GBPYC3M_SB3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22"/>
      </tp>
      <tp>
        <v>1.766405625</v>
        <stp/>
        <stp>_x0010_GBPYC3M_SB3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22"/>
      </tp>
      <tp>
        <v>1.97001775</v>
        <stp/>
        <stp>_x0010_GBPYC1M_SB1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22"/>
      </tp>
      <tp>
        <v>1.8130000000000002</v>
        <stp/>
        <stp>_x0010_GBPYC3M_SB3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22"/>
      </tp>
      <tp>
        <v>1.85352385</v>
        <stp/>
        <stp>_x0010_GBPYC3M_SB3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22"/>
      </tp>
      <tp>
        <v>1.9807094839999999</v>
        <stp/>
        <stp>_x0010_GBPYC3M_SB3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22"/>
      </tp>
      <tp>
        <v>1.994042673</v>
        <stp/>
        <stp>_x0010_GBPYC3M_SB3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22"/>
      </tp>
      <tp>
        <v>2.021137591</v>
        <stp/>
        <stp>_x0010_GBPYC3M_SB3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22"/>
      </tp>
      <tp>
        <v>2.0230000000000001</v>
        <stp/>
        <stp>_x0010_GBPYC3M_SB3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22"/>
      </tp>
      <tp>
        <v>2.0247726890000002</v>
        <stp/>
        <stp>_x0010_GBPYC3M_SB3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22"/>
      </tp>
      <tp>
        <v>2.0262649800000001</v>
        <stp/>
        <stp>_x0010_GBPYC3M_SB3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22"/>
      </tp>
      <tp>
        <v>2.004</v>
        <stp/>
        <stp>_x0010_GBPYC3M_SB3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22"/>
      </tp>
      <tp>
        <v>2.0109973380000001</v>
        <stp/>
        <stp>_x0010_GBPYC3M_SB3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22"/>
      </tp>
      <tp>
        <v>2.015690325</v>
        <stp/>
        <stp>_x0010_GBPYC3M_SB3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22"/>
      </tp>
      <tp>
        <v>2.0188680529999998</v>
        <stp/>
        <stp>_x0010_GBPYC3M_SB3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22"/>
      </tp>
      <tp>
        <v>2.02726322</v>
        <stp/>
        <stp>_x0010_GBPYC3M_SB3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22"/>
      </tp>
      <tp>
        <v>2.0275647960000001</v>
        <stp/>
        <stp>_x0010_GBPYC3M_SB3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22"/>
      </tp>
      <tp>
        <v>1.877402394</v>
        <stp/>
        <stp>_x0010_GBPYC1M_SB1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22"/>
      </tp>
      <tp>
        <v>1.899116469</v>
        <stp/>
        <stp>_x0010_GBPYC1M_SB1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22"/>
      </tp>
      <tp>
        <v>1.9929999999999999</v>
        <stp/>
        <stp>_x0010_GBPYC6M_SB6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2" s="22"/>
      </tp>
      <tp>
        <v>1.8210378540000001</v>
        <stp/>
        <stp>_x0010_GBPYC1M_SB1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22"/>
      </tp>
      <tp>
        <v>1.851615901</v>
        <stp/>
        <stp>_x0010_GBPYC1M_SB1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22"/>
      </tp>
      <tp>
        <v>1.745096956</v>
        <stp/>
        <stp>_x0010_GBPYC1M_SB1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22"/>
      </tp>
      <tp>
        <v>2.0270000000000001</v>
        <stp/>
        <stp>_x0010_GBPYC3M_SB3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22"/>
      </tp>
      <tp>
        <v>1.7858308329999999</v>
        <stp/>
        <stp>_x0010_GBPYC1M_SB1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22"/>
      </tp>
      <tp>
        <v>1.6466145670000001</v>
        <stp/>
        <stp>_x0010_GBPYC1M_SB1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22"/>
      </tp>
      <tp>
        <v>1.698725453</v>
        <stp/>
        <stp>_x0010_GBPYC1M_SB1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22"/>
      </tp>
      <tp>
        <v>1.916845023</v>
        <stp/>
        <stp>_x0010_GBPYC1M_SB1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22"/>
      </tp>
      <tp>
        <v>1.9308899849999999</v>
        <stp/>
        <stp>_x0010_GBPYC1M_SB1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22"/>
      </tp>
      <tp>
        <v>1.0001842320000001</v>
        <stp/>
        <stp>_x000D_GBPYC6M12X18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1.0307700289999999</v>
        <stp/>
        <stp>_x000D_GBPYC6M13X19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0.58456456400000001</v>
        <stp/>
        <stp>_x000C_GBPYC3M_T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0.75142657400000001</v>
        <stp/>
        <stp>_x000C_GBPYC6M_T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1.79</v>
        <stp/>
        <stp>_x000F_GBPYC6M_SB6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1.7230000000000001</v>
        <stp/>
        <stp>_x000F_GBPYC6M_SB6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1.589</v>
        <stp/>
        <stp>_x000F_GBPYC3M_SB3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1.6559999999999999</v>
        <stp/>
        <stp>_x000F_GBPYC3M_SB3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1.5186523160000001</v>
        <stp/>
        <stp>_x000F_GBPYC1M_SB1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1.5881307090000001</v>
        <stp/>
        <stp>_x000F_GBPYC1M_SB1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1.165</v>
        <stp/>
        <stp>_x000F_GBPYC3M_SB3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7"/>
      </tp>
      <tp>
        <v>1.339963926</v>
        <stp/>
        <stp>_x000F_GBPYC1M_SB1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0.78325389899999998</v>
        <stp/>
        <stp>_x000F_GBPYC6M_SB6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1.304</v>
        <stp/>
        <stp>_x000F_GBPYC3M_SB3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>
        <v>1.4384312109999999</v>
        <stp/>
        <stp>_x000F_GBPYC1M_SB1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1.4179999999999999</v>
        <stp/>
        <stp>_x000F_GBPYC3M_SB3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7"/>
      </tp>
      <tp>
        <v>1.0828149570000001</v>
        <stp/>
        <stp>_x000F_GBPYC1M_SB1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>
        <v>1.125</v>
        <stp/>
        <stp>_x000F_GBPYC6M_SB6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7"/>
      </tp>
      <tp>
        <v>1.512</v>
        <stp/>
        <stp>_x000F_GBPYC3M_SB3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1.221505815</v>
        <stp/>
        <stp>_x000F_GBPYC1M_SB1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0.94499999999999995</v>
        <stp/>
        <stp>_x000F_GBPYC6M_SB6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1" s="7"/>
      </tp>
      <tp>
        <v>0.73720018100000007</v>
        <stp/>
        <stp>_x000F_GBPYC1M_SB1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>
        <v>1.4319999999999999</v>
        <stp/>
        <stp>_x000F_GBPYC6M_SB6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>
        <v>0.64765300699999995</v>
        <stp/>
        <stp>_x000F_GBPYC3M_SB3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7" s="7"/>
      </tp>
      <tp>
        <v>0.91838600699999995</v>
        <stp/>
        <stp>_x000F_GBPYC1M_SB1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1.292</v>
        <stp/>
        <stp>_x000F_GBPYC6M_SB6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7"/>
      </tp>
      <tp>
        <v>0.82258813400000008</v>
        <stp/>
        <stp>_x000F_GBPYC3M_SB3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7"/>
      </tp>
      <tp>
        <v>1.6440000000000001</v>
        <stp/>
        <stp>_x000F_GBPYC6M_SB6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1</v>
        <stp/>
        <stp>_x000F_GBPYC3M_SB3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7"/>
      </tp>
      <tp>
        <v>0.572939372</v>
        <stp/>
        <stp>_x000F_GBPYC1M_SB1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>
        <v>1.548</v>
        <stp/>
        <stp>_x000F_GBPYC6M_SB6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7"/>
      </tp>
      <tp>
        <v>1.125</v>
        <stp/>
        <stp>_x000F_GBPYC6M_SB6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7"/>
      </tp>
      <tp>
        <v>1.0828149570000001</v>
        <stp/>
        <stp>_x000F_GBPYC1M_SB1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>
        <v>1.4179999999999999</v>
        <stp/>
        <stp>_x000F_GBPYC3M_SB3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7"/>
      </tp>
      <tp>
        <v>0.94499999999999995</v>
        <stp/>
        <stp>_x000F_GBPYC6M_SB6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1" s="7"/>
      </tp>
      <tp>
        <v>1.221505815</v>
        <stp/>
        <stp>_x000F_GBPYC1M_SB1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1.512</v>
        <stp/>
        <stp>_x000F_GBPYC3M_SB3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0.78325389899999998</v>
        <stp/>
        <stp>_x000F_GBPYC6M_SB6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1.339963926</v>
        <stp/>
        <stp>_x000F_GBPYC1M_SB1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1.165</v>
        <stp/>
        <stp>_x000F_GBPYC3M_SB3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7"/>
      </tp>
      <tp>
        <v>1.4384312109999999</v>
        <stp/>
        <stp>_x000F_GBPYC1M_SB1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1.304</v>
        <stp/>
        <stp>_x000F_GBPYC3M_SB3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>
        <v>1.6440000000000001</v>
        <stp/>
        <stp>_x000F_GBPYC6M_SB6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0.82258813400000008</v>
        <stp/>
        <stp>_x000F_GBPYC3M_SB3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7"/>
      </tp>
      <tp>
        <v>1.548</v>
        <stp/>
        <stp>_x000F_GBPYC6M_SB6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7"/>
      </tp>
      <tp>
        <v>0.572939372</v>
        <stp/>
        <stp>_x000F_GBPYC1M_SB1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>
        <v>1</v>
        <stp/>
        <stp>_x000F_GBPYC3M_SB3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7"/>
      </tp>
      <tp>
        <v>1.4319999999999999</v>
        <stp/>
        <stp>_x000F_GBPYC6M_SB6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>
        <v>0.73720018100000007</v>
        <stp/>
        <stp>_x000F_GBPYC1M_SB1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1.292</v>
        <stp/>
        <stp>_x000F_GBPYC6M_SB6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7"/>
      </tp>
      <tp>
        <v>0.91838600699999995</v>
        <stp/>
        <stp>_x000F_GBPYC1M_SB1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0.64765300699999995</v>
        <stp/>
        <stp>_x000F_GBPYC3M_SB3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7" s="7"/>
      </tp>
      <tp>
        <v>1.79</v>
        <stp/>
        <stp>_x000F_GBPYC6M_SB6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1.7230000000000001</v>
        <stp/>
        <stp>_x000F_GBPYC6M_SB6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1.5186523160000001</v>
        <stp/>
        <stp>_x000F_GBPYC1M_SB1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1.5881307090000001</v>
        <stp/>
        <stp>_x000F_GBPYC1M_SB1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1.589</v>
        <stp/>
        <stp>_x000F_GBPYC3M_SB3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1.6559999999999999</v>
        <stp/>
        <stp>_x000F_GBPYC3M_SB3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0.50406806000000004</v>
        <stp/>
        <stp>_x000B_GBPYC1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22"/>
      </tp>
      <tp>
        <v>0.56299154099999993</v>
        <stp/>
        <stp>_x000B_GBPYC3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22"/>
      </tp>
      <tp>
        <v>0.75340478700000002</v>
        <stp/>
        <stp>_x000B_GBPYC6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22"/>
      </tp>
      <tp>
        <v>0.56299154099999993</v>
        <stp/>
        <stp>_x000B_GBPYC3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22"/>
      </tp>
      <tp>
        <v>0.50406806000000004</v>
        <stp/>
        <stp>_x000B_GBPYC1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22"/>
      </tp>
      <tp>
        <v>0.75340478700000002</v>
        <stp/>
        <stp>_x000B_GBPYC6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22"/>
      </tp>
      <tp>
        <v>0.56299154099999993</v>
        <stp/>
        <stp>_x000B_GBPYC3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22"/>
      </tp>
      <tp>
        <v>0.50406806000000004</v>
        <stp/>
        <stp>_x000B_GBPYC1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22"/>
      </tp>
      <tp>
        <v>0.75340478700000002</v>
        <stp/>
        <stp>_x000B_GBPYC6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22"/>
      </tp>
      <tp>
        <v>0.50406806000000004</v>
        <stp/>
        <stp>_x000B_GBPYC1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22"/>
      </tp>
      <tp>
        <v>0.56299154099999993</v>
        <stp/>
        <stp>_x000B_GBPYC3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22"/>
      </tp>
      <tp>
        <v>0.75340478700000002</v>
        <stp/>
        <stp>_x000B_GBPYC6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22"/>
      </tp>
      <tp>
        <v>0.50406806000000004</v>
        <stp/>
        <stp>_x000B_GBPYC1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22"/>
      </tp>
      <tp>
        <v>0.56299154099999993</v>
        <stp/>
        <stp>_x000B_GBPYC3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22"/>
      </tp>
      <tp>
        <v>0.75340478700000002</v>
        <stp/>
        <stp>_x000B_GBPYC6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22"/>
      </tp>
      <tp>
        <v>0.50422616400000009</v>
        <stp/>
        <stp>_x000B_GBPYC1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22"/>
      </tp>
      <tp>
        <v>0.56313613799999995</v>
        <stp/>
        <stp>_x000B_GBPYC3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22"/>
      </tp>
      <tp>
        <v>0.75338574200000008</v>
        <stp/>
        <stp>_x000B_GBPYC6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22"/>
      </tp>
      <tp>
        <v>0.56313613799999995</v>
        <stp/>
        <stp>_x000B_GBPYC3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22"/>
      </tp>
      <tp>
        <v>0.50422616400000009</v>
        <stp/>
        <stp>_x000B_GBPYC1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22"/>
      </tp>
      <tp>
        <v>0.75338574200000008</v>
        <stp/>
        <stp>_x000B_GBPYC6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22"/>
      </tp>
      <tp>
        <v>0.56299154099999993</v>
        <stp/>
        <stp>_x000B_GBPYC3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22"/>
      </tp>
      <tp>
        <v>0.50406806000000004</v>
        <stp/>
        <stp>_x000B_GBPYC1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22"/>
      </tp>
      <tp>
        <v>0.75340478700000002</v>
        <stp/>
        <stp>_x000B_GBPYC6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22"/>
      </tp>
      <tp>
        <v>0.53381947499999993</v>
        <stp/>
        <stp>_x000B_GBPYC1M_7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22"/>
      </tp>
      <tp>
        <v>0.52504715600000007</v>
        <stp/>
        <stp>_x000B_GBPYC1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22"/>
      </tp>
      <tp>
        <v>0.74409999999999998</v>
        <stp/>
        <stp>_x000B_GBPYC6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22"/>
      </tp>
      <tp>
        <v>0.53005988999999998</v>
        <stp/>
        <stp>_x000B_GBPYC1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22"/>
      </tp>
      <tp>
        <v>0.75120000000000009</v>
        <stp/>
        <stp>_x000B_GBPYC6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22"/>
      </tp>
      <tp>
        <v>0.52755322299999996</v>
        <stp/>
        <stp>_x000B_GBPYC1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22"/>
      </tp>
      <tp>
        <v>0.748</v>
        <stp/>
        <stp>_x000B_GBPYC6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22"/>
      </tp>
      <tp>
        <v>0.52755322299999996</v>
        <stp/>
        <stp>_x000B_GBPYC1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22"/>
      </tp>
      <tp>
        <v>0.748</v>
        <stp/>
        <stp>_x000B_GBPYC6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22"/>
      </tp>
      <tp>
        <v>0.53005988999999998</v>
        <stp/>
        <stp>_x000B_GBPYC1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22"/>
      </tp>
      <tp>
        <v>0.75120000000000009</v>
        <stp/>
        <stp>_x000B_GBPYC6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22"/>
      </tp>
      <tp>
        <v>0.52504715600000007</v>
        <stp/>
        <stp>_x000B_GBPYC1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22"/>
      </tp>
      <tp>
        <v>0.74409999999999998</v>
        <stp/>
        <stp>_x000B_GBPYC6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22"/>
      </tp>
      <tp>
        <v>0.53381947499999993</v>
        <stp/>
        <stp>_x000B_GBPYC1M_7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22"/>
      </tp>
      <tp>
        <v>0.58310000000000006</v>
        <stp/>
        <stp>_x000B_GBPYC3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22"/>
      </tp>
      <tp>
        <v>0.52253061499999998</v>
        <stp/>
        <stp>_x000B_GBPYC1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22"/>
      </tp>
      <tp>
        <v>0.74819999999999998</v>
        <stp/>
        <stp>_x000B_GBPYC6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22"/>
      </tp>
      <tp>
        <v>0.50606828400000003</v>
        <stp/>
        <stp>_x000B_GBPYC1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22"/>
      </tp>
      <tp>
        <v>0.56474628800000004</v>
        <stp/>
        <stp>_x000B_GBPYC3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22"/>
      </tp>
      <tp>
        <v>0.75263586399999993</v>
        <stp/>
        <stp>_x000B_GBPYC6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22"/>
      </tp>
      <tp>
        <v>0.57579999999999998</v>
        <stp/>
        <stp>_x000B_GBPYC3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22"/>
      </tp>
      <tp>
        <v>0.51751859199999994</v>
        <stp/>
        <stp>_x000B_GBPYC1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22"/>
      </tp>
      <tp>
        <v>0.74890000000000001</v>
        <stp/>
        <stp>_x000B_GBPYC6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22"/>
      </tp>
      <tp>
        <v>0.57388121800000003</v>
        <stp/>
        <stp>_x000B_GBPYC1M_1Y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22"/>
      </tp>
      <tp>
        <v>0.50819999999999999</v>
        <stp/>
        <stp>_x000B_GBPYC1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22"/>
      </tp>
      <tp>
        <v>0.50492298800000002</v>
        <stp/>
        <stp>_x000B_GBPYC1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22"/>
      </tp>
      <tp>
        <v>0.56659999999999999</v>
        <stp/>
        <stp>_x000B_GBPYC3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22"/>
      </tp>
      <tp>
        <v>0.56374748299999999</v>
        <stp/>
        <stp>_x000B_GBPYC3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22"/>
      </tp>
      <tp>
        <v>0.75170000000000003</v>
        <stp/>
        <stp>_x000B_GBPYC6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22"/>
      </tp>
      <tp>
        <v>0.75311818900000005</v>
        <stp/>
        <stp>_x000B_GBPYC6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22"/>
      </tp>
      <tp>
        <v>0.56374748299999999</v>
        <stp/>
        <stp>_x000B_GBPYC3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22"/>
      </tp>
      <tp>
        <v>0.56659999999999999</v>
        <stp/>
        <stp>_x000B_GBPYC3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22"/>
      </tp>
      <tp>
        <v>0.50492298800000002</v>
        <stp/>
        <stp>_x000B_GBPYC1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22"/>
      </tp>
      <tp>
        <v>0.50819999999999999</v>
        <stp/>
        <stp>_x000B_GBPYC1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22"/>
      </tp>
      <tp>
        <v>0.75311818900000005</v>
        <stp/>
        <stp>_x000B_GBPYC6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22"/>
      </tp>
      <tp>
        <v>0.75170000000000003</v>
        <stp/>
        <stp>_x000B_GBPYC6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22"/>
      </tp>
      <tp>
        <v>0.57388121800000003</v>
        <stp/>
        <stp>_x000B_GBPYC1M_1Y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22"/>
      </tp>
      <tp>
        <v>0.51751859199999994</v>
        <stp/>
        <stp>_x000B_GBPYC1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22"/>
      </tp>
      <tp>
        <v>0.57579999999999998</v>
        <stp/>
        <stp>_x000B_GBPYC3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22"/>
      </tp>
      <tp>
        <v>0.74890000000000001</v>
        <stp/>
        <stp>_x000B_GBPYC6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22"/>
      </tp>
      <tp>
        <v>0.56474628800000004</v>
        <stp/>
        <stp>_x000B_GBPYC3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22"/>
      </tp>
      <tp>
        <v>0.50606828400000003</v>
        <stp/>
        <stp>_x000B_GBPYC1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22"/>
      </tp>
      <tp>
        <v>0.75263586399999993</v>
        <stp/>
        <stp>_x000B_GBPYC6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22"/>
      </tp>
      <tp>
        <v>0.52253061499999998</v>
        <stp/>
        <stp>_x000B_GBPYC1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22"/>
      </tp>
      <tp>
        <v>0.58310000000000006</v>
        <stp/>
        <stp>_x000B_GBPYC3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22"/>
      </tp>
      <tp>
        <v>0.74819999999999998</v>
        <stp/>
        <stp>_x000B_GBPYC6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22"/>
      </tp>
      <tp>
        <v>0.54007884300000009</v>
        <stp/>
        <stp>_x000B_GBPYC1M_8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22"/>
      </tp>
      <tp>
        <v>0.54633654400000009</v>
        <stp/>
        <stp>_x000B_GBPYC1M_9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22"/>
      </tp>
      <tp>
        <v>0.54633654400000009</v>
        <stp/>
        <stp>_x000B_GBPYC1M_9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22"/>
      </tp>
      <tp>
        <v>0.54007884300000009</v>
        <stp/>
        <stp>_x000B_GBPYC1M_8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22"/>
      </tp>
      <tp>
        <v>0.66444711200000006</v>
        <stp/>
        <stp>_x000B_GBPYC3M6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0.66444711200000006</v>
        <stp/>
        <stp>_x000B_GBPYC3M6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0.64303907699999996</v>
        <stp/>
        <stp>_x000B_GBPYC3M5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0.64303907699999996</v>
        <stp/>
        <stp>_x000B_GBPYC3M5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0.62445132299999995</v>
        <stp/>
        <stp>_x000B_GBPYC3M4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0.62445132299999995</v>
        <stp/>
        <stp>_x000B_GBPYC3M4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>
        <v>0.77739643300000005</v>
        <stp/>
        <stp>_x000B_GBPYC6M3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0.61036163200000004</v>
        <stp/>
        <stp>_x000B_GBPYC3M3X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0.61036163200000004</v>
        <stp/>
        <stp>_x000B_GBPYC3M3X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0.77739643300000005</v>
        <stp/>
        <stp>_x000B_GBPYC6M3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0.76533183100000002</v>
        <stp/>
        <stp>_x000B_GBPYC6M2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0.60131385400000004</v>
        <stp/>
        <stp>_x000B_GBPYC3M2X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0.60131385400000004</v>
        <stp/>
        <stp>_x000B_GBPYC3M2X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0.76533183100000002</v>
        <stp/>
        <stp>_x000B_GBPYC6M2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0.59499997299999996</v>
        <stp/>
        <stp>_x000B_GBPYC3M1X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0.75597271799999999</v>
        <stp/>
        <stp>_x000B_GBPYC6M1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0.59499997299999996</v>
        <stp/>
        <stp>_x000B_GBPYC3M1X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0.75597271799999999</v>
        <stp/>
        <stp>_x000B_GBPYC6M1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0.54633654400000009</v>
        <stp/>
        <stp>_x000B_GBPYC1M_9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7"/>
      </tp>
      <tp>
        <v>0.54007884300000009</v>
        <stp/>
        <stp>_x000B_GBPYC1M_8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7"/>
      </tp>
      <tp>
        <v>0.54007884300000009</v>
        <stp/>
        <stp>_x000B_GBPYC1M_8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7"/>
      </tp>
      <tp>
        <v>0.54633654400000009</v>
        <stp/>
        <stp>_x000B_GBPYC1M_9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7"/>
      </tp>
      <tp>
        <v>0.50819999999999999</v>
        <stp/>
        <stp>_x000B_GBPYC1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0.50492298800000002</v>
        <stp/>
        <stp>_x000B_GBPYC1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0.56659999999999999</v>
        <stp/>
        <stp>_x000B_GBPYC3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0.56374748299999999</v>
        <stp/>
        <stp>_x000B_GBPYC3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0.75170000000000003</v>
        <stp/>
        <stp>_x000B_GBPYC6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0.75311818900000005</v>
        <stp/>
        <stp>_x000B_GBPYC6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0.57388121800000003</v>
        <stp/>
        <stp>_x000B_GBPYC1M_1Y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7"/>
      </tp>
      <tp>
        <v>0.57579999999999998</v>
        <stp/>
        <stp>_x000B_GBPYC3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0.51751859199999994</v>
        <stp/>
        <stp>_x000B_GBPYC1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7"/>
      </tp>
      <tp>
        <v>0.74890000000000001</v>
        <stp/>
        <stp>_x000B_GBPYC6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0.50606828400000003</v>
        <stp/>
        <stp>_x000B_GBPYC1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0.56474628800000004</v>
        <stp/>
        <stp>_x000B_GBPYC3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0.75263586399999993</v>
        <stp/>
        <stp>_x000B_GBPYC6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0.58310000000000006</v>
        <stp/>
        <stp>_x000B_GBPYC3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0.52253061499999998</v>
        <stp/>
        <stp>_x000B_GBPYC1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7"/>
      </tp>
      <tp>
        <v>0.74819999999999998</v>
        <stp/>
        <stp>_x000B_GBPYC6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0.52253061499999998</v>
        <stp/>
        <stp>_x000B_GBPYC1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>
        <v>0.58310000000000006</v>
        <stp/>
        <stp>_x000B_GBPYC3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0.74819999999999998</v>
        <stp/>
        <stp>_x000B_GBPYC6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0.56474628800000004</v>
        <stp/>
        <stp>_x000B_GBPYC3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0.50606828400000003</v>
        <stp/>
        <stp>_x000B_GBPYC1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0.75263586399999993</v>
        <stp/>
        <stp>_x000B_GBPYC6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0.51751859199999994</v>
        <stp/>
        <stp>_x000B_GBPYC1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>
        <v>0.57579999999999998</v>
        <stp/>
        <stp>_x000B_GBPYC3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0.74890000000000001</v>
        <stp/>
        <stp>_x000B_GBPYC6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0.57388121800000003</v>
        <stp/>
        <stp>_x000B_GBPYC1M_1Y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7"/>
      </tp>
      <tp>
        <v>0.56374748299999999</v>
        <stp/>
        <stp>_x000B_GBPYC3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0.56659999999999999</v>
        <stp/>
        <stp>_x000B_GBPYC3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0.50492298800000002</v>
        <stp/>
        <stp>_x000B_GBPYC1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0.50819999999999999</v>
        <stp/>
        <stp>_x000B_GBPYC1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0.75311818900000005</v>
        <stp/>
        <stp>_x000B_GBPYC6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0.75170000000000003</v>
        <stp/>
        <stp>_x000B_GBPYC6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0.52755322299999996</v>
        <stp/>
        <stp>_x000B_GBPYC1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7"/>
      </tp>
      <tp>
        <v>0.748</v>
        <stp/>
        <stp>_x000B_GBPYC6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0.53005988999999998</v>
        <stp/>
        <stp>_x000B_GBPYC1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7"/>
      </tp>
      <tp>
        <v>0.75120000000000009</v>
        <stp/>
        <stp>_x000B_GBPYC6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0.52504715600000007</v>
        <stp/>
        <stp>_x000B_GBPYC1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>
        <v>0.74409999999999998</v>
        <stp/>
        <stp>_x000B_GBPYC6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0.53381947499999993</v>
        <stp/>
        <stp>_x000B_GBPYC1M_7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7"/>
      </tp>
      <tp>
        <v>0.53381947499999993</v>
        <stp/>
        <stp>_x000B_GBPYC1M_7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7"/>
      </tp>
      <tp>
        <v>0.52504715600000007</v>
        <stp/>
        <stp>_x000B_GBPYC1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7"/>
      </tp>
      <tp>
        <v>0.74409999999999998</v>
        <stp/>
        <stp>_x000B_GBPYC6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0.53005988999999998</v>
        <stp/>
        <stp>_x000B_GBPYC1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7"/>
      </tp>
      <tp>
        <v>0.75120000000000009</v>
        <stp/>
        <stp>_x000B_GBPYC6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0.52755322299999996</v>
        <stp/>
        <stp>_x000B_GBPYC1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7"/>
      </tp>
      <tp>
        <v>0.748</v>
        <stp/>
        <stp>_x000B_GBPYC6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0.50406806000000004</v>
        <stp/>
        <stp>_x000B_GBPYC1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0.56299154099999993</v>
        <stp/>
        <stp>_x000B_GBPYC3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0.75340478700000002</v>
        <stp/>
        <stp>_x000B_GBPYC6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0.56299154099999993</v>
        <stp/>
        <stp>_x000B_GBPYC3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0.50406806000000004</v>
        <stp/>
        <stp>_x000B_GBPYC1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0.75340478700000002</v>
        <stp/>
        <stp>_x000B_GBPYC6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0.50422616400000009</v>
        <stp/>
        <stp>_x000B_GBPYC1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0.56313613799999995</v>
        <stp/>
        <stp>_x000B_GBPYC3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0.75338574200000008</v>
        <stp/>
        <stp>_x000B_GBPYC6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0.50406806000000004</v>
        <stp/>
        <stp>_x000B_GBPYC1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0.56299154099999993</v>
        <stp/>
        <stp>_x000B_GBPYC3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0.75340478700000002</v>
        <stp/>
        <stp>_x000B_GBPYC6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0.56299154099999993</v>
        <stp/>
        <stp>_x000B_GBPYC3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0.50406806000000004</v>
        <stp/>
        <stp>_x000B_GBPYC1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0.75340478700000002</v>
        <stp/>
        <stp>_x000B_GBPYC6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0.56313613799999995</v>
        <stp/>
        <stp>_x000B_GBPYC3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0.50422616400000009</v>
        <stp/>
        <stp>_x000B_GBPYC1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0.75338574200000008</v>
        <stp/>
        <stp>_x000B_GBPYC6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0.56299154099999993</v>
        <stp/>
        <stp>_x000B_GBPYC3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0.50406806000000004</v>
        <stp/>
        <stp>_x000B_GBPYC1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0.75340478700000002</v>
        <stp/>
        <stp>_x000B_GBPYC6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0.50406806000000004</v>
        <stp/>
        <stp>_x000B_GBPYC1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0.56299154099999993</v>
        <stp/>
        <stp>_x000B_GBPYC3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0.75340478700000002</v>
        <stp/>
        <stp>_x000B_GBPYC6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1.304</v>
        <stp/>
        <stp>_x000F_GBPYC3M_SB3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22"/>
      </tp>
      <tp>
        <v>1.4384312109999999</v>
        <stp/>
        <stp>_x000F_GBPYC1M_SB1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22"/>
      </tp>
      <tp>
        <v>1.165</v>
        <stp/>
        <stp>_x000F_GBPYC3M_SB3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22"/>
      </tp>
      <tp>
        <v>1.339963926</v>
        <stp/>
        <stp>_x000F_GBPYC1M_SB1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22"/>
      </tp>
      <tp>
        <v>0.78325389899999998</v>
        <stp/>
        <stp>_x000F_GBPYC6M_SB6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2"/>
      </tp>
      <tp>
        <v>1.512</v>
        <stp/>
        <stp>_x000F_GBPYC3M_SB3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22"/>
      </tp>
      <tp>
        <v>1.221505815</v>
        <stp/>
        <stp>_x000F_GBPYC1M_SB1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22"/>
      </tp>
      <tp>
        <v>0.94499999999999995</v>
        <stp/>
        <stp>_x000F_GBPYC6M_SB6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1" s="22"/>
      </tp>
      <tp>
        <v>1.4179999999999999</v>
        <stp/>
        <stp>_x000F_GBPYC3M_SB3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22"/>
      </tp>
      <tp>
        <v>1.0828149570000001</v>
        <stp/>
        <stp>_x000F_GBPYC1M_SB1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22"/>
      </tp>
      <tp>
        <v>1.125</v>
        <stp/>
        <stp>_x000F_GBPYC6M_SB6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22"/>
      </tp>
      <tp>
        <v>0.64765300699999995</v>
        <stp/>
        <stp>_x000F_GBPYC3M_SB3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7" s="22"/>
      </tp>
      <tp>
        <v>0.91838600699999995</v>
        <stp/>
        <stp>_x000F_GBPYC1M_SB1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22"/>
      </tp>
      <tp>
        <v>1.292</v>
        <stp/>
        <stp>_x000F_GBPYC6M_SB6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22"/>
      </tp>
      <tp>
        <v>0.73720018100000007</v>
        <stp/>
        <stp>_x000F_GBPYC1M_SB1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22"/>
      </tp>
      <tp>
        <v>1.4319999999999999</v>
        <stp/>
        <stp>_x000F_GBPYC6M_SB6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22"/>
      </tp>
      <tp>
        <v>1</v>
        <stp/>
        <stp>_x000F_GBPYC3M_SB3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22"/>
      </tp>
      <tp>
        <v>0.572939372</v>
        <stp/>
        <stp>_x000F_GBPYC1M_SB1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22"/>
      </tp>
      <tp>
        <v>1.548</v>
        <stp/>
        <stp>_x000F_GBPYC6M_SB6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22"/>
      </tp>
      <tp>
        <v>0.82258813400000008</v>
        <stp/>
        <stp>_x000F_GBPYC3M_SB3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22"/>
      </tp>
      <tp>
        <v>1.6440000000000001</v>
        <stp/>
        <stp>_x000F_GBPYC6M_SB6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22"/>
      </tp>
      <tp>
        <v>1.7230000000000001</v>
        <stp/>
        <stp>_x000F_GBPYC6M_SB6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22"/>
      </tp>
      <tp>
        <v>1.79</v>
        <stp/>
        <stp>_x000F_GBPYC6M_SB6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22"/>
      </tp>
      <tp>
        <v>1.6559999999999999</v>
        <stp/>
        <stp>_x000F_GBPYC3M_SB3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22"/>
      </tp>
      <tp>
        <v>1.589</v>
        <stp/>
        <stp>_x000F_GBPYC3M_SB3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22"/>
      </tp>
      <tp>
        <v>1.5881307090000001</v>
        <stp/>
        <stp>_x000F_GBPYC1M_SB1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22"/>
      </tp>
      <tp>
        <v>1.5186523160000001</v>
        <stp/>
        <stp>_x000F_GBPYC1M_SB1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22"/>
      </tp>
      <tp>
        <v>1.7230000000000001</v>
        <stp/>
        <stp>_x000F_GBPYC6M_SB6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22"/>
      </tp>
      <tp>
        <v>1.79</v>
        <stp/>
        <stp>_x000F_GBPYC6M_SB6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22"/>
      </tp>
      <tp>
        <v>1.5881307090000001</v>
        <stp/>
        <stp>_x000F_GBPYC1M_SB1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22"/>
      </tp>
      <tp>
        <v>1.5186523160000001</v>
        <stp/>
        <stp>_x000F_GBPYC1M_SB1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22"/>
      </tp>
      <tp>
        <v>1.6559999999999999</v>
        <stp/>
        <stp>_x000F_GBPYC3M_SB3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22"/>
      </tp>
      <tp>
        <v>1.589</v>
        <stp/>
        <stp>_x000F_GBPYC3M_SB3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22"/>
      </tp>
      <tp>
        <v>0.94499999999999995</v>
        <stp/>
        <stp>_x000F_GBPYC6M_SB6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1" s="22"/>
      </tp>
      <tp>
        <v>1.221505815</v>
        <stp/>
        <stp>_x000F_GBPYC1M_SB1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22"/>
      </tp>
      <tp>
        <v>1.512</v>
        <stp/>
        <stp>_x000F_GBPYC3M_SB3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22"/>
      </tp>
      <tp>
        <v>1.125</v>
        <stp/>
        <stp>_x000F_GBPYC6M_SB6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22"/>
      </tp>
      <tp>
        <v>1.0828149570000001</v>
        <stp/>
        <stp>_x000F_GBPYC1M_SB1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22"/>
      </tp>
      <tp>
        <v>1.4179999999999999</v>
        <stp/>
        <stp>_x000F_GBPYC3M_SB3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22"/>
      </tp>
      <tp>
        <v>1.4384312109999999</v>
        <stp/>
        <stp>_x000F_GBPYC1M_SB1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22"/>
      </tp>
      <tp>
        <v>1.304</v>
        <stp/>
        <stp>_x000F_GBPYC3M_SB3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22"/>
      </tp>
      <tp>
        <v>0.78325389899999998</v>
        <stp/>
        <stp>_x000F_GBPYC6M_SB6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2"/>
      </tp>
      <tp>
        <v>1.339963926</v>
        <stp/>
        <stp>_x000F_GBPYC1M_SB1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22"/>
      </tp>
      <tp>
        <v>1.165</v>
        <stp/>
        <stp>_x000F_GBPYC3M_SB3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22"/>
      </tp>
      <tp>
        <v>1.548</v>
        <stp/>
        <stp>_x000F_GBPYC6M_SB6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22"/>
      </tp>
      <tp>
        <v>0.572939372</v>
        <stp/>
        <stp>_x000F_GBPYC1M_SB1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22"/>
      </tp>
      <tp>
        <v>1</v>
        <stp/>
        <stp>_x000F_GBPYC3M_SB3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22"/>
      </tp>
      <tp>
        <v>1.6440000000000001</v>
        <stp/>
        <stp>_x000F_GBPYC6M_SB6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22"/>
      </tp>
      <tp>
        <v>0.82258813400000008</v>
        <stp/>
        <stp>_x000F_GBPYC3M_SB3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22"/>
      </tp>
      <tp>
        <v>1.292</v>
        <stp/>
        <stp>_x000F_GBPYC6M_SB6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22"/>
      </tp>
      <tp>
        <v>0.91838600699999995</v>
        <stp/>
        <stp>_x000F_GBPYC1M_SB1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22"/>
      </tp>
      <tp>
        <v>0.64765300699999995</v>
        <stp/>
        <stp>_x000F_GBPYC3M_SB3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7" s="22"/>
      </tp>
      <tp>
        <v>1.4319999999999999</v>
        <stp/>
        <stp>_x000F_GBPYC6M_SB6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22"/>
      </tp>
      <tp>
        <v>0.73720018100000007</v>
        <stp/>
        <stp>_x000F_GBPYC1M_SB1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22"/>
      </tp>
      <tp>
        <v>0.60131385400000004</v>
        <stp/>
        <stp>_x000B_GBPYC3M2X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22"/>
      </tp>
      <tp>
        <v>0.76533183100000002</v>
        <stp/>
        <stp>_x000B_GBPYC6M2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2"/>
      </tp>
      <tp>
        <v>0.76533183100000002</v>
        <stp/>
        <stp>_x000B_GBPYC6M2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2"/>
      </tp>
      <tp>
        <v>0.60131385400000004</v>
        <stp/>
        <stp>_x000B_GBPYC3M2X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22"/>
      </tp>
      <tp>
        <v>0.61036163200000004</v>
        <stp/>
        <stp>_x000B_GBPYC3M3X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22"/>
      </tp>
      <tp>
        <v>0.77739643300000005</v>
        <stp/>
        <stp>_x000B_GBPYC6M3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22"/>
      </tp>
      <tp>
        <v>0.77739643300000005</v>
        <stp/>
        <stp>_x000B_GBPYC6M3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22"/>
      </tp>
      <tp>
        <v>0.61036163200000004</v>
        <stp/>
        <stp>_x000B_GBPYC3M3X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22"/>
      </tp>
      <tp>
        <v>0.59499997299999996</v>
        <stp/>
        <stp>_x000B_GBPYC3M1X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22"/>
      </tp>
      <tp>
        <v>0.75597271799999999</v>
        <stp/>
        <stp>_x000B_GBPYC6M1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22"/>
      </tp>
      <tp>
        <v>0.59499997299999996</v>
        <stp/>
        <stp>_x000B_GBPYC3M1X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22"/>
      </tp>
      <tp>
        <v>0.75597271799999999</v>
        <stp/>
        <stp>_x000B_GBPYC6M1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22"/>
      </tp>
      <tp>
        <v>0.66444711200000006</v>
        <stp/>
        <stp>_x000B_GBPYC3M6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22"/>
      </tp>
      <tp>
        <v>0.66444711200000006</v>
        <stp/>
        <stp>_x000B_GBPYC3M6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22"/>
      </tp>
      <tp>
        <v>0.62445132299999995</v>
        <stp/>
        <stp>_x000B_GBPYC3M4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22"/>
      </tp>
      <tp>
        <v>0.62445132299999995</v>
        <stp/>
        <stp>_x000B_GBPYC3M4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22"/>
      </tp>
      <tp>
        <v>0.64303907699999996</v>
        <stp/>
        <stp>_x000B_GBPYC3M5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22"/>
      </tp>
      <tp>
        <v>0.64303907699999996</v>
        <stp/>
        <stp>_x000B_GBPYC3M5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definedNames>
      <definedName name="TriggerCounter" refersTo="='General Settings'!$D$7"/>
    </definedNames>
    <sheetDataSet>
      <sheetData sheetId="0">
        <row r="7">
          <cell r="D7">
            <v>12616</v>
          </cell>
        </row>
      </sheetData>
      <sheetData sheetId="1"/>
      <sheetData sheetId="2">
        <row r="7">
          <cell r="D7" t="str">
            <v>D</v>
          </cell>
        </row>
      </sheetData>
      <sheetData sheetId="3">
        <row r="7">
          <cell r="D7" t="str">
            <v>6F</v>
          </cell>
        </row>
      </sheetData>
      <sheetData sheetId="4">
        <row r="7">
          <cell r="D7" t="str">
            <v>M6</v>
          </cell>
        </row>
      </sheetData>
      <sheetData sheetId="5">
        <row r="7">
          <cell r="D7" t="str">
            <v>Z5</v>
          </cell>
        </row>
      </sheetData>
      <sheetData sheetId="6"/>
      <sheetData sheetId="7">
        <row r="7">
          <cell r="D7" t="str">
            <v>OIS</v>
          </cell>
        </row>
      </sheetData>
      <sheetData sheetId="8">
        <row r="7">
          <cell r="D7" t="str">
            <v>Z5</v>
          </cell>
        </row>
      </sheetData>
      <sheetData sheetId="9"/>
      <sheetData sheetId="10">
        <row r="7">
          <cell r="D7" t="str">
            <v>6L</v>
          </cell>
        </row>
      </sheetData>
      <sheetData sheetId="11">
        <row r="7">
          <cell r="D7" t="str">
            <v>6L</v>
          </cell>
        </row>
      </sheetData>
      <sheetData sheetId="12">
        <row r="7">
          <cell r="D7" t="str">
            <v>12L</v>
          </cell>
        </row>
      </sheetData>
      <sheetData sheetId="13">
        <row r="7">
          <cell r="D7" t="str">
            <v>X1S</v>
          </cell>
        </row>
      </sheetData>
      <sheetData sheetId="14">
        <row r="7">
          <cell r="D7" t="str">
            <v>3L</v>
          </cell>
        </row>
      </sheetData>
      <sheetData sheetId="15">
        <row r="7">
          <cell r="D7" t="str">
            <v>3L</v>
          </cell>
        </row>
      </sheetData>
      <sheetData sheetId="16">
        <row r="7">
          <cell r="D7" t="str">
            <v>6L</v>
          </cell>
        </row>
      </sheetData>
      <sheetData sheetId="17">
        <row r="7">
          <cell r="D7">
            <v>12</v>
          </cell>
        </row>
      </sheetData>
      <sheetData sheetId="18">
        <row r="7">
          <cell r="D7" t="str">
            <v>GBP6M#0000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91" customWidth="1"/>
    <col min="3" max="3" width="23.42578125" style="91" bestFit="1" customWidth="1"/>
    <col min="4" max="4" width="28.5703125" style="91" bestFit="1" customWidth="1"/>
    <col min="5" max="5" width="2.7109375" style="91" customWidth="1"/>
    <col min="6" max="6" width="3.42578125" style="91" customWidth="1"/>
    <col min="7" max="16384" width="9.140625" style="91"/>
  </cols>
  <sheetData>
    <row r="1" spans="2:5" s="1" customFormat="1" ht="12" thickBot="1" x14ac:dyDescent="0.25">
      <c r="B1" s="1" t="str">
        <f>_xll.qlxlVersion(TRUE)</f>
        <v>QuantLibXL 1.7.0 - MS VC++ (version unknown) - Multithreaded Dynamic Runtime library - Release Configuration - Sep 23 2015 09:48:15</v>
      </c>
    </row>
    <row r="2" spans="2:5" ht="19.5" x14ac:dyDescent="0.35">
      <c r="B2" s="18" t="s">
        <v>4</v>
      </c>
      <c r="C2" s="19"/>
      <c r="D2" s="19"/>
      <c r="E2" s="17"/>
    </row>
    <row r="3" spans="2:5" s="1" customFormat="1" ht="11.25" x14ac:dyDescent="0.2">
      <c r="B3" s="65"/>
      <c r="C3" s="66"/>
      <c r="D3" s="66"/>
      <c r="E3" s="67"/>
    </row>
    <row r="4" spans="2:5" s="1" customFormat="1" ht="11.25" x14ac:dyDescent="0.2">
      <c r="B4" s="65"/>
      <c r="C4" s="68" t="s">
        <v>5</v>
      </c>
      <c r="D4" s="94">
        <v>42276.685914351852</v>
      </c>
      <c r="E4" s="67"/>
    </row>
    <row r="5" spans="2:5" s="1" customFormat="1" ht="11.25" x14ac:dyDescent="0.2">
      <c r="B5" s="65"/>
      <c r="C5" s="82" t="s">
        <v>12</v>
      </c>
      <c r="D5" s="83">
        <f>_xll.qlSettingsEvaluationDate(Trigger)</f>
        <v>42276</v>
      </c>
      <c r="E5" s="67"/>
    </row>
    <row r="6" spans="2:5" s="1" customFormat="1" ht="11.25" x14ac:dyDescent="0.2">
      <c r="B6" s="65"/>
      <c r="C6" s="84" t="s">
        <v>41</v>
      </c>
      <c r="D6" s="85">
        <f ca="1">[1]!TriggerCounter</f>
        <v>12616</v>
      </c>
      <c r="E6" s="67"/>
    </row>
    <row r="7" spans="2:5" s="1" customFormat="1" ht="12" thickBot="1" x14ac:dyDescent="0.25">
      <c r="B7" s="62"/>
      <c r="C7" s="63"/>
      <c r="D7" s="63"/>
      <c r="E7" s="64"/>
    </row>
    <row r="8" spans="2:5" ht="14.25" thickBot="1" x14ac:dyDescent="0.3"/>
    <row r="9" spans="2:5" ht="16.5" x14ac:dyDescent="0.3">
      <c r="B9" s="18" t="s">
        <v>3</v>
      </c>
      <c r="C9" s="19"/>
      <c r="D9" s="19"/>
      <c r="E9" s="20"/>
    </row>
    <row r="10" spans="2:5" s="1" customFormat="1" ht="11.25" x14ac:dyDescent="0.2">
      <c r="B10" s="65"/>
      <c r="C10" s="171"/>
      <c r="D10" s="171"/>
      <c r="E10" s="67"/>
    </row>
    <row r="11" spans="2:5" s="1" customFormat="1" ht="11.25" x14ac:dyDescent="0.2">
      <c r="B11" s="65"/>
      <c r="C11" s="81" t="s">
        <v>6</v>
      </c>
      <c r="D11" s="86" t="s">
        <v>98</v>
      </c>
      <c r="E11" s="67"/>
    </row>
    <row r="12" spans="2:5" s="1" customFormat="1" ht="11.25" x14ac:dyDescent="0.2">
      <c r="B12" s="65"/>
      <c r="C12" s="82" t="s">
        <v>52</v>
      </c>
      <c r="D12" s="87" t="str">
        <f>Currency&amp;"ON"</f>
        <v>GBPON</v>
      </c>
      <c r="E12" s="67"/>
    </row>
    <row r="13" spans="2:5" s="1" customFormat="1" ht="11.25" x14ac:dyDescent="0.2">
      <c r="B13" s="65"/>
      <c r="C13" s="82" t="s">
        <v>11</v>
      </c>
      <c r="D13" s="88" t="str">
        <f>PROPER(Currency)&amp;IF(UPPER(Currency)="EUR","","L")&amp;"ibor"</f>
        <v>GbpLibor</v>
      </c>
      <c r="E13" s="67"/>
    </row>
    <row r="14" spans="2:5" s="1" customFormat="1" ht="11.25" x14ac:dyDescent="0.2">
      <c r="B14" s="65"/>
      <c r="C14" s="82" t="s">
        <v>9</v>
      </c>
      <c r="D14" s="89">
        <v>0</v>
      </c>
      <c r="E14" s="67"/>
    </row>
    <row r="15" spans="2:5" s="1" customFormat="1" ht="11.25" x14ac:dyDescent="0.2">
      <c r="B15" s="65"/>
      <c r="C15" s="82" t="s">
        <v>7</v>
      </c>
      <c r="D15" s="88" t="s">
        <v>93</v>
      </c>
      <c r="E15" s="67"/>
    </row>
    <row r="16" spans="2:5" s="1" customFormat="1" ht="11.25" x14ac:dyDescent="0.2">
      <c r="B16" s="65"/>
      <c r="C16" s="84" t="s">
        <v>10</v>
      </c>
      <c r="D16" s="90">
        <f>_xll.qlCalendarAdvance(Calendar,EvaluationDate,SettlementDays&amp;"d","following",FALSE)</f>
        <v>42276</v>
      </c>
      <c r="E16" s="67"/>
    </row>
    <row r="17" spans="2:5" s="1" customFormat="1" ht="12" thickBot="1" x14ac:dyDescent="0.25">
      <c r="B17" s="62"/>
      <c r="C17" s="63"/>
      <c r="D17" s="63"/>
      <c r="E17" s="64"/>
    </row>
    <row r="18" spans="2:5" s="1" customFormat="1" x14ac:dyDescent="0.25">
      <c r="B18" s="91"/>
      <c r="C18" s="91"/>
      <c r="D18" s="91"/>
      <c r="E18" s="91"/>
    </row>
    <row r="19" spans="2:5" s="1" customFormat="1" x14ac:dyDescent="0.25">
      <c r="B19" s="91"/>
      <c r="C19" s="91"/>
      <c r="D19" s="91"/>
      <c r="E19" s="91"/>
    </row>
    <row r="20" spans="2:5" s="1" customFormat="1" x14ac:dyDescent="0.25">
      <c r="B20" s="91"/>
      <c r="C20" s="91"/>
      <c r="D20" s="91"/>
      <c r="E20" s="91"/>
    </row>
    <row r="21" spans="2:5" s="1" customFormat="1" x14ac:dyDescent="0.25">
      <c r="B21" s="91"/>
      <c r="C21" s="91"/>
      <c r="D21" s="91"/>
      <c r="E21" s="91"/>
    </row>
    <row r="22" spans="2:5" s="1" customFormat="1" x14ac:dyDescent="0.25">
      <c r="B22" s="91"/>
      <c r="C22" s="91"/>
      <c r="D22" s="91"/>
      <c r="E22" s="91"/>
    </row>
    <row r="23" spans="2:5" s="1" customFormat="1" x14ac:dyDescent="0.25">
      <c r="B23" s="91"/>
      <c r="C23" s="91"/>
      <c r="D23" s="91"/>
      <c r="E23" s="91"/>
    </row>
    <row r="24" spans="2:5" s="1" customFormat="1" x14ac:dyDescent="0.25">
      <c r="B24" s="91"/>
      <c r="C24" s="91"/>
      <c r="D24" s="91"/>
      <c r="E24" s="91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2">
    <dataValidation type="list" allowBlank="1" showInputMessage="1" showErrorMessage="1" sqref="D11">
      <formula1>"EUR,USD,GBP,JPY,CHF,AUD,CNY,CNH,HKD,RMB"</formula1>
    </dataValidation>
    <dataValidation type="list" allowBlank="1" showInputMessage="1" showErrorMessage="1" sqref="D15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ignoredErrors>
    <ignoredError sqref="D16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H132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"/>
    <col min="2" max="2" width="11" style="1" bestFit="1" customWidth="1"/>
    <col min="3" max="7" width="11.28515625" style="1" customWidth="1"/>
    <col min="8" max="8" width="2.7109375" style="2" customWidth="1"/>
    <col min="9" max="9" width="26.5703125" style="1" bestFit="1" customWidth="1"/>
    <col min="10" max="11" width="11" style="49" bestFit="1" customWidth="1"/>
    <col min="12" max="12" width="26.5703125" style="1" bestFit="1" customWidth="1"/>
    <col min="13" max="13" width="8" style="49" bestFit="1" customWidth="1"/>
    <col min="14" max="14" width="8" style="50" bestFit="1" customWidth="1"/>
    <col min="15" max="15" width="26.5703125" style="1" bestFit="1" customWidth="1"/>
    <col min="16" max="17" width="8.28515625" style="50" customWidth="1"/>
    <col min="18" max="18" width="26.5703125" style="1" bestFit="1" customWidth="1"/>
    <col min="19" max="20" width="8.28515625" style="50" customWidth="1"/>
    <col min="21" max="21" width="24.42578125" style="1" bestFit="1" customWidth="1"/>
    <col min="22" max="23" width="8.28515625" style="49" customWidth="1"/>
    <col min="24" max="24" width="2.7109375" style="1" customWidth="1"/>
    <col min="25" max="25" width="10" style="1" customWidth="1"/>
    <col min="26" max="26" width="10" style="2" customWidth="1"/>
    <col min="27" max="27" width="10" style="1" customWidth="1"/>
    <col min="28" max="28" width="10" style="2" customWidth="1"/>
    <col min="29" max="29" width="10" style="1" customWidth="1"/>
    <col min="30" max="30" width="10" style="2" customWidth="1"/>
    <col min="31" max="31" width="10" style="1" customWidth="1"/>
    <col min="32" max="32" width="10" style="2" customWidth="1"/>
    <col min="33" max="33" width="10" style="1" bestFit="1" customWidth="1"/>
    <col min="34" max="34" width="10" style="2" bestFit="1" customWidth="1"/>
    <col min="35" max="39" width="14.42578125" style="1" customWidth="1"/>
    <col min="40" max="16384" width="3" style="1"/>
  </cols>
  <sheetData>
    <row r="2" spans="1:34" ht="11.25" customHeight="1" x14ac:dyDescent="0.2">
      <c r="B2" s="31" t="s">
        <v>8</v>
      </c>
      <c r="C2" s="15"/>
      <c r="D2" s="6" t="s">
        <v>2</v>
      </c>
      <c r="E2" s="6">
        <v>0</v>
      </c>
      <c r="F2" s="16" t="s">
        <v>0</v>
      </c>
      <c r="G2" s="5" t="s">
        <v>1</v>
      </c>
      <c r="H2" s="1"/>
      <c r="Z2" s="1"/>
      <c r="AB2" s="1"/>
      <c r="AD2" s="1"/>
      <c r="AF2" s="1"/>
      <c r="AH2" s="1"/>
    </row>
    <row r="3" spans="1:34" ht="11.25" customHeight="1" x14ac:dyDescent="0.2">
      <c r="C3" s="28"/>
      <c r="D3" s="29"/>
      <c r="H3" s="1"/>
      <c r="I3" s="104"/>
      <c r="Z3" s="1"/>
      <c r="AB3" s="1"/>
      <c r="AD3" s="1"/>
      <c r="AF3" s="1"/>
      <c r="AH3" s="1"/>
    </row>
    <row r="4" spans="1:34" ht="11.25" customHeight="1" x14ac:dyDescent="0.2">
      <c r="B4" s="30" t="s">
        <v>53</v>
      </c>
      <c r="C4" s="26"/>
      <c r="D4" s="11"/>
      <c r="E4" s="11"/>
      <c r="F4" s="27"/>
      <c r="G4" s="27"/>
      <c r="H4" s="1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2" customFormat="1" ht="11.25" customHeight="1" x14ac:dyDescent="0.2">
      <c r="A5" s="1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2" t="s">
        <v>42</v>
      </c>
      <c r="I5" s="13" t="s">
        <v>40</v>
      </c>
      <c r="J5" s="8" t="s">
        <v>0</v>
      </c>
      <c r="K5" s="8" t="s">
        <v>1</v>
      </c>
      <c r="L5" s="13" t="s">
        <v>40</v>
      </c>
      <c r="M5" s="8" t="s">
        <v>0</v>
      </c>
      <c r="N5" s="7" t="s">
        <v>1</v>
      </c>
      <c r="O5" s="13" t="s">
        <v>40</v>
      </c>
      <c r="P5" s="7" t="s">
        <v>0</v>
      </c>
      <c r="Q5" s="7" t="s">
        <v>1</v>
      </c>
      <c r="R5" s="13" t="s">
        <v>40</v>
      </c>
      <c r="S5" s="7" t="s">
        <v>0</v>
      </c>
      <c r="T5" s="7" t="s">
        <v>1</v>
      </c>
      <c r="U5" s="13" t="s">
        <v>40</v>
      </c>
      <c r="V5" s="8" t="s">
        <v>0</v>
      </c>
      <c r="W5" s="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ht="11.25" customHeight="1" x14ac:dyDescent="0.2">
      <c r="A6" s="211" t="s">
        <v>91</v>
      </c>
      <c r="B6" s="32" t="s">
        <v>14</v>
      </c>
      <c r="C6" s="44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44" t="str">
        <f>IF(Contribute="abcd",IF($E$2&lt;&gt;-1,_xll.RtContribute(SourceAlias,O6,Fields,P6:Q6,"SCOPE:SERVER"),_xll.RtContribute(SourceAlias,"DDS_INSERT_S",$E$2:$G$2,O6:Q6,"SCOPE:SERVER FTC:ALL")),"stopped")</f>
        <v>stopped</v>
      </c>
      <c r="F6" s="44" t="s">
        <v>42</v>
      </c>
      <c r="G6" s="73" t="s">
        <v>42</v>
      </c>
      <c r="H6" s="12" t="s">
        <v>42</v>
      </c>
      <c r="I6" s="52" t="str">
        <f t="array" ref="I6:I132">IF('1M Pricing'!J6:J132="","",'1M Pricing'!J6:J132)</f>
        <v>GBPYC1M_OND</v>
      </c>
      <c r="J6" s="53">
        <f ca="1">IF(I6="","",'1M Pricing'!$I6*100)</f>
        <v>0.50398573460597174</v>
      </c>
      <c r="K6" s="53">
        <f ca="1">J6</f>
        <v>0.50398573460597174</v>
      </c>
      <c r="L6" s="54" t="str">
        <f t="array" ref="L6:L132">IF('3M Pricing'!J6:J132="","",'3M Pricing'!J6:J132)</f>
        <v>GBPYC3M_OND</v>
      </c>
      <c r="M6" s="53">
        <f ca="1">IF(L6="","",'3M Pricing'!$I6*100)</f>
        <v>0.56291955931686566</v>
      </c>
      <c r="N6" s="53">
        <f ca="1">M6</f>
        <v>0.56291955931686566</v>
      </c>
      <c r="O6" s="54" t="str">
        <f t="array" ref="O6:O132">IF('6M Pricing'!J6:J132="","",'6M Pricing'!J6:J132)</f>
        <v>GBPYC6M_OND</v>
      </c>
      <c r="P6" s="53">
        <f ca="1">IF(O6="","",'6M Pricing'!$I6*100)</f>
        <v>0.75344420430645265</v>
      </c>
      <c r="Q6" s="53">
        <f ca="1">P6</f>
        <v>0.75344420430645265</v>
      </c>
      <c r="R6" s="54"/>
      <c r="S6" s="53"/>
      <c r="T6" s="53"/>
      <c r="U6" s="52"/>
      <c r="V6" s="53"/>
      <c r="W6" s="53"/>
      <c r="X6" s="14" t="s">
        <v>42</v>
      </c>
      <c r="Y6" s="77">
        <f ca="1">IF($C6=" ","",ROUND(ABS(_xll.RtGet(SourceAlias,$I6,BID)-J6),4))</f>
        <v>1E-4</v>
      </c>
      <c r="Z6" s="77">
        <f ca="1">IF($C6=" ","",ROUND(ABS(_xll.RtGet(SourceAlias,$I6,ASK)-K6),4))</f>
        <v>1E-4</v>
      </c>
      <c r="AA6" s="77">
        <f ca="1">IF($D6=" ","",ROUND(ABS(_xll.RtGet(SourceAlias,$L6,BID)-M6),4))</f>
        <v>1E-4</v>
      </c>
      <c r="AB6" s="77">
        <f ca="1">IF($D6=" ","",ROUND(ABS(_xll.RtGet(SourceAlias,$L6,ASK)-N6),4))</f>
        <v>1E-4</v>
      </c>
      <c r="AC6" s="77">
        <f ca="1">IF($E6=" ","",ROUND(ABS(_xll.RtGet(SourceAlias,$O6,BID)-P6),4))</f>
        <v>0</v>
      </c>
      <c r="AD6" s="77">
        <f ca="1">IF($E6=" ","",ROUND(ABS(_xll.RtGet(SourceAlias,$O6,ASK)-Q6),4))</f>
        <v>0</v>
      </c>
      <c r="AE6" s="77" t="str">
        <f>IF($F6=" ","",ROUND(ABS(_xll.RtGet(SourceAlias,$R6,BID)-S6),4))</f>
        <v/>
      </c>
      <c r="AF6" s="77" t="str">
        <f>IF($F6=" ","",ROUND(ABS(_xll.RtGet(SourceAlias,$R6,ASK)-T6),4))</f>
        <v/>
      </c>
      <c r="AG6" s="77" t="str">
        <f>IF($G6=" ","",ROUND(ABS(_xll.RtGet(SourceAlias,$U6,BID)-V6),4))</f>
        <v/>
      </c>
      <c r="AH6" s="77" t="str">
        <f>IF($G6=" ","",ROUND(ABS(_xll.RtGet(SourceAlias,$U6,ASK)-W6),4))</f>
        <v/>
      </c>
    </row>
    <row r="7" spans="1:34" ht="11.25" customHeight="1" x14ac:dyDescent="0.2">
      <c r="A7" s="212"/>
      <c r="B7" s="34" t="s">
        <v>86</v>
      </c>
      <c r="C7" s="46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46" t="str">
        <f>IF(Contribute="abcd",IF($E$2&lt;&gt;-1,_xll.RtContribute(SourceAlias,O7,Fields,P7:Q7,"SCOPE:SERVER"),_xll.RtContribute(SourceAlias,"DDS_INSERT_S",$E$2:$G$2,O7:Q7,"SCOPE:SERVER FTC:ALL")),"stopped")</f>
        <v>stopped</v>
      </c>
      <c r="F7" s="46" t="s">
        <v>42</v>
      </c>
      <c r="G7" s="75" t="s">
        <v>42</v>
      </c>
      <c r="H7" s="12" t="s">
        <v>42</v>
      </c>
      <c r="I7" s="61" t="str">
        <v>GBPYC1M_TND</v>
      </c>
      <c r="J7" s="59">
        <f ca="1">IF(I7="","",'1M Pricing'!$I7*100)</f>
        <v>0.50401317639037213</v>
      </c>
      <c r="K7" s="59">
        <f t="shared" ref="K7:K70" ca="1" si="0">J7</f>
        <v>0.50401317639037213</v>
      </c>
      <c r="L7" s="58" t="str">
        <v>GBPYC3M_TND</v>
      </c>
      <c r="M7" s="59">
        <f ca="1">IF(L7="","",'3M Pricing'!$I7*100)</f>
        <v>0.56294327195927085</v>
      </c>
      <c r="N7" s="59">
        <f t="shared" ref="N7:N52" ca="1" si="1">M7</f>
        <v>0.56294327195927085</v>
      </c>
      <c r="O7" s="58" t="str">
        <v>GBPYC6M_TND</v>
      </c>
      <c r="P7" s="59">
        <f ca="1">IF(O7="","",'6M Pricing'!$I7*100)</f>
        <v>0.75343106579661701</v>
      </c>
      <c r="Q7" s="59">
        <f t="shared" ref="Q7:Q70" ca="1" si="2">P7</f>
        <v>0.75343106579661701</v>
      </c>
      <c r="R7" s="58"/>
      <c r="S7" s="59"/>
      <c r="T7" s="59"/>
      <c r="U7" s="61"/>
      <c r="V7" s="59"/>
      <c r="W7" s="59"/>
      <c r="X7" s="14" t="s">
        <v>42</v>
      </c>
      <c r="Y7" s="80">
        <f ca="1">IF($C7=" ","",ROUND(ABS(_xll.RtGet(SourceAlias,$I7,BID)-J7),4))</f>
        <v>1E-4</v>
      </c>
      <c r="Z7" s="80">
        <f ca="1">IF($C7=" ","",ROUND(ABS(_xll.RtGet(SourceAlias,$I7,ASK)-K7),4))</f>
        <v>1E-4</v>
      </c>
      <c r="AA7" s="80">
        <f ca="1">IF($D7=" ","",ROUND(ABS(_xll.RtGet(SourceAlias,$L7,BID)-M7),4))</f>
        <v>0</v>
      </c>
      <c r="AB7" s="80">
        <f ca="1">IF($D7=" ","",ROUND(ABS(_xll.RtGet(SourceAlias,$L7,ASK)-N7),4))</f>
        <v>0</v>
      </c>
      <c r="AC7" s="80">
        <f ca="1">IF($E7=" ","",ROUND(ABS(_xll.RtGet(SourceAlias,$O7,BID)-P7),4))</f>
        <v>0</v>
      </c>
      <c r="AD7" s="80">
        <f ca="1">IF($E7=" ","",ROUND(ABS(_xll.RtGet(SourceAlias,$O7,ASK)-Q7),4))</f>
        <v>0</v>
      </c>
      <c r="AE7" s="80" t="str">
        <f>IF($F7=" ","",ROUND(ABS(_xll.RtGet(SourceAlias,$R7,BID)-S7),4))</f>
        <v/>
      </c>
      <c r="AF7" s="80" t="str">
        <f>IF($F7=" ","",ROUND(ABS(_xll.RtGet(SourceAlias,$R7,ASK)-T7),4))</f>
        <v/>
      </c>
      <c r="AG7" s="80" t="str">
        <f>IF($G7=" ","",ROUND(ABS(_xll.RtGet(SourceAlias,$U7,BID)-V7),4))</f>
        <v/>
      </c>
      <c r="AH7" s="80" t="str">
        <f>IF($G7=" ","",ROUND(ABS(_xll.RtGet(SourceAlias,$U7,ASK)-W7),4))</f>
        <v/>
      </c>
    </row>
    <row r="8" spans="1:34" ht="11.25" customHeight="1" x14ac:dyDescent="0.2">
      <c r="A8" s="212"/>
      <c r="B8" s="32" t="s">
        <v>87</v>
      </c>
      <c r="C8" s="44" t="str">
        <f>IF(Contribute="abcd",IF($E$2&lt;&gt;-1,_xll.RtContribute(SourceAlias,I8,Fields,J8:K8,"SCOPE:SERVER"),_xll.RtContribute(SourceAlias,"DDS_INSERT_S",$E$2:$G$2,I8:K8,"SCOPE:SERVER FTC:ALL")),"stopped")</f>
        <v>stopped</v>
      </c>
      <c r="D8" s="44" t="str">
        <f>IF(Contribute="abcd",IF($E$2&lt;&gt;-1,_xll.RtContribute(SourceAlias,L8,Fields,M8:N8,"SCOPE:SERVER"),_xll.RtContribute(SourceAlias,"DDS_INSERT_S",$E$2:$G$2,L8:N8,"SCOPE:SERVER FTC:ALL")),"stopped")</f>
        <v>stopped</v>
      </c>
      <c r="E8" s="44" t="str">
        <f>IF(Contribute="abcd",IF($E$2&lt;&gt;-1,_xll.RtContribute(SourceAlias,O8,Fields,P8:Q8,"SCOPE:SERVER"),_xll.RtContribute(SourceAlias,"DDS_INSERT_S",$E$2:$G$2,O8:Q8,"SCOPE:SERVER FTC:ALL")),"stopped")</f>
        <v>stopped</v>
      </c>
      <c r="F8" s="44" t="s">
        <v>42</v>
      </c>
      <c r="G8" s="73" t="s">
        <v>42</v>
      </c>
      <c r="H8" s="12" t="s">
        <v>42</v>
      </c>
      <c r="I8" s="52" t="str">
        <v>GBPYC1M_SND</v>
      </c>
      <c r="J8" s="53">
        <f ca="1">IF(I8="","",'1M Pricing'!$I8*100)</f>
        <v>0.50406805995917292</v>
      </c>
      <c r="K8" s="53">
        <f t="shared" ca="1" si="0"/>
        <v>0.50406805995917292</v>
      </c>
      <c r="L8" s="54" t="str">
        <v>GBPYC3M_SND</v>
      </c>
      <c r="M8" s="53">
        <f ca="1">IF(L8="","",'3M Pricing'!$I8*100)</f>
        <v>0.56299069725218587</v>
      </c>
      <c r="N8" s="53">
        <f t="shared" ca="1" si="1"/>
        <v>0.56299069725218587</v>
      </c>
      <c r="O8" s="54" t="str">
        <v>GBPYC6M_SND</v>
      </c>
      <c r="P8" s="53">
        <f ca="1">IF(O8="","",'6M Pricing'!$I8*100)</f>
        <v>0.75340478878505035</v>
      </c>
      <c r="Q8" s="53">
        <f t="shared" ca="1" si="2"/>
        <v>0.75340478878505035</v>
      </c>
      <c r="R8" s="54"/>
      <c r="S8" s="53"/>
      <c r="T8" s="53"/>
      <c r="U8" s="52"/>
      <c r="V8" s="53"/>
      <c r="W8" s="53"/>
      <c r="X8" s="14" t="s">
        <v>42</v>
      </c>
      <c r="Y8" s="77">
        <f ca="1">IF($C8=" ","",ROUND(ABS(_xll.RtGet(SourceAlias,$I8,BID)-J8),4))</f>
        <v>0</v>
      </c>
      <c r="Z8" s="77">
        <f ca="1">IF($C8=" ","",ROUND(ABS(_xll.RtGet(SourceAlias,$I8,ASK)-K8),4))</f>
        <v>0</v>
      </c>
      <c r="AA8" s="77">
        <f ca="1">IF($D8=" ","",ROUND(ABS(_xll.RtGet(SourceAlias,$L8,BID)-M8),4))</f>
        <v>0</v>
      </c>
      <c r="AB8" s="77">
        <f ca="1">IF($D8=" ","",ROUND(ABS(_xll.RtGet(SourceAlias,$L8,ASK)-N8),4))</f>
        <v>0</v>
      </c>
      <c r="AC8" s="77">
        <f ca="1">IF($E8=" ","",ROUND(ABS(_xll.RtGet(SourceAlias,$O8,BID)-P8),4))</f>
        <v>0</v>
      </c>
      <c r="AD8" s="77">
        <f ca="1">IF($E8=" ","",ROUND(ABS(_xll.RtGet(SourceAlias,$O8,ASK)-Q8),4))</f>
        <v>0</v>
      </c>
      <c r="AE8" s="77" t="str">
        <f>IF($F8=" ","",ROUND(ABS(_xll.RtGet(SourceAlias,$R8,BID)-S8),4))</f>
        <v/>
      </c>
      <c r="AF8" s="77" t="str">
        <f>IF($F8=" ","",ROUND(ABS(_xll.RtGet(SourceAlias,$R8,ASK)-T8),4))</f>
        <v/>
      </c>
      <c r="AG8" s="77" t="str">
        <f>IF($G8=" ","",ROUND(ABS(_xll.RtGet(SourceAlias,$U8,BID)-V8),4))</f>
        <v/>
      </c>
      <c r="AH8" s="77" t="str">
        <f>IF($G8=" ","",ROUND(ABS(_xll.RtGet(SourceAlias,$U8,ASK)-W8),4))</f>
        <v/>
      </c>
    </row>
    <row r="9" spans="1:34" ht="11.25" customHeight="1" x14ac:dyDescent="0.2">
      <c r="A9" s="212"/>
      <c r="B9" s="33" t="s">
        <v>59</v>
      </c>
      <c r="C9" s="45" t="str">
        <f>IF(Contribute="abcd",IF($E$2&lt;&gt;-1,_xll.RtContribute(SourceAlias,I9,Fields,J9:K9,"SCOPE:SERVER"),_xll.RtContribute(SourceAlias,"DDS_INSERT_S",$E$2:$G$2,I9:K9,"SCOPE:SERVER FTC:ALL")),"stopped")</f>
        <v>stopped</v>
      </c>
      <c r="D9" s="45" t="str">
        <f>IF(Contribute="abcd",IF($E$2&lt;&gt;-1,_xll.RtContribute(SourceAlias,L9,Fields,M9:N9,"SCOPE:SERVER"),_xll.RtContribute(SourceAlias,"DDS_INSERT_S",$E$2:$G$2,L9:N9,"SCOPE:SERVER FTC:ALL")),"stopped")</f>
        <v>stopped</v>
      </c>
      <c r="E9" s="45" t="str">
        <f>IF(Contribute="abcd",IF($E$2&lt;&gt;-1,_xll.RtContribute(SourceAlias,O9,Fields,P9:Q9,"SCOPE:SERVER"),_xll.RtContribute(SourceAlias,"DDS_INSERT_S",$E$2:$G$2,O9:Q9,"SCOPE:SERVER FTC:ALL")),"stopped")</f>
        <v>stopped</v>
      </c>
      <c r="F9" s="45" t="s">
        <v>42</v>
      </c>
      <c r="G9" s="74" t="s">
        <v>42</v>
      </c>
      <c r="H9" s="12" t="s">
        <v>42</v>
      </c>
      <c r="I9" s="55" t="str">
        <v>GBPYC1M_SWD</v>
      </c>
      <c r="J9" s="56">
        <f ca="1">IF(I9="","",'1M Pricing'!$I9*100)</f>
        <v>0.5042261643953827</v>
      </c>
      <c r="K9" s="56">
        <f t="shared" ca="1" si="0"/>
        <v>0.5042261643953827</v>
      </c>
      <c r="L9" s="57" t="str">
        <v>GBPYC3M_SWD</v>
      </c>
      <c r="M9" s="56">
        <f ca="1">IF(L9="","",'3M Pricing'!$I9*100)</f>
        <v>0.56313532351128159</v>
      </c>
      <c r="N9" s="56">
        <f t="shared" ca="1" si="1"/>
        <v>0.56313532351128159</v>
      </c>
      <c r="O9" s="57" t="str">
        <v>GBPYC6M_SWD</v>
      </c>
      <c r="P9" s="56">
        <f ca="1">IF(O9="","",'6M Pricing'!$I9*100)</f>
        <v>0.75338574330503183</v>
      </c>
      <c r="Q9" s="56">
        <f t="shared" ca="1" si="2"/>
        <v>0.75338574330503183</v>
      </c>
      <c r="R9" s="57"/>
      <c r="S9" s="56"/>
      <c r="T9" s="56"/>
      <c r="U9" s="55"/>
      <c r="V9" s="56"/>
      <c r="W9" s="56"/>
      <c r="X9" s="14" t="s">
        <v>42</v>
      </c>
      <c r="Y9" s="78">
        <f ca="1">IF($C9=" ","",ROUND(ABS(_xll.RtGet(SourceAlias,$I9,BID)-J9),4))</f>
        <v>0</v>
      </c>
      <c r="Z9" s="78">
        <f ca="1">IF($C9=" ","",ROUND(ABS(_xll.RtGet(SourceAlias,$I9,ASK)-K9),4))</f>
        <v>0</v>
      </c>
      <c r="AA9" s="78">
        <f ca="1">IF($D9=" ","",ROUND(ABS(_xll.RtGet(SourceAlias,$L9,BID)-M9),4))</f>
        <v>0</v>
      </c>
      <c r="AB9" s="78">
        <f ca="1">IF($D9=" ","",ROUND(ABS(_xll.RtGet(SourceAlias,$L9,ASK)-N9),4))</f>
        <v>0</v>
      </c>
      <c r="AC9" s="78">
        <f ca="1">IF($E9=" ","",ROUND(ABS(_xll.RtGet(SourceAlias,$O9,BID)-P9),4))</f>
        <v>0</v>
      </c>
      <c r="AD9" s="78">
        <f ca="1">IF($E9=" ","",ROUND(ABS(_xll.RtGet(SourceAlias,$O9,ASK)-Q9),4))</f>
        <v>0</v>
      </c>
      <c r="AE9" s="78" t="str">
        <f>IF($F9=" ","",ROUND(ABS(_xll.RtGet(SourceAlias,$R9,BID)-S9),4))</f>
        <v/>
      </c>
      <c r="AF9" s="78" t="str">
        <f>IF($F9=" ","",ROUND(ABS(_xll.RtGet(SourceAlias,$R9,ASK)-T9),4))</f>
        <v/>
      </c>
      <c r="AG9" s="78" t="str">
        <f>IF($G9=" ","",ROUND(ABS(_xll.RtGet(SourceAlias,$U9,BID)-V9),4))</f>
        <v/>
      </c>
      <c r="AH9" s="78" t="str">
        <f>IF($G9=" ","",ROUND(ABS(_xll.RtGet(SourceAlias,$U9,ASK)-W9),4))</f>
        <v/>
      </c>
    </row>
    <row r="10" spans="1:34" ht="11.25" customHeight="1" x14ac:dyDescent="0.2">
      <c r="A10" s="212"/>
      <c r="B10" s="33" t="s">
        <v>15</v>
      </c>
      <c r="C10" s="45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45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45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45" t="s">
        <v>42</v>
      </c>
      <c r="G10" s="74" t="s">
        <v>42</v>
      </c>
      <c r="H10" s="12" t="s">
        <v>42</v>
      </c>
      <c r="I10" s="55" t="str">
        <v>GBPYC1M_2WD</v>
      </c>
      <c r="J10" s="56">
        <f ca="1">IF(I10="","",'1M Pricing'!$I10*100)</f>
        <v>0.50492298849823847</v>
      </c>
      <c r="K10" s="56">
        <f t="shared" ca="1" si="0"/>
        <v>0.50492298849823847</v>
      </c>
      <c r="L10" s="57" t="str">
        <v>GBPYC3M_2WD</v>
      </c>
      <c r="M10" s="56">
        <f ca="1">IF(L10="","",'3M Pricing'!$I10*100)</f>
        <v>0.56374680882533201</v>
      </c>
      <c r="N10" s="56">
        <f t="shared" ca="1" si="1"/>
        <v>0.56374680882533201</v>
      </c>
      <c r="O10" s="57" t="str">
        <v>GBPYC6M_2WD</v>
      </c>
      <c r="P10" s="56">
        <f ca="1">IF(O10="","",'6M Pricing'!$I10*100)</f>
        <v>0.75311818993049695</v>
      </c>
      <c r="Q10" s="56">
        <f t="shared" ca="1" si="2"/>
        <v>0.75311818993049695</v>
      </c>
      <c r="R10" s="57"/>
      <c r="S10" s="56"/>
      <c r="T10" s="56"/>
      <c r="U10" s="55"/>
      <c r="V10" s="56"/>
      <c r="W10" s="56"/>
      <c r="X10" s="14" t="s">
        <v>42</v>
      </c>
      <c r="Y10" s="78">
        <f ca="1">IF($C10=" ","",ROUND(ABS(_xll.RtGet(SourceAlias,$I10,BID)-J10),4))</f>
        <v>0</v>
      </c>
      <c r="Z10" s="78">
        <f ca="1">IF($C10=" ","",ROUND(ABS(_xll.RtGet(SourceAlias,$I10,ASK)-K10),4))</f>
        <v>0</v>
      </c>
      <c r="AA10" s="78">
        <f ca="1">IF($D10=" ","",ROUND(ABS(_xll.RtGet(SourceAlias,$L10,BID)-M10),4))</f>
        <v>0</v>
      </c>
      <c r="AB10" s="78">
        <f ca="1">IF($D10=" ","",ROUND(ABS(_xll.RtGet(SourceAlias,$L10,ASK)-N10),4))</f>
        <v>0</v>
      </c>
      <c r="AC10" s="78">
        <f ca="1">IF($E10=" ","",ROUND(ABS(_xll.RtGet(SourceAlias,$O10,BID)-P10),4))</f>
        <v>0</v>
      </c>
      <c r="AD10" s="78">
        <f ca="1">IF($E10=" ","",ROUND(ABS(_xll.RtGet(SourceAlias,$O10,ASK)-Q10),4))</f>
        <v>0</v>
      </c>
      <c r="AE10" s="78" t="str">
        <f>IF($F10=" ","",ROUND(ABS(_xll.RtGet(SourceAlias,$R10,BID)-S10),4))</f>
        <v/>
      </c>
      <c r="AF10" s="78" t="str">
        <f>IF($F10=" ","",ROUND(ABS(_xll.RtGet(SourceAlias,$R10,ASK)-T10),4))</f>
        <v/>
      </c>
      <c r="AG10" s="78" t="str">
        <f>IF($G10=" ","",ROUND(ABS(_xll.RtGet(SourceAlias,$U10,BID)-V10),4))</f>
        <v/>
      </c>
      <c r="AH10" s="78" t="str">
        <f>IF($G10=" ","",ROUND(ABS(_xll.RtGet(SourceAlias,$U10,ASK)-W10),4))</f>
        <v/>
      </c>
    </row>
    <row r="11" spans="1:34" ht="11.25" customHeight="1" x14ac:dyDescent="0.2">
      <c r="A11" s="212"/>
      <c r="B11" s="33" t="s">
        <v>61</v>
      </c>
      <c r="C11" s="45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45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45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45" t="s">
        <v>42</v>
      </c>
      <c r="G11" s="74" t="s">
        <v>42</v>
      </c>
      <c r="H11" s="12" t="s">
        <v>42</v>
      </c>
      <c r="I11" s="55" t="str">
        <v>GBPYC1M_3WD</v>
      </c>
      <c r="J11" s="56">
        <f ca="1">IF(I11="","",'1M Pricing'!$I11*100)</f>
        <v>0.50606828462804831</v>
      </c>
      <c r="K11" s="56">
        <f t="shared" ca="1" si="0"/>
        <v>0.50606828462804831</v>
      </c>
      <c r="L11" s="57" t="str">
        <v>GBPYC3M_3WD</v>
      </c>
      <c r="M11" s="56">
        <f ca="1">IF(L11="","",'3M Pricing'!$I11*100)</f>
        <v>0.5647458484715272</v>
      </c>
      <c r="N11" s="56">
        <f t="shared" ca="1" si="1"/>
        <v>0.5647458484715272</v>
      </c>
      <c r="O11" s="57" t="str">
        <v>GBPYC6M_3WD</v>
      </c>
      <c r="P11" s="56">
        <f ca="1">IF(O11="","",'6M Pricing'!$I11*100)</f>
        <v>0.75263586468719101</v>
      </c>
      <c r="Q11" s="56">
        <f t="shared" ca="1" si="2"/>
        <v>0.75263586468719101</v>
      </c>
      <c r="R11" s="57"/>
      <c r="S11" s="56"/>
      <c r="T11" s="56"/>
      <c r="U11" s="55"/>
      <c r="V11" s="56"/>
      <c r="W11" s="56"/>
      <c r="X11" s="14" t="s">
        <v>42</v>
      </c>
      <c r="Y11" s="78">
        <f ca="1">IF($C11=" ","",ROUND(ABS(_xll.RtGet(SourceAlias,$I11,BID)-J11),4))</f>
        <v>0</v>
      </c>
      <c r="Z11" s="78">
        <f ca="1">IF($C11=" ","",ROUND(ABS(_xll.RtGet(SourceAlias,$I11,ASK)-K11),4))</f>
        <v>0</v>
      </c>
      <c r="AA11" s="78">
        <f ca="1">IF($D11=" ","",ROUND(ABS(_xll.RtGet(SourceAlias,$L11,BID)-M11),4))</f>
        <v>0</v>
      </c>
      <c r="AB11" s="78">
        <f ca="1">IF($D11=" ","",ROUND(ABS(_xll.RtGet(SourceAlias,$L11,ASK)-N11),4))</f>
        <v>0</v>
      </c>
      <c r="AC11" s="78">
        <f ca="1">IF($E11=" ","",ROUND(ABS(_xll.RtGet(SourceAlias,$O11,BID)-P11),4))</f>
        <v>0</v>
      </c>
      <c r="AD11" s="78">
        <f ca="1">IF($E11=" ","",ROUND(ABS(_xll.RtGet(SourceAlias,$O11,ASK)-Q11),4))</f>
        <v>0</v>
      </c>
      <c r="AE11" s="78" t="str">
        <f>IF($F11=" ","",ROUND(ABS(_xll.RtGet(SourceAlias,$R11,BID)-S11),4))</f>
        <v/>
      </c>
      <c r="AF11" s="78" t="str">
        <f>IF($F11=" ","",ROUND(ABS(_xll.RtGet(SourceAlias,$R11,ASK)-T11),4))</f>
        <v/>
      </c>
      <c r="AG11" s="78" t="str">
        <f>IF($G11=" ","",ROUND(ABS(_xll.RtGet(SourceAlias,$U11,BID)-V11),4))</f>
        <v/>
      </c>
      <c r="AH11" s="78" t="str">
        <f>IF($G11=" ","",ROUND(ABS(_xll.RtGet(SourceAlias,$U11,ASK)-W11),4))</f>
        <v/>
      </c>
    </row>
    <row r="12" spans="1:34" ht="11.25" customHeight="1" x14ac:dyDescent="0.2">
      <c r="A12" s="212"/>
      <c r="B12" s="33" t="s">
        <v>16</v>
      </c>
      <c r="C12" s="45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7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45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45" t="s">
        <v>42</v>
      </c>
      <c r="G12" s="74" t="s">
        <v>42</v>
      </c>
      <c r="H12" s="12" t="s">
        <v>42</v>
      </c>
      <c r="I12" s="55" t="str">
        <v>GBPYC1M_1MD</v>
      </c>
      <c r="J12" s="56">
        <f ca="1">IF(I12="","",'1M Pricing'!$I12*100)</f>
        <v>0.50819999999997356</v>
      </c>
      <c r="K12" s="56">
        <f t="shared" ca="1" si="0"/>
        <v>0.50819999999997356</v>
      </c>
      <c r="L12" s="57" t="str">
        <v>GBPYC3M_1MD</v>
      </c>
      <c r="M12" s="56">
        <f ca="1">IF(L12="","",'3M Pricing'!$I12*100)</f>
        <v>0.56659999998220179</v>
      </c>
      <c r="N12" s="56">
        <f t="shared" ca="1" si="1"/>
        <v>0.56659999998220179</v>
      </c>
      <c r="O12" s="57" t="str">
        <v>GBPYC6M_1MD</v>
      </c>
      <c r="P12" s="56">
        <f ca="1">IF(O12="","",'6M Pricing'!$I12*100)</f>
        <v>0.75170000000026982</v>
      </c>
      <c r="Q12" s="56">
        <f t="shared" ca="1" si="2"/>
        <v>0.75170000000026982</v>
      </c>
      <c r="R12" s="57"/>
      <c r="S12" s="56"/>
      <c r="T12" s="56"/>
      <c r="U12" s="55"/>
      <c r="V12" s="56"/>
      <c r="W12" s="56"/>
      <c r="X12" s="14" t="s">
        <v>42</v>
      </c>
      <c r="Y12" s="78">
        <f ca="1">IF($C12=" ","",ROUND(ABS(_xll.RtGet(SourceAlias,$I12,BID)-J12),4))</f>
        <v>0</v>
      </c>
      <c r="Z12" s="78">
        <f ca="1">IF($C12=" ","",ROUND(ABS(_xll.RtGet(SourceAlias,$I12,ASK)-K12),4))</f>
        <v>0</v>
      </c>
      <c r="AA12" s="78">
        <f ca="1">IF($D12=" ","",ROUND(ABS(_xll.RtGet(SourceAlias,$L12,BID)-M12),4))</f>
        <v>0</v>
      </c>
      <c r="AB12" s="78">
        <f ca="1">IF($D12=" ","",ROUND(ABS(_xll.RtGet(SourceAlias,$L12,ASK)-N12),4))</f>
        <v>0</v>
      </c>
      <c r="AC12" s="78">
        <f ca="1">IF($E12=" ","",ROUND(ABS(_xll.RtGet(SourceAlias,$O12,BID)-P12),4))</f>
        <v>0</v>
      </c>
      <c r="AD12" s="78">
        <f ca="1">IF($E12=" ","",ROUND(ABS(_xll.RtGet(SourceAlias,$O12,ASK)-Q12),4))</f>
        <v>0</v>
      </c>
      <c r="AE12" s="78" t="str">
        <f>IF($F12=" ","",ROUND(ABS(_xll.RtGet(SourceAlias,$R12,BID)-S12),4))</f>
        <v/>
      </c>
      <c r="AF12" s="78" t="str">
        <f>IF($F12=" ","",ROUND(ABS(_xll.RtGet(SourceAlias,$R12,ASK)-T12),4))</f>
        <v/>
      </c>
      <c r="AG12" s="78" t="str">
        <f>IF($G12=" ","",ROUND(ABS(_xll.RtGet(SourceAlias,$U12,BID)-V12),4))</f>
        <v/>
      </c>
      <c r="AH12" s="78" t="str">
        <f>IF($G12=" ","",ROUND(ABS(_xll.RtGet(SourceAlias,$U12,ASK)-W12),4))</f>
        <v/>
      </c>
    </row>
    <row r="13" spans="1:34" ht="11.25" customHeight="1" x14ac:dyDescent="0.2">
      <c r="A13" s="212"/>
      <c r="B13" s="33" t="s">
        <v>17</v>
      </c>
      <c r="C13" s="45" t="str">
        <f>IF(Contribute="abcd",IF($E$2&lt;&gt;-1,_xll.RtContribute(SourceAlias,I13,Fields,J13:K13,"SCOPE:SERVER"),_xll.RtContribute(SourceAlias,"DDS_INSERT_S",$E$2:$G$2,I13:K13,"SCOPE:SERVER FTC:ALL")),"stopped")</f>
        <v>stopped</v>
      </c>
      <c r="D13" s="7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45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45" t="s">
        <v>42</v>
      </c>
      <c r="G13" s="74" t="s">
        <v>42</v>
      </c>
      <c r="H13" s="12" t="s">
        <v>42</v>
      </c>
      <c r="I13" s="55" t="str">
        <v>GBPYC1M_2MD</v>
      </c>
      <c r="J13" s="56">
        <f ca="1">IF(I13="","",'1M Pricing'!$I13*100)</f>
        <v>0.51751859248264709</v>
      </c>
      <c r="K13" s="56">
        <f t="shared" ca="1" si="0"/>
        <v>0.51751859248264709</v>
      </c>
      <c r="L13" s="57" t="str">
        <v>GBPYC3M_2MD</v>
      </c>
      <c r="M13" s="56">
        <f ca="1">IF(L13="","",'3M Pricing'!$I13*100)</f>
        <v>0.57579999999838383</v>
      </c>
      <c r="N13" s="56">
        <f t="shared" ca="1" si="1"/>
        <v>0.57579999999838383</v>
      </c>
      <c r="O13" s="57" t="str">
        <v>GBPYC6M_2MD</v>
      </c>
      <c r="P13" s="56">
        <f ca="1">IF(O13="","",'6M Pricing'!$I13*100)</f>
        <v>0.74890000000004153</v>
      </c>
      <c r="Q13" s="56">
        <f t="shared" ca="1" si="2"/>
        <v>0.74890000000004153</v>
      </c>
      <c r="R13" s="57"/>
      <c r="S13" s="56"/>
      <c r="T13" s="56"/>
      <c r="U13" s="55"/>
      <c r="V13" s="56"/>
      <c r="W13" s="56"/>
      <c r="X13" s="14" t="s">
        <v>42</v>
      </c>
      <c r="Y13" s="78">
        <f ca="1">IF($C13=" ","",ROUND(ABS(_xll.RtGet(SourceAlias,$I13,BID)-J13),4))</f>
        <v>0</v>
      </c>
      <c r="Z13" s="78">
        <f ca="1">IF($C13=" ","",ROUND(ABS(_xll.RtGet(SourceAlias,$I13,ASK)-K13),4))</f>
        <v>0</v>
      </c>
      <c r="AA13" s="78">
        <f ca="1">IF($D13=" ","",ROUND(ABS(_xll.RtGet(SourceAlias,$L13,BID)-M13),4))</f>
        <v>0</v>
      </c>
      <c r="AB13" s="78">
        <f ca="1">IF($D13=" ","",ROUND(ABS(_xll.RtGet(SourceAlias,$L13,ASK)-N13),4))</f>
        <v>0</v>
      </c>
      <c r="AC13" s="78">
        <f ca="1">IF($E13=" ","",ROUND(ABS(_xll.RtGet(SourceAlias,$O13,BID)-P13),4))</f>
        <v>0</v>
      </c>
      <c r="AD13" s="78">
        <f ca="1">IF($E13=" ","",ROUND(ABS(_xll.RtGet(SourceAlias,$O13,ASK)-Q13),4))</f>
        <v>0</v>
      </c>
      <c r="AE13" s="78" t="str">
        <f>IF($F13=" ","",ROUND(ABS(_xll.RtGet(SourceAlias,$R13,BID)-S13),4))</f>
        <v/>
      </c>
      <c r="AF13" s="78" t="str">
        <f>IF($F13=" ","",ROUND(ABS(_xll.RtGet(SourceAlias,$R13,ASK)-T13),4))</f>
        <v/>
      </c>
      <c r="AG13" s="78" t="str">
        <f>IF($G13=" ","",ROUND(ABS(_xll.RtGet(SourceAlias,$U13,BID)-V13),4))</f>
        <v/>
      </c>
      <c r="AH13" s="78" t="str">
        <f>IF($G13=" ","",ROUND(ABS(_xll.RtGet(SourceAlias,$U13,ASK)-W13),4))</f>
        <v/>
      </c>
    </row>
    <row r="14" spans="1:34" ht="11.25" customHeight="1" x14ac:dyDescent="0.2">
      <c r="A14" s="212"/>
      <c r="B14" s="33" t="s">
        <v>18</v>
      </c>
      <c r="C14" s="45" t="str">
        <f>IF(Contribute="abcd",IF($E$2&lt;&gt;-1,_xll.RtContribute(SourceAlias,I14,Fields,J14:K14,"SCOPE:SERVER"),_xll.RtContribute(SourceAlias,"DDS_INSERT_S",$E$2:$G$2,I14:K14,"SCOPE:SERVER FTC:ALL")),"stopped")</f>
        <v>stopped</v>
      </c>
      <c r="D14" s="7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45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45" t="s">
        <v>42</v>
      </c>
      <c r="G14" s="74" t="s">
        <v>42</v>
      </c>
      <c r="H14" s="12" t="s">
        <v>42</v>
      </c>
      <c r="I14" s="55" t="str">
        <v>GBPYC1M_3MD</v>
      </c>
      <c r="J14" s="56">
        <f ca="1">IF(I14="","",'1M Pricing'!$I14*100)</f>
        <v>0.52253061536047962</v>
      </c>
      <c r="K14" s="56">
        <f t="shared" ca="1" si="0"/>
        <v>0.52253061536047962</v>
      </c>
      <c r="L14" s="57" t="str">
        <v>GBPYC3M_3MD</v>
      </c>
      <c r="M14" s="56">
        <f ca="1">IF(L14="","",'3M Pricing'!$I14*100)</f>
        <v>0.58310000000005613</v>
      </c>
      <c r="N14" s="56">
        <f t="shared" ca="1" si="1"/>
        <v>0.58310000000005613</v>
      </c>
      <c r="O14" s="57" t="str">
        <v>GBPYC6M_3MD</v>
      </c>
      <c r="P14" s="56">
        <f ca="1">IF(O14="","",'6M Pricing'!$I14*100)</f>
        <v>0.74819999999992171</v>
      </c>
      <c r="Q14" s="56">
        <f t="shared" ca="1" si="2"/>
        <v>0.74819999999992171</v>
      </c>
      <c r="R14" s="57"/>
      <c r="S14" s="56"/>
      <c r="T14" s="56"/>
      <c r="U14" s="55"/>
      <c r="V14" s="56"/>
      <c r="W14" s="56"/>
      <c r="X14" s="14" t="s">
        <v>42</v>
      </c>
      <c r="Y14" s="78">
        <f ca="1">IF($C14=" ","",ROUND(ABS(_xll.RtGet(SourceAlias,$I14,BID)-J14),4))</f>
        <v>0</v>
      </c>
      <c r="Z14" s="78">
        <f ca="1">IF($C14=" ","",ROUND(ABS(_xll.RtGet(SourceAlias,$I14,ASK)-K14),4))</f>
        <v>0</v>
      </c>
      <c r="AA14" s="78">
        <f ca="1">IF($D14=" ","",ROUND(ABS(_xll.RtGet(SourceAlias,$L14,BID)-M14),4))</f>
        <v>0</v>
      </c>
      <c r="AB14" s="78">
        <f ca="1">IF($D14=" ","",ROUND(ABS(_xll.RtGet(SourceAlias,$L14,ASK)-N14),4))</f>
        <v>0</v>
      </c>
      <c r="AC14" s="78">
        <f ca="1">IF($E14=" ","",ROUND(ABS(_xll.RtGet(SourceAlias,$O14,BID)-P14),4))</f>
        <v>0</v>
      </c>
      <c r="AD14" s="78">
        <f ca="1">IF($E14=" ","",ROUND(ABS(_xll.RtGet(SourceAlias,$O14,ASK)-Q14),4))</f>
        <v>0</v>
      </c>
      <c r="AE14" s="78" t="str">
        <f>IF($F14=" ","",ROUND(ABS(_xll.RtGet(SourceAlias,$R14,BID)-S14),4))</f>
        <v/>
      </c>
      <c r="AF14" s="78" t="str">
        <f>IF($F14=" ","",ROUND(ABS(_xll.RtGet(SourceAlias,$R14,ASK)-T14),4))</f>
        <v/>
      </c>
      <c r="AG14" s="78" t="str">
        <f>IF($G14=" ","",ROUND(ABS(_xll.RtGet(SourceAlias,$U14,BID)-V14),4))</f>
        <v/>
      </c>
      <c r="AH14" s="78" t="str">
        <f>IF($G14=" ","",ROUND(ABS(_xll.RtGet(SourceAlias,$U14,ASK)-W14),4))</f>
        <v/>
      </c>
    </row>
    <row r="15" spans="1:34" ht="11.25" customHeight="1" x14ac:dyDescent="0.2">
      <c r="A15" s="212"/>
      <c r="B15" s="33" t="s">
        <v>19</v>
      </c>
      <c r="C15" s="45" t="str">
        <f>IF(Contribute="abcd",IF($E$2&lt;&gt;-1,_xll.RtContribute(SourceAlias,I15,Fields,J15:K15,"SCOPE:SERVER"),_xll.RtContribute(SourceAlias,"DDS_INSERT_S",$E$2:$G$2,I15:K15,"SCOPE:SERVER FTC:ALL")),"stopped")</f>
        <v>stopped</v>
      </c>
      <c r="D15" s="76" t="s">
        <v>42</v>
      </c>
      <c r="E15" s="45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45" t="s">
        <v>42</v>
      </c>
      <c r="G15" s="74" t="s">
        <v>42</v>
      </c>
      <c r="H15" s="12" t="s">
        <v>42</v>
      </c>
      <c r="I15" s="55" t="str">
        <v>GBPYC1M_4MD</v>
      </c>
      <c r="J15" s="56">
        <f ca="1">IF(I15="","",'1M Pricing'!$I15*100)</f>
        <v>0.52504715579712369</v>
      </c>
      <c r="K15" s="56">
        <f t="shared" ca="1" si="0"/>
        <v>0.52504715579712369</v>
      </c>
      <c r="L15" s="57" t="str">
        <v/>
      </c>
      <c r="M15" s="56" t="str">
        <f>IF(L15="","",'3M Pricing'!$I15*100)</f>
        <v/>
      </c>
      <c r="N15" s="56" t="str">
        <f t="shared" si="1"/>
        <v/>
      </c>
      <c r="O15" s="57" t="str">
        <v>GBPYC6M_4MD</v>
      </c>
      <c r="P15" s="56">
        <f ca="1">IF(O15="","",'6M Pricing'!$I15*100)</f>
        <v>0.74410000000000798</v>
      </c>
      <c r="Q15" s="56">
        <f t="shared" ca="1" si="2"/>
        <v>0.74410000000000798</v>
      </c>
      <c r="R15" s="57"/>
      <c r="S15" s="56"/>
      <c r="T15" s="56"/>
      <c r="U15" s="55"/>
      <c r="V15" s="56"/>
      <c r="W15" s="56"/>
      <c r="X15" s="14"/>
      <c r="Y15" s="78">
        <f ca="1">IF($C15=" ","",ROUND(ABS(_xll.RtGet(SourceAlias,$I15,BID)-J15),4))</f>
        <v>0</v>
      </c>
      <c r="Z15" s="78">
        <f ca="1">IF($C15=" ","",ROUND(ABS(_xll.RtGet(SourceAlias,$I15,ASK)-K15),4))</f>
        <v>0</v>
      </c>
      <c r="AA15" s="78" t="str">
        <f>IF($D15=" ","",ROUND(ABS(_xll.RtGet(SourceAlias,$L15,BID)-M15),4))</f>
        <v/>
      </c>
      <c r="AB15" s="78" t="str">
        <f>IF($D15=" ","",ROUND(ABS(_xll.RtGet(SourceAlias,$L15,ASK)-N15),4))</f>
        <v/>
      </c>
      <c r="AC15" s="78">
        <f ca="1">IF($E15=" ","",ROUND(ABS(_xll.RtGet(SourceAlias,$O15,BID)-P15),4))</f>
        <v>0</v>
      </c>
      <c r="AD15" s="78">
        <f ca="1">IF($E15=" ","",ROUND(ABS(_xll.RtGet(SourceAlias,$O15,ASK)-Q15),4))</f>
        <v>0</v>
      </c>
      <c r="AE15" s="78" t="str">
        <f>IF($F15=" ","",ROUND(ABS(_xll.RtGet(SourceAlias,$R15,BID)-S15),4))</f>
        <v/>
      </c>
      <c r="AF15" s="78" t="str">
        <f>IF($F15=" ","",ROUND(ABS(_xll.RtGet(SourceAlias,$R15,ASK)-T15),4))</f>
        <v/>
      </c>
      <c r="AG15" s="78" t="str">
        <f>IF($G15=" ","",ROUND(ABS(_xll.RtGet(SourceAlias,$U15,BID)-V15),4))</f>
        <v/>
      </c>
      <c r="AH15" s="78" t="str">
        <f>IF($G15=" ","",ROUND(ABS(_xll.RtGet(SourceAlias,$U15,ASK)-W15),4))</f>
        <v/>
      </c>
    </row>
    <row r="16" spans="1:34" ht="11.25" customHeight="1" x14ac:dyDescent="0.2">
      <c r="A16" s="212"/>
      <c r="B16" s="33" t="s">
        <v>20</v>
      </c>
      <c r="C16" s="45" t="str">
        <f>IF(Contribute="abcd",IF($E$2&lt;&gt;-1,_xll.RtContribute(SourceAlias,I16,Fields,J16:K16,"SCOPE:SERVER"),_xll.RtContribute(SourceAlias,"DDS_INSERT_S",$E$2:$G$2,I16:K16,"SCOPE:SERVER FTC:ALL")),"stopped")</f>
        <v>stopped</v>
      </c>
      <c r="D16" s="76" t="s">
        <v>42</v>
      </c>
      <c r="E16" s="45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45" t="s">
        <v>42</v>
      </c>
      <c r="G16" s="74" t="s">
        <v>42</v>
      </c>
      <c r="H16" s="12" t="s">
        <v>42</v>
      </c>
      <c r="I16" s="55" t="str">
        <v>GBPYC1M_5MD</v>
      </c>
      <c r="J16" s="56">
        <f ca="1">IF(I16="","",'1M Pricing'!$I16*100)</f>
        <v>0.52755322308342878</v>
      </c>
      <c r="K16" s="56">
        <f t="shared" ca="1" si="0"/>
        <v>0.52755322308342878</v>
      </c>
      <c r="L16" s="57" t="str">
        <v/>
      </c>
      <c r="M16" s="56" t="str">
        <f>IF(L16="","",'3M Pricing'!$I16*100)</f>
        <v/>
      </c>
      <c r="N16" s="56" t="str">
        <f t="shared" si="1"/>
        <v/>
      </c>
      <c r="O16" s="57" t="str">
        <v>GBPYC6M_5MD</v>
      </c>
      <c r="P16" s="56">
        <f ca="1">IF(O16="","",'6M Pricing'!$I16*100)</f>
        <v>0.74800000000001809</v>
      </c>
      <c r="Q16" s="56">
        <f t="shared" ca="1" si="2"/>
        <v>0.74800000000001809</v>
      </c>
      <c r="R16" s="57"/>
      <c r="S16" s="56"/>
      <c r="T16" s="56"/>
      <c r="U16" s="55"/>
      <c r="V16" s="56"/>
      <c r="W16" s="56"/>
      <c r="X16" s="14"/>
      <c r="Y16" s="78">
        <f ca="1">IF($C16=" ","",ROUND(ABS(_xll.RtGet(SourceAlias,$I16,BID)-J16),4))</f>
        <v>0</v>
      </c>
      <c r="Z16" s="78">
        <f ca="1">IF($C16=" ","",ROUND(ABS(_xll.RtGet(SourceAlias,$I16,ASK)-K16),4))</f>
        <v>0</v>
      </c>
      <c r="AA16" s="78" t="str">
        <f>IF($D16=" ","",ROUND(ABS(_xll.RtGet(SourceAlias,$L16,BID)-M16),4))</f>
        <v/>
      </c>
      <c r="AB16" s="78" t="str">
        <f>IF($D16=" ","",ROUND(ABS(_xll.RtGet(SourceAlias,$L16,ASK)-N16),4))</f>
        <v/>
      </c>
      <c r="AC16" s="78">
        <f ca="1">IF($E16=" ","",ROUND(ABS(_xll.RtGet(SourceAlias,$O16,BID)-P16),4))</f>
        <v>0</v>
      </c>
      <c r="AD16" s="78">
        <f ca="1">IF($E16=" ","",ROUND(ABS(_xll.RtGet(SourceAlias,$O16,ASK)-Q16),4))</f>
        <v>0</v>
      </c>
      <c r="AE16" s="78" t="str">
        <f>IF($F16=" ","",ROUND(ABS(_xll.RtGet(SourceAlias,$R16,BID)-S16),4))</f>
        <v/>
      </c>
      <c r="AF16" s="78" t="str">
        <f>IF($F16=" ","",ROUND(ABS(_xll.RtGet(SourceAlias,$R16,ASK)-T16),4))</f>
        <v/>
      </c>
      <c r="AG16" s="78" t="str">
        <f>IF($G16=" ","",ROUND(ABS(_xll.RtGet(SourceAlias,$U16,BID)-V16),4))</f>
        <v/>
      </c>
      <c r="AH16" s="78" t="str">
        <f>IF($G16=" ","",ROUND(ABS(_xll.RtGet(SourceAlias,$U16,ASK)-W16),4))</f>
        <v/>
      </c>
    </row>
    <row r="17" spans="1:34" ht="11.25" customHeight="1" x14ac:dyDescent="0.2">
      <c r="A17" s="212"/>
      <c r="B17" s="33" t="s">
        <v>13</v>
      </c>
      <c r="C17" s="45" t="str">
        <f>IF(Contribute="abcd",IF($E$2&lt;&gt;-1,_xll.RtContribute(SourceAlias,I17,Fields,J17:K17,"SCOPE:SERVER"),_xll.RtContribute(SourceAlias,"DDS_INSERT_S",$E$2:$G$2,I17:K17,"SCOPE:SERVER FTC:ALL")),"stopped")</f>
        <v>stopped</v>
      </c>
      <c r="D17" s="76" t="s">
        <v>42</v>
      </c>
      <c r="E17" s="45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45" t="s">
        <v>42</v>
      </c>
      <c r="G17" s="74" t="s">
        <v>42</v>
      </c>
      <c r="H17" s="12" t="s">
        <v>42</v>
      </c>
      <c r="I17" s="55" t="str">
        <v>GBPYC1M_6MD</v>
      </c>
      <c r="J17" s="56">
        <f ca="1">IF(I17="","",'1M Pricing'!$I17*100)</f>
        <v>0.53005988982516627</v>
      </c>
      <c r="K17" s="56">
        <f t="shared" ca="1" si="0"/>
        <v>0.53005988982516627</v>
      </c>
      <c r="L17" s="57" t="str">
        <v/>
      </c>
      <c r="M17" s="56" t="str">
        <f>IF(L17="","",'3M Pricing'!$I17*100)</f>
        <v/>
      </c>
      <c r="N17" s="56" t="str">
        <f t="shared" si="1"/>
        <v/>
      </c>
      <c r="O17" s="57" t="str">
        <v>GBPYC6M_6MD</v>
      </c>
      <c r="P17" s="56">
        <f ca="1">IF(O17="","",'6M Pricing'!$I17*100)</f>
        <v>0.75119999999997444</v>
      </c>
      <c r="Q17" s="56">
        <f t="shared" ca="1" si="2"/>
        <v>0.75119999999997444</v>
      </c>
      <c r="R17" s="57"/>
      <c r="S17" s="56"/>
      <c r="T17" s="56"/>
      <c r="U17" s="55"/>
      <c r="V17" s="56"/>
      <c r="W17" s="56"/>
      <c r="X17" s="14" t="s">
        <v>42</v>
      </c>
      <c r="Y17" s="78">
        <f ca="1">IF($C17=" ","",ROUND(ABS(_xll.RtGet(SourceAlias,$I17,BID)-J17),4))</f>
        <v>0</v>
      </c>
      <c r="Z17" s="78">
        <f ca="1">IF($C17=" ","",ROUND(ABS(_xll.RtGet(SourceAlias,$I17,ASK)-K17),4))</f>
        <v>0</v>
      </c>
      <c r="AA17" s="78" t="str">
        <f>IF($D17=" ","",ROUND(ABS(_xll.RtGet(SourceAlias,$L17,BID)-M17),4))</f>
        <v/>
      </c>
      <c r="AB17" s="78" t="str">
        <f>IF($D17=" ","",ROUND(ABS(_xll.RtGet(SourceAlias,$L17,ASK)-N17),4))</f>
        <v/>
      </c>
      <c r="AC17" s="78">
        <f ca="1">IF($E17=" ","",ROUND(ABS(_xll.RtGet(SourceAlias,$O17,BID)-P17),4))</f>
        <v>0</v>
      </c>
      <c r="AD17" s="78">
        <f ca="1">IF($E17=" ","",ROUND(ABS(_xll.RtGet(SourceAlias,$O17,ASK)-Q17),4))</f>
        <v>0</v>
      </c>
      <c r="AE17" s="78" t="str">
        <f>IF($F17=" ","",ROUND(ABS(_xll.RtGet(SourceAlias,$R17,BID)-S17),4))</f>
        <v/>
      </c>
      <c r="AF17" s="78" t="str">
        <f>IF($F17=" ","",ROUND(ABS(_xll.RtGet(SourceAlias,$R17,ASK)-T17),4))</f>
        <v/>
      </c>
      <c r="AG17" s="78" t="str">
        <f>IF($G17=" ","",ROUND(ABS(_xll.RtGet(SourceAlias,$U17,BID)-V17),4))</f>
        <v/>
      </c>
      <c r="AH17" s="78" t="str">
        <f>IF($G17=" ","",ROUND(ABS(_xll.RtGet(SourceAlias,$U17,ASK)-W17),4))</f>
        <v/>
      </c>
    </row>
    <row r="18" spans="1:34" ht="11.25" customHeight="1" x14ac:dyDescent="0.2">
      <c r="A18" s="212"/>
      <c r="B18" s="33" t="s">
        <v>55</v>
      </c>
      <c r="C18" s="45" t="str">
        <f>IF(Contribute="abcd",IF($E$2&lt;&gt;-1,_xll.RtContribute(SourceAlias,I18,Fields,J18:K18,"SCOPE:SERVER"),_xll.RtContribute(SourceAlias,"DDS_INSERT_S",$E$2:$G$2,I18:K18,"SCOPE:SERVER FTC:ALL")),"stopped")</f>
        <v>stopped</v>
      </c>
      <c r="D18" s="76" t="s">
        <v>42</v>
      </c>
      <c r="E18" s="45" t="s">
        <v>42</v>
      </c>
      <c r="F18" s="45" t="s">
        <v>42</v>
      </c>
      <c r="G18" s="74" t="s">
        <v>42</v>
      </c>
      <c r="H18" s="12" t="s">
        <v>42</v>
      </c>
      <c r="I18" s="55" t="str">
        <v>GBPYC1M_7MD</v>
      </c>
      <c r="J18" s="56">
        <f ca="1">IF(I18="","",'1M Pricing'!$I18*100)</f>
        <v>0.53381947455810219</v>
      </c>
      <c r="K18" s="56">
        <f t="shared" ca="1" si="0"/>
        <v>0.53381947455810219</v>
      </c>
      <c r="L18" s="57" t="str">
        <v/>
      </c>
      <c r="M18" s="56" t="str">
        <f>IF(L18="","",'3M Pricing'!$I18*100)</f>
        <v/>
      </c>
      <c r="N18" s="56" t="str">
        <f t="shared" si="1"/>
        <v/>
      </c>
      <c r="O18" s="57" t="str">
        <v/>
      </c>
      <c r="P18" s="56" t="str">
        <f>IF(O18="","",'6M Pricing'!$I18*100)</f>
        <v/>
      </c>
      <c r="Q18" s="56" t="str">
        <f t="shared" si="2"/>
        <v/>
      </c>
      <c r="R18" s="57"/>
      <c r="S18" s="56"/>
      <c r="T18" s="56"/>
      <c r="U18" s="55"/>
      <c r="V18" s="56"/>
      <c r="W18" s="56"/>
      <c r="X18" s="14"/>
      <c r="Y18" s="78">
        <f ca="1">IF($C18=" ","",ROUND(ABS(_xll.RtGet(SourceAlias,$I18,BID)-J18),4))</f>
        <v>0</v>
      </c>
      <c r="Z18" s="78">
        <f ca="1">IF($C18=" ","",ROUND(ABS(_xll.RtGet(SourceAlias,$I18,ASK)-K18),4))</f>
        <v>0</v>
      </c>
      <c r="AA18" s="78" t="str">
        <f>IF($D18=" ","",ROUND(ABS(_xll.RtGet(SourceAlias,$L18,BID)-M18),4))</f>
        <v/>
      </c>
      <c r="AB18" s="78" t="str">
        <f>IF($D18=" ","",ROUND(ABS(_xll.RtGet(SourceAlias,$L18,ASK)-N18),4))</f>
        <v/>
      </c>
      <c r="AC18" s="78" t="str">
        <f>IF($E18=" ","",ROUND(ABS(_xll.RtGet(SourceAlias,$O18,BID)-P18),4))</f>
        <v/>
      </c>
      <c r="AD18" s="78" t="str">
        <f>IF($E18=" ","",ROUND(ABS(_xll.RtGet(SourceAlias,$O18,ASK)-Q18),4))</f>
        <v/>
      </c>
      <c r="AE18" s="78" t="str">
        <f>IF($F18=" ","",ROUND(ABS(_xll.RtGet(SourceAlias,$R18,BID)-S18),4))</f>
        <v/>
      </c>
      <c r="AF18" s="78" t="str">
        <f>IF($F18=" ","",ROUND(ABS(_xll.RtGet(SourceAlias,$R18,ASK)-T18),4))</f>
        <v/>
      </c>
      <c r="AG18" s="78" t="str">
        <f>IF($G18=" ","",ROUND(ABS(_xll.RtGet(SourceAlias,$U18,BID)-V18),4))</f>
        <v/>
      </c>
      <c r="AH18" s="78" t="str">
        <f>IF($G18=" ","",ROUND(ABS(_xll.RtGet(SourceAlias,$U18,ASK)-W18),4))</f>
        <v/>
      </c>
    </row>
    <row r="19" spans="1:34" ht="11.25" customHeight="1" x14ac:dyDescent="0.2">
      <c r="A19" s="212"/>
      <c r="B19" s="33" t="s">
        <v>56</v>
      </c>
      <c r="C19" s="45" t="str">
        <f>IF(Contribute="abcd",IF($E$2&lt;&gt;-1,_xll.RtContribute(SourceAlias,I19,Fields,J19:K19,"SCOPE:SERVER"),_xll.RtContribute(SourceAlias,"DDS_INSERT_S",$E$2:$G$2,I19:K19,"SCOPE:SERVER FTC:ALL")),"stopped")</f>
        <v>stopped</v>
      </c>
      <c r="D19" s="76" t="s">
        <v>42</v>
      </c>
      <c r="E19" s="45" t="s">
        <v>42</v>
      </c>
      <c r="F19" s="45" t="s">
        <v>42</v>
      </c>
      <c r="G19" s="74" t="s">
        <v>42</v>
      </c>
      <c r="H19" s="12" t="s">
        <v>42</v>
      </c>
      <c r="I19" s="55" t="str">
        <v>GBPYC1M_8MD</v>
      </c>
      <c r="J19" s="56">
        <f ca="1">IF(I19="","",'1M Pricing'!$I19*100)</f>
        <v>0.54007884319506461</v>
      </c>
      <c r="K19" s="56">
        <f t="shared" ca="1" si="0"/>
        <v>0.54007884319506461</v>
      </c>
      <c r="L19" s="57" t="str">
        <v/>
      </c>
      <c r="M19" s="56" t="str">
        <f>IF(L19="","",'3M Pricing'!$I19*100)</f>
        <v/>
      </c>
      <c r="N19" s="56" t="str">
        <f t="shared" si="1"/>
        <v/>
      </c>
      <c r="O19" s="57" t="str">
        <v/>
      </c>
      <c r="P19" s="56" t="str">
        <f>IF(O19="","",'6M Pricing'!$I19*100)</f>
        <v/>
      </c>
      <c r="Q19" s="56" t="str">
        <f t="shared" si="2"/>
        <v/>
      </c>
      <c r="R19" s="57"/>
      <c r="S19" s="56"/>
      <c r="T19" s="56"/>
      <c r="U19" s="55"/>
      <c r="V19" s="56"/>
      <c r="W19" s="56"/>
      <c r="X19" s="14"/>
      <c r="Y19" s="78">
        <f ca="1">IF($C19=" ","",ROUND(ABS(_xll.RtGet(SourceAlias,$I19,BID)-J19),4))</f>
        <v>0</v>
      </c>
      <c r="Z19" s="78">
        <f ca="1">IF($C19=" ","",ROUND(ABS(_xll.RtGet(SourceAlias,$I19,ASK)-K19),4))</f>
        <v>0</v>
      </c>
      <c r="AA19" s="78" t="str">
        <f>IF($D19=" ","",ROUND(ABS(_xll.RtGet(SourceAlias,$L19,BID)-M19),4))</f>
        <v/>
      </c>
      <c r="AB19" s="78" t="str">
        <f>IF($D19=" ","",ROUND(ABS(_xll.RtGet(SourceAlias,$L19,ASK)-N19),4))</f>
        <v/>
      </c>
      <c r="AC19" s="78" t="str">
        <f>IF($E19=" ","",ROUND(ABS(_xll.RtGet(SourceAlias,$O19,BID)-P19),4))</f>
        <v/>
      </c>
      <c r="AD19" s="78" t="str">
        <f>IF($E19=" ","",ROUND(ABS(_xll.RtGet(SourceAlias,$O19,ASK)-Q19),4))</f>
        <v/>
      </c>
      <c r="AE19" s="78" t="str">
        <f>IF($F19=" ","",ROUND(ABS(_xll.RtGet(SourceAlias,$R19,BID)-S19),4))</f>
        <v/>
      </c>
      <c r="AF19" s="78" t="str">
        <f>IF($F19=" ","",ROUND(ABS(_xll.RtGet(SourceAlias,$R19,ASK)-T19),4))</f>
        <v/>
      </c>
      <c r="AG19" s="78" t="str">
        <f>IF($G19=" ","",ROUND(ABS(_xll.RtGet(SourceAlias,$U19,BID)-V19),4))</f>
        <v/>
      </c>
      <c r="AH19" s="78" t="str">
        <f>IF($G19=" ","",ROUND(ABS(_xll.RtGet(SourceAlias,$U19,ASK)-W19),4))</f>
        <v/>
      </c>
    </row>
    <row r="20" spans="1:34" ht="11.25" customHeight="1" x14ac:dyDescent="0.2">
      <c r="A20" s="212"/>
      <c r="B20" s="33" t="s">
        <v>21</v>
      </c>
      <c r="C20" s="45" t="str">
        <f>IF(Contribute="abcd",IF($E$2&lt;&gt;-1,_xll.RtContribute(SourceAlias,I20,Fields,J20:K20,"SCOPE:SERVER"),_xll.RtContribute(SourceAlias,"DDS_INSERT_S",$E$2:$G$2,I20:K20,"SCOPE:SERVER FTC:ALL")),"stopped")</f>
        <v>stopped</v>
      </c>
      <c r="D20" s="76" t="s">
        <v>42</v>
      </c>
      <c r="E20" s="45" t="s">
        <v>42</v>
      </c>
      <c r="F20" s="45" t="s">
        <v>42</v>
      </c>
      <c r="G20" s="74" t="s">
        <v>42</v>
      </c>
      <c r="H20" s="12" t="s">
        <v>42</v>
      </c>
      <c r="I20" s="55" t="str">
        <v>GBPYC1M_9MD</v>
      </c>
      <c r="J20" s="56">
        <f ca="1">IF(I20="","",'1M Pricing'!$I20*100)</f>
        <v>0.54633654443874191</v>
      </c>
      <c r="K20" s="56">
        <f t="shared" ca="1" si="0"/>
        <v>0.54633654443874191</v>
      </c>
      <c r="L20" s="57" t="str">
        <v/>
      </c>
      <c r="M20" s="56" t="str">
        <f>IF(L20="","",'3M Pricing'!$I20*100)</f>
        <v/>
      </c>
      <c r="N20" s="56" t="str">
        <f t="shared" si="1"/>
        <v/>
      </c>
      <c r="O20" s="57" t="str">
        <v/>
      </c>
      <c r="P20" s="56" t="str">
        <f>IF(O20="","",'6M Pricing'!$I20*100)</f>
        <v/>
      </c>
      <c r="Q20" s="56" t="str">
        <f t="shared" si="2"/>
        <v/>
      </c>
      <c r="R20" s="57"/>
      <c r="S20" s="56"/>
      <c r="T20" s="56"/>
      <c r="U20" s="55"/>
      <c r="V20" s="56"/>
      <c r="W20" s="56"/>
      <c r="X20" s="14" t="s">
        <v>42</v>
      </c>
      <c r="Y20" s="78">
        <f ca="1">IF($C20=" ","",ROUND(ABS(_xll.RtGet(SourceAlias,$I20,BID)-J20),4))</f>
        <v>0</v>
      </c>
      <c r="Z20" s="78">
        <f ca="1">IF($C20=" ","",ROUND(ABS(_xll.RtGet(SourceAlias,$I20,ASK)-K20),4))</f>
        <v>0</v>
      </c>
      <c r="AA20" s="78" t="str">
        <f>IF($D20=" ","",ROUND(ABS(_xll.RtGet(SourceAlias,$L20,BID)-M20),4))</f>
        <v/>
      </c>
      <c r="AB20" s="78" t="str">
        <f>IF($D20=" ","",ROUND(ABS(_xll.RtGet(SourceAlias,$L20,ASK)-N20),4))</f>
        <v/>
      </c>
      <c r="AC20" s="78" t="str">
        <f>IF($E20=" ","",ROUND(ABS(_xll.RtGet(SourceAlias,$O20,BID)-P20),4))</f>
        <v/>
      </c>
      <c r="AD20" s="78" t="str">
        <f>IF($E20=" ","",ROUND(ABS(_xll.RtGet(SourceAlias,$O20,ASK)-Q20),4))</f>
        <v/>
      </c>
      <c r="AE20" s="78" t="str">
        <f>IF($F20=" ","",ROUND(ABS(_xll.RtGet(SourceAlias,$R20,BID)-S20),4))</f>
        <v/>
      </c>
      <c r="AF20" s="78" t="str">
        <f>IF($F20=" ","",ROUND(ABS(_xll.RtGet(SourceAlias,$R20,ASK)-T20),4))</f>
        <v/>
      </c>
      <c r="AG20" s="78" t="str">
        <f>IF($G20=" ","",ROUND(ABS(_xll.RtGet(SourceAlias,$U20,BID)-V20),4))</f>
        <v/>
      </c>
      <c r="AH20" s="78" t="str">
        <f>IF($G20=" ","",ROUND(ABS(_xll.RtGet(SourceAlias,$U20,ASK)-W20),4))</f>
        <v/>
      </c>
    </row>
    <row r="21" spans="1:34" ht="11.25" customHeight="1" x14ac:dyDescent="0.2">
      <c r="A21" s="212"/>
      <c r="B21" s="33" t="s">
        <v>57</v>
      </c>
      <c r="C21" s="45" t="str">
        <f>IF(Contribute="abcd",IF($E$2&lt;&gt;-1,_xll.RtContribute(SourceAlias,I21,Fields,J21:K21,"SCOPE:SERVER"),_xll.RtContribute(SourceAlias,"DDS_INSERT_S",$E$2:$G$2,I21:K21,"SCOPE:SERVER FTC:ALL")),"stopped")</f>
        <v>stopped</v>
      </c>
      <c r="D21" s="45" t="s">
        <v>42</v>
      </c>
      <c r="E21" s="45" t="s">
        <v>42</v>
      </c>
      <c r="F21" s="45" t="s">
        <v>42</v>
      </c>
      <c r="G21" s="74" t="s">
        <v>42</v>
      </c>
      <c r="H21" s="12" t="s">
        <v>42</v>
      </c>
      <c r="I21" s="55" t="str">
        <v>GBPYC1M_10MD</v>
      </c>
      <c r="J21" s="60">
        <f ca="1">IF(I21="","",'1M Pricing'!$I21*100)</f>
        <v>0.55510945242347831</v>
      </c>
      <c r="K21" s="60">
        <f t="shared" ca="1" si="0"/>
        <v>0.55510945242347831</v>
      </c>
      <c r="L21" s="57" t="str">
        <v/>
      </c>
      <c r="M21" s="56" t="str">
        <f>IF(L21="","",'3M Pricing'!$I21*100)</f>
        <v/>
      </c>
      <c r="N21" s="56" t="str">
        <f t="shared" si="1"/>
        <v/>
      </c>
      <c r="O21" s="57" t="str">
        <v/>
      </c>
      <c r="P21" s="56" t="str">
        <f>IF(O21="","",'6M Pricing'!$I21*100)</f>
        <v/>
      </c>
      <c r="Q21" s="56" t="str">
        <f t="shared" si="2"/>
        <v/>
      </c>
      <c r="R21" s="57"/>
      <c r="S21" s="56"/>
      <c r="T21" s="56"/>
      <c r="U21" s="55"/>
      <c r="V21" s="60"/>
      <c r="W21" s="60"/>
      <c r="X21" s="14" t="s">
        <v>42</v>
      </c>
      <c r="Y21" s="78">
        <f ca="1">IF($C21=" ","",ROUND(ABS(_xll.RtGet(SourceAlias,$I21,BID)-J21),4))</f>
        <v>0</v>
      </c>
      <c r="Z21" s="79">
        <f ca="1">IF($C21=" ","",ROUND(ABS(_xll.RtGet(SourceAlias,$I21,ASK)-K21),4))</f>
        <v>0</v>
      </c>
      <c r="AA21" s="78" t="str">
        <f>IF($D21=" ","",ROUND(ABS(_xll.RtGet(SourceAlias,$L21,BID)-M21),4))</f>
        <v/>
      </c>
      <c r="AB21" s="79" t="str">
        <f>IF($D21=" ","",ROUND(ABS(_xll.RtGet(SourceAlias,$L21,ASK)-N21),4))</f>
        <v/>
      </c>
      <c r="AC21" s="78" t="str">
        <f>IF($E21=" ","",ROUND(ABS(_xll.RtGet(SourceAlias,$O21,BID)-P21),4))</f>
        <v/>
      </c>
      <c r="AD21" s="79" t="str">
        <f>IF($E21=" ","",ROUND(ABS(_xll.RtGet(SourceAlias,$O21,ASK)-Q21),4))</f>
        <v/>
      </c>
      <c r="AE21" s="78" t="str">
        <f>IF($F21=" ","",ROUND(ABS(_xll.RtGet(SourceAlias,$R21,BID)-S21),4))</f>
        <v/>
      </c>
      <c r="AF21" s="79" t="str">
        <f>IF($F21=" ","",ROUND(ABS(_xll.RtGet(SourceAlias,$R21,ASK)-T21),4))</f>
        <v/>
      </c>
      <c r="AG21" s="78" t="str">
        <f>IF($G21=" ","",ROUND(ABS(_xll.RtGet(SourceAlias,$U21,BID)-V21),4))</f>
        <v/>
      </c>
      <c r="AH21" s="79" t="str">
        <f>IF($G21=" ","",ROUND(ABS(_xll.RtGet(SourceAlias,$U21,ASK)-W21),4))</f>
        <v/>
      </c>
    </row>
    <row r="22" spans="1:34" ht="11.25" customHeight="1" x14ac:dyDescent="0.2">
      <c r="A22" s="212"/>
      <c r="B22" s="33" t="s">
        <v>58</v>
      </c>
      <c r="C22" s="45" t="str">
        <f>IF(Contribute="abcd",IF($E$2&lt;&gt;-1,_xll.RtContribute(SourceAlias,I22,Fields,J22:K22,"SCOPE:SERVER"),_xll.RtContribute(SourceAlias,"DDS_INSERT_S",$E$2:$G$2,I22:K22,"SCOPE:SERVER FTC:ALL")),"stopped")</f>
        <v>stopped</v>
      </c>
      <c r="D22" s="45" t="s">
        <v>42</v>
      </c>
      <c r="E22" s="45" t="s">
        <v>42</v>
      </c>
      <c r="F22" s="45" t="s">
        <v>42</v>
      </c>
      <c r="G22" s="74" t="s">
        <v>42</v>
      </c>
      <c r="H22" s="12" t="s">
        <v>42</v>
      </c>
      <c r="I22" s="55" t="str">
        <v>GBPYC1M_11MD</v>
      </c>
      <c r="J22" s="56">
        <f ca="1">IF(I22="","",'1M Pricing'!$I22*100)</f>
        <v>0.56386161691240755</v>
      </c>
      <c r="K22" s="56">
        <f t="shared" ca="1" si="0"/>
        <v>0.56386161691240755</v>
      </c>
      <c r="L22" s="57" t="str">
        <v/>
      </c>
      <c r="M22" s="56" t="str">
        <f>IF(L22="","",'3M Pricing'!$I22*100)</f>
        <v/>
      </c>
      <c r="N22" s="56" t="str">
        <f t="shared" si="1"/>
        <v/>
      </c>
      <c r="O22" s="57" t="str">
        <v/>
      </c>
      <c r="P22" s="56" t="str">
        <f>IF(O22="","",'6M Pricing'!$I22*100)</f>
        <v/>
      </c>
      <c r="Q22" s="56" t="str">
        <f t="shared" si="2"/>
        <v/>
      </c>
      <c r="R22" s="57"/>
      <c r="S22" s="56"/>
      <c r="T22" s="56"/>
      <c r="U22" s="55"/>
      <c r="V22" s="56"/>
      <c r="W22" s="56"/>
      <c r="X22" s="14" t="s">
        <v>42</v>
      </c>
      <c r="Y22" s="78">
        <f ca="1">IF($C22=" ","",ROUND(ABS(_xll.RtGet(SourceAlias,$I22,BID)-J22),4))</f>
        <v>0</v>
      </c>
      <c r="Z22" s="78">
        <f ca="1">IF($C22=" ","",ROUND(ABS(_xll.RtGet(SourceAlias,$I22,ASK)-K22),4))</f>
        <v>0</v>
      </c>
      <c r="AA22" s="78" t="str">
        <f>IF($D22=" ","",ROUND(ABS(_xll.RtGet(SourceAlias,$L22,BID)-M22),4))</f>
        <v/>
      </c>
      <c r="AB22" s="78" t="str">
        <f>IF($D22=" ","",ROUND(ABS(_xll.RtGet(SourceAlias,$L22,ASK)-N22),4))</f>
        <v/>
      </c>
      <c r="AC22" s="78" t="str">
        <f>IF($E22=" ","",ROUND(ABS(_xll.RtGet(SourceAlias,$O22,BID)-P22),4))</f>
        <v/>
      </c>
      <c r="AD22" s="78" t="str">
        <f>IF($E22=" ","",ROUND(ABS(_xll.RtGet(SourceAlias,$O22,ASK)-Q22),4))</f>
        <v/>
      </c>
      <c r="AE22" s="78" t="str">
        <f>IF($F22=" ","",ROUND(ABS(_xll.RtGet(SourceAlias,$R22,BID)-S22),4))</f>
        <v/>
      </c>
      <c r="AF22" s="78" t="str">
        <f>IF($F22=" ","",ROUND(ABS(_xll.RtGet(SourceAlias,$R22,ASK)-T22),4))</f>
        <v/>
      </c>
      <c r="AG22" s="78" t="str">
        <f>IF($G22=" ","",ROUND(ABS(_xll.RtGet(SourceAlias,$U22,BID)-V22),4))</f>
        <v/>
      </c>
      <c r="AH22" s="78" t="str">
        <f>IF($G22=" ","",ROUND(ABS(_xll.RtGet(SourceAlias,$U22,ASK)-W22),4))</f>
        <v/>
      </c>
    </row>
    <row r="23" spans="1:34" ht="11.25" customHeight="1" x14ac:dyDescent="0.2">
      <c r="A23" s="212"/>
      <c r="B23" s="34" t="s">
        <v>22</v>
      </c>
      <c r="C23" s="46" t="str">
        <f>IF(Contribute="abcd",IF($E$2&lt;&gt;-1,_xll.RtContribute(SourceAlias,I23,Fields,J23:K23,"SCOPE:SERVER"),_xll.RtContribute(SourceAlias,"DDS_INSERT_S",$E$2:$G$2,I23:K23,"SCOPE:SERVER FTC:ALL")),"stopped")</f>
        <v>stopped</v>
      </c>
      <c r="D23" s="46" t="s">
        <v>42</v>
      </c>
      <c r="E23" s="46" t="s">
        <v>42</v>
      </c>
      <c r="F23" s="46" t="s">
        <v>42</v>
      </c>
      <c r="G23" s="75" t="s">
        <v>42</v>
      </c>
      <c r="H23" s="12" t="s">
        <v>42</v>
      </c>
      <c r="I23" s="61" t="str">
        <v>GBPYC1M_1YD</v>
      </c>
      <c r="J23" s="59">
        <f ca="1">IF(I23="","",'1M Pricing'!$I23*100)</f>
        <v>0.57388121825188232</v>
      </c>
      <c r="K23" s="59">
        <f t="shared" ca="1" si="0"/>
        <v>0.57388121825188232</v>
      </c>
      <c r="L23" s="58" t="str">
        <v/>
      </c>
      <c r="M23" s="59" t="str">
        <f>IF(L23="","",'3M Pricing'!$I23*100)</f>
        <v/>
      </c>
      <c r="N23" s="59" t="str">
        <f t="shared" si="1"/>
        <v/>
      </c>
      <c r="O23" s="58" t="str">
        <v/>
      </c>
      <c r="P23" s="59" t="str">
        <f>IF(O23="","",'6M Pricing'!$I23*100)</f>
        <v/>
      </c>
      <c r="Q23" s="59" t="str">
        <f t="shared" si="2"/>
        <v/>
      </c>
      <c r="R23" s="58"/>
      <c r="S23" s="59"/>
      <c r="T23" s="59"/>
      <c r="U23" s="61"/>
      <c r="V23" s="59"/>
      <c r="W23" s="59"/>
      <c r="X23" s="14" t="s">
        <v>42</v>
      </c>
      <c r="Y23" s="80">
        <f ca="1">IF($C23=" ","",ROUND(ABS(_xll.RtGet(SourceAlias,$I23,BID)-J23),4))</f>
        <v>0</v>
      </c>
      <c r="Z23" s="80">
        <f ca="1">IF($C23=" ","",ROUND(ABS(_xll.RtGet(SourceAlias,$I23,ASK)-K23),4))</f>
        <v>0</v>
      </c>
      <c r="AA23" s="80" t="str">
        <f>IF($D23=" ","",ROUND(ABS(_xll.RtGet(SourceAlias,$L23,BID)-M23),4))</f>
        <v/>
      </c>
      <c r="AB23" s="80" t="str">
        <f>IF($D23=" ","",ROUND(ABS(_xll.RtGet(SourceAlias,$L23,ASK)-N23),4))</f>
        <v/>
      </c>
      <c r="AC23" s="80" t="str">
        <f>IF($E23=" ","",ROUND(ABS(_xll.RtGet(SourceAlias,$O23,BID)-P23),4))</f>
        <v/>
      </c>
      <c r="AD23" s="80" t="str">
        <f>IF($E23=" ","",ROUND(ABS(_xll.RtGet(SourceAlias,$O23,ASK)-Q23),4))</f>
        <v/>
      </c>
      <c r="AE23" s="80" t="str">
        <f>IF($F23=" ","",ROUND(ABS(_xll.RtGet(SourceAlias,$R23,BID)-S23),4))</f>
        <v/>
      </c>
      <c r="AF23" s="80" t="str">
        <f>IF($F23=" ","",ROUND(ABS(_xll.RtGet(SourceAlias,$R23,ASK)-T23),4))</f>
        <v/>
      </c>
      <c r="AG23" s="80" t="str">
        <f>IF($G23=" ","",ROUND(ABS(_xll.RtGet(SourceAlias,$U23,BID)-V23),4))</f>
        <v/>
      </c>
      <c r="AH23" s="80" t="str">
        <f>IF($G23=" ","",ROUND(ABS(_xll.RtGet(SourceAlias,$U23,ASK)-W23),4))</f>
        <v/>
      </c>
    </row>
    <row r="24" spans="1:34" s="104" customFormat="1" ht="11.25" customHeight="1" x14ac:dyDescent="0.2">
      <c r="A24" s="211" t="s">
        <v>97</v>
      </c>
      <c r="B24" s="120" t="str">
        <f t="array" ref="B24:B31">'3M Pricing'!D24:D31</f>
        <v>Z5</v>
      </c>
      <c r="C24" s="137" t="s">
        <v>42</v>
      </c>
      <c r="D24" s="137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 t="str">
        <f>IF(I24="","",'1M Pricing'!$I24*100)</f>
        <v/>
      </c>
      <c r="K24" s="147" t="str">
        <f t="shared" si="0"/>
        <v/>
      </c>
      <c r="L24" s="148" t="str">
        <v>GBPYC3M_Z5</v>
      </c>
      <c r="M24" s="147">
        <f ca="1">IF(L24="","",'3M Pricing'!$I24)</f>
        <v>99.395420071665725</v>
      </c>
      <c r="N24" s="147">
        <f t="shared" ca="1" si="1"/>
        <v>99.395420071665725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>
        <f ca="1">IF($D24=" ","",ROUND(ABS(_xll.RtGet(SourceAlias,$L24,BID)-M24),4))</f>
        <v>1E-4</v>
      </c>
      <c r="AB24" s="159">
        <f ca="1">IF($D24=" ","",ROUND(ABS(_xll.RtGet(SourceAlias,$L24,ASK)-N24),4))</f>
        <v>1E-4</v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s="104" customFormat="1" ht="11.25" customHeight="1" x14ac:dyDescent="0.2">
      <c r="A25" s="212"/>
      <c r="B25" s="120" t="str">
        <v>H6</v>
      </c>
      <c r="C25" s="137" t="s">
        <v>42</v>
      </c>
      <c r="D25" s="13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 t="str">
        <f>IF(I25="","",'1M Pricing'!$I25*100)</f>
        <v/>
      </c>
      <c r="K25" s="147" t="str">
        <f t="shared" si="0"/>
        <v/>
      </c>
      <c r="L25" s="148" t="str">
        <v>GBPYC3M_H6</v>
      </c>
      <c r="M25" s="147">
        <f ca="1">IF(L25="","",'3M Pricing'!$I25)</f>
        <v>99.346227443453756</v>
      </c>
      <c r="N25" s="147">
        <f t="shared" ref="N25:N31" ca="1" si="3">M25</f>
        <v>99.346227443453756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>
        <f ca="1">IF($D25=" ","",ROUND(ABS(_xll.RtGet(SourceAlias,$L25,BID)-M25),4))</f>
        <v>2.9999999999999997E-4</v>
      </c>
      <c r="AB25" s="159">
        <f ca="1">IF($D25=" ","",ROUND(ABS(_xll.RtGet(SourceAlias,$L25,ASK)-N25),4))</f>
        <v>2.9999999999999997E-4</v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s="104" customFormat="1" ht="11.25" customHeight="1" x14ac:dyDescent="0.2">
      <c r="A26" s="212"/>
      <c r="B26" s="120" t="str">
        <v>M6</v>
      </c>
      <c r="C26" s="137" t="s">
        <v>42</v>
      </c>
      <c r="D26" s="13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 t="str">
        <f>IF(I26="","",'1M Pricing'!$I26*100)</f>
        <v/>
      </c>
      <c r="K26" s="147" t="str">
        <f t="shared" si="0"/>
        <v/>
      </c>
      <c r="L26" s="148" t="str">
        <v>GBPYC3M_M6</v>
      </c>
      <c r="M26" s="147">
        <f ca="1">IF(L26="","",'3M Pricing'!$I26)</f>
        <v>99.277358913500606</v>
      </c>
      <c r="N26" s="147">
        <f t="shared" ca="1" si="3"/>
        <v>99.277358913500606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>
        <f ca="1">IF($D26=" ","",ROUND(ABS(_xll.RtGet(SourceAlias,$L26,BID)-M26),4))</f>
        <v>5.0000000000000001E-4</v>
      </c>
      <c r="AB26" s="159">
        <f ca="1">IF($D26=" ","",ROUND(ABS(_xll.RtGet(SourceAlias,$L26,ASK)-N26),4))</f>
        <v>5.0000000000000001E-4</v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s="104" customFormat="1" ht="11.25" customHeight="1" x14ac:dyDescent="0.2">
      <c r="A27" s="212"/>
      <c r="B27" s="120" t="str">
        <v>U6</v>
      </c>
      <c r="C27" s="137" t="s">
        <v>42</v>
      </c>
      <c r="D27" s="13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 t="str">
        <f>IF(I27="","",'1M Pricing'!$I27*100)</f>
        <v/>
      </c>
      <c r="K27" s="147" t="str">
        <f t="shared" si="0"/>
        <v/>
      </c>
      <c r="L27" s="148" t="str">
        <v>GBPYC3M_U6</v>
      </c>
      <c r="M27" s="147">
        <f ca="1">IF(L27="","",'3M Pricing'!$I27)</f>
        <v>99.178921048124963</v>
      </c>
      <c r="N27" s="147">
        <f t="shared" ca="1" si="3"/>
        <v>99.178921048124963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>
        <f ca="1">IF($D27=" ","",ROUND(ABS(_xll.RtGet(SourceAlias,$L27,BID)-M27),4))</f>
        <v>8.9999999999999998E-4</v>
      </c>
      <c r="AB27" s="159">
        <f ca="1">IF($D27=" ","",ROUND(ABS(_xll.RtGet(SourceAlias,$L27,ASK)-N27),4))</f>
        <v>8.9999999999999998E-4</v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s="104" customFormat="1" ht="11.25" customHeight="1" x14ac:dyDescent="0.2">
      <c r="A28" s="212"/>
      <c r="B28" s="120" t="str">
        <v>Z6</v>
      </c>
      <c r="C28" s="137" t="s">
        <v>42</v>
      </c>
      <c r="D28" s="13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 t="str">
        <f>IF(I28="","",'1M Pricing'!$I28*100)</f>
        <v/>
      </c>
      <c r="K28" s="147" t="str">
        <f t="shared" si="0"/>
        <v/>
      </c>
      <c r="L28" s="148" t="str">
        <v>GBPYC3M_Z6</v>
      </c>
      <c r="M28" s="147">
        <f ca="1">IF(L28="","",'3M Pricing'!$I28)</f>
        <v>99.060688771669277</v>
      </c>
      <c r="N28" s="147">
        <f t="shared" ca="1" si="3"/>
        <v>99.060688771669277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>
        <f ca="1">IF($D28=" ","",ROUND(ABS(_xll.RtGet(SourceAlias,$L28,BID)-M28),4))</f>
        <v>1.2999999999999999E-3</v>
      </c>
      <c r="AB28" s="159">
        <f ca="1">IF($D28=" ","",ROUND(ABS(_xll.RtGet(SourceAlias,$L28,ASK)-N28),4))</f>
        <v>1.2999999999999999E-3</v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s="104" customFormat="1" ht="11.25" customHeight="1" x14ac:dyDescent="0.2">
      <c r="A29" s="212"/>
      <c r="B29" s="120" t="str">
        <v>H7</v>
      </c>
      <c r="C29" s="137" t="s">
        <v>42</v>
      </c>
      <c r="D29" s="13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 t="str">
        <f>IF(I29="","",'1M Pricing'!$I29*100)</f>
        <v/>
      </c>
      <c r="K29" s="147" t="str">
        <f t="shared" si="0"/>
        <v/>
      </c>
      <c r="L29" s="148" t="str">
        <v>GBPYC3M_H7</v>
      </c>
      <c r="M29" s="147">
        <f ca="1">IF(L29="","",'3M Pricing'!$I29)</f>
        <v>98.962647622603797</v>
      </c>
      <c r="N29" s="147">
        <f t="shared" ca="1" si="3"/>
        <v>98.962647622603797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>
        <f ca="1">IF($D29=" ","",ROUND(ABS(_xll.RtGet(SourceAlias,$L29,BID)-M29),4))</f>
        <v>1.8E-3</v>
      </c>
      <c r="AB29" s="159">
        <f ca="1">IF($D29=" ","",ROUND(ABS(_xll.RtGet(SourceAlias,$L29,ASK)-N29),4))</f>
        <v>1.8E-3</v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s="104" customFormat="1" ht="11.25" customHeight="1" x14ac:dyDescent="0.2">
      <c r="A30" s="212"/>
      <c r="B30" s="120" t="str">
        <v>M7</v>
      </c>
      <c r="C30" s="137" t="s">
        <v>42</v>
      </c>
      <c r="D30" s="13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 t="str">
        <f>IF(I30="","",'1M Pricing'!$I30*100)</f>
        <v/>
      </c>
      <c r="K30" s="147" t="str">
        <f t="shared" si="0"/>
        <v/>
      </c>
      <c r="L30" s="148" t="str">
        <v>GBPYC3M_M7</v>
      </c>
      <c r="M30" s="147">
        <f ca="1">IF(L30="","",'3M Pricing'!$I30)</f>
        <v>98.845213653034264</v>
      </c>
      <c r="N30" s="147">
        <f t="shared" ca="1" si="3"/>
        <v>98.845213653034264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>
        <f ca="1">IF($D30=" ","",ROUND(ABS(_xll.RtGet(SourceAlias,$L30,BID)-M30),4))</f>
        <v>2.3E-3</v>
      </c>
      <c r="AB30" s="159">
        <f ca="1">IF($D30=" ","",ROUND(ABS(_xll.RtGet(SourceAlias,$L30,ASK)-N30),4))</f>
        <v>2.3E-3</v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s="104" customFormat="1" ht="11.25" customHeight="1" x14ac:dyDescent="0.2">
      <c r="A31" s="212"/>
      <c r="B31" s="120" t="str">
        <v>U7</v>
      </c>
      <c r="C31" s="137" t="s">
        <v>42</v>
      </c>
      <c r="D31" s="13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 t="str">
        <f>IF(I31="","",'1M Pricing'!$I31*100)</f>
        <v/>
      </c>
      <c r="K31" s="147" t="str">
        <f t="shared" si="0"/>
        <v/>
      </c>
      <c r="L31" s="148" t="str">
        <v>GBPYC3M_U7</v>
      </c>
      <c r="M31" s="147">
        <f ca="1">IF(L31="","",'3M Pricing'!$I31)</f>
        <v>98.757871485438088</v>
      </c>
      <c r="N31" s="147">
        <f t="shared" ca="1" si="3"/>
        <v>98.757871485438088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>
        <f ca="1">IF($D31=" ","",ROUND(ABS(_xll.RtGet(SourceAlias,$L31,BID)-M31),4))</f>
        <v>3.0000000000000001E-3</v>
      </c>
      <c r="AB31" s="159">
        <f ca="1">IF($D31=" ","",ROUND(ABS(_xll.RtGet(SourceAlias,$L31,ASK)-N31),4))</f>
        <v>3.0000000000000001E-3</v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ht="11.25" customHeight="1" x14ac:dyDescent="0.2">
      <c r="A32" s="211" t="s">
        <v>150</v>
      </c>
      <c r="B32" s="119" t="s">
        <v>117</v>
      </c>
      <c r="C32" s="136" t="s">
        <v>42</v>
      </c>
      <c r="D32" s="13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13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136" t="s">
        <v>42</v>
      </c>
      <c r="G32" s="153" t="s">
        <v>42</v>
      </c>
      <c r="H32" s="12" t="s">
        <v>42</v>
      </c>
      <c r="I32" s="143" t="str">
        <v/>
      </c>
      <c r="J32" s="144" t="str">
        <f>IF(I32="","",'1M Pricing'!$I32*100)</f>
        <v/>
      </c>
      <c r="K32" s="144" t="str">
        <f t="shared" si="0"/>
        <v/>
      </c>
      <c r="L32" s="145" t="str">
        <v>GBPYC3M_T3F1</v>
      </c>
      <c r="M32" s="144">
        <f ca="1">IF(L32="","",'3M Pricing'!$I32*100)</f>
        <v>0.58310000000005613</v>
      </c>
      <c r="N32" s="144">
        <f t="shared" ca="1" si="1"/>
        <v>0.58310000000005613</v>
      </c>
      <c r="O32" s="145" t="str">
        <v>GBPYC6M_T6F1</v>
      </c>
      <c r="P32" s="144">
        <f ca="1">IF(O32="","",'6M Pricing'!$I32*100)</f>
        <v>0.75119999999997444</v>
      </c>
      <c r="Q32" s="144">
        <f t="shared" ca="1" si="2"/>
        <v>0.75119999999997444</v>
      </c>
      <c r="R32" s="145"/>
      <c r="S32" s="144"/>
      <c r="T32" s="144"/>
      <c r="U32" s="143"/>
      <c r="V32" s="144"/>
      <c r="W32" s="144"/>
      <c r="X32" s="14" t="s">
        <v>42</v>
      </c>
      <c r="Y32" s="158" t="str">
        <f>IF($C32=" ","",ROUND(ABS(_xll.RtGet(SourceAlias,$I32,BID)-J32),4))</f>
        <v/>
      </c>
      <c r="Z32" s="158" t="str">
        <f>IF($C32=" ","",ROUND(ABS(_xll.RtGet(SourceAlias,$I32,ASK)-K32),4))</f>
        <v/>
      </c>
      <c r="AA32" s="158">
        <f ca="1">IF($D32=" ","",ROUND(ABS(_xll.RtGet(SourceAlias,$L32,BID)-M32),4))</f>
        <v>1.5E-3</v>
      </c>
      <c r="AB32" s="158">
        <f ca="1">IF($D32=" ","",ROUND(ABS(_xll.RtGet(SourceAlias,$L32,ASK)-N32),4))</f>
        <v>1.5E-3</v>
      </c>
      <c r="AC32" s="158">
        <f ca="1">IF($E32=" ","",ROUND(ABS(_xll.RtGet(SourceAlias,$O32,BID)-P32),4))</f>
        <v>2.0000000000000001E-4</v>
      </c>
      <c r="AD32" s="158">
        <f ca="1">IF($E32=" ","",ROUND(ABS(_xll.RtGet(SourceAlias,$O32,ASK)-Q32),4))</f>
        <v>2.0000000000000001E-4</v>
      </c>
      <c r="AE32" s="158" t="str">
        <f>IF($F32=" ","",ROUND(ABS(_xll.RtGet(SourceAlias,$R32,BID)-S32),4))</f>
        <v/>
      </c>
      <c r="AF32" s="158" t="str">
        <f>IF($F32=" ","",ROUND(ABS(_xll.RtGet(SourceAlias,$R32,ASK)-T32),4))</f>
        <v/>
      </c>
      <c r="AG32" s="158" t="str">
        <f>IF($G32=" ","",ROUND(ABS(_xll.RtGet(SourceAlias,$U32,BID)-V32),4))</f>
        <v/>
      </c>
      <c r="AH32" s="158" t="str">
        <f>IF($G32=" ","",ROUND(ABS(_xll.RtGet(SourceAlias,$U32,ASK)-W32),4))</f>
        <v/>
      </c>
    </row>
    <row r="33" spans="1:34" s="104" customFormat="1" ht="11.25" customHeight="1" x14ac:dyDescent="0.2">
      <c r="A33" s="212"/>
      <c r="B33" s="121" t="s">
        <v>118</v>
      </c>
      <c r="C33" s="138" t="s">
        <v>42</v>
      </c>
      <c r="D33" s="138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8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8" t="s">
        <v>42</v>
      </c>
      <c r="G33" s="155" t="s">
        <v>42</v>
      </c>
      <c r="H33" s="111"/>
      <c r="I33" s="152" t="str">
        <v/>
      </c>
      <c r="J33" s="150" t="str">
        <f>IF(I33="","",'1M Pricing'!$I33*100)</f>
        <v/>
      </c>
      <c r="K33" s="150" t="str">
        <f t="shared" si="0"/>
        <v/>
      </c>
      <c r="L33" s="149" t="str">
        <v>GBPYC3M_TOM3F1</v>
      </c>
      <c r="M33" s="150">
        <f ca="1">IF(L33="","",'3M Pricing'!$I33*100)</f>
        <v>0.58367915682694871</v>
      </c>
      <c r="N33" s="150">
        <f t="shared" ca="1" si="1"/>
        <v>0.58367915682694871</v>
      </c>
      <c r="O33" s="149" t="str">
        <v>GBPYC6M_TOM6F1</v>
      </c>
      <c r="P33" s="150">
        <f ca="1">IF(O33="","",'6M Pricing'!$I33*100)</f>
        <v>0.75135914654741986</v>
      </c>
      <c r="Q33" s="150">
        <f t="shared" ca="1" si="2"/>
        <v>0.75135914654741986</v>
      </c>
      <c r="R33" s="149"/>
      <c r="S33" s="150"/>
      <c r="T33" s="150"/>
      <c r="U33" s="152"/>
      <c r="V33" s="150"/>
      <c r="W33" s="150"/>
      <c r="X33" s="112"/>
      <c r="Y33" s="161" t="str">
        <f>IF($C33=" ","",ROUND(ABS(_xll.RtGet(SourceAlias,$I33,BID)-J33),4))</f>
        <v/>
      </c>
      <c r="Z33" s="161" t="str">
        <f>IF($C33=" ","",ROUND(ABS(_xll.RtGet(SourceAlias,$I33,ASK)-K33),4))</f>
        <v/>
      </c>
      <c r="AA33" s="161">
        <f ca="1">IF($D33=" ","",ROUND(ABS(_xll.RtGet(SourceAlias,$L33,BID)-M33),4))</f>
        <v>1.1000000000000001E-3</v>
      </c>
      <c r="AB33" s="161">
        <f ca="1">IF($D33=" ","",ROUND(ABS(_xll.RtGet(SourceAlias,$L33,ASK)-N33),4))</f>
        <v>1.1000000000000001E-3</v>
      </c>
      <c r="AC33" s="161">
        <f ca="1">IF($E33=" ","",ROUND(ABS(_xll.RtGet(SourceAlias,$O33,BID)-P33),4))</f>
        <v>2.9999999999999997E-4</v>
      </c>
      <c r="AD33" s="161">
        <f ca="1">IF($E33=" ","",ROUND(ABS(_xll.RtGet(SourceAlias,$O33,ASK)-Q33),4))</f>
        <v>2.9999999999999997E-4</v>
      </c>
      <c r="AE33" s="161" t="str">
        <f>IF($F33=" ","",ROUND(ABS(_xll.RtGet(SourceAlias,$R33,BID)-S33),4))</f>
        <v/>
      </c>
      <c r="AF33" s="161" t="str">
        <f>IF($F33=" ","",ROUND(ABS(_xll.RtGet(SourceAlias,$R33,ASK)-T33),4))</f>
        <v/>
      </c>
      <c r="AG33" s="161" t="str">
        <f>IF($G33=" ","",ROUND(ABS(_xll.RtGet(SourceAlias,$U33,BID)-V33),4))</f>
        <v/>
      </c>
      <c r="AH33" s="161" t="str">
        <f>IF($G33=" ","",ROUND(ABS(_xll.RtGet(SourceAlias,$U33,ASK)-W33),4))</f>
        <v/>
      </c>
    </row>
    <row r="34" spans="1:34" s="104" customFormat="1" ht="11.25" customHeight="1" x14ac:dyDescent="0.2">
      <c r="A34" s="212"/>
      <c r="B34" s="120" t="s">
        <v>99</v>
      </c>
      <c r="C34" s="137" t="s">
        <v>42</v>
      </c>
      <c r="D34" s="137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7" t="s">
        <v>42</v>
      </c>
      <c r="G34" s="154" t="s">
        <v>42</v>
      </c>
      <c r="H34" s="111"/>
      <c r="I34" s="146" t="str">
        <v/>
      </c>
      <c r="J34" s="147" t="str">
        <f>IF(I34="","",'1M Pricing'!$I34*100)</f>
        <v/>
      </c>
      <c r="K34" s="147" t="str">
        <f t="shared" si="0"/>
        <v/>
      </c>
      <c r="L34" s="148" t="str">
        <v>GBPYC3M1X4F</v>
      </c>
      <c r="M34" s="147">
        <f ca="1">IF(L34="","",'3M Pricing'!$I34*100)</f>
        <v>0.59390241581796577</v>
      </c>
      <c r="N34" s="147">
        <f t="shared" ca="1" si="1"/>
        <v>0.59390241581796577</v>
      </c>
      <c r="O34" s="148" t="str">
        <v>GBPYC6M1X7F</v>
      </c>
      <c r="P34" s="147">
        <f ca="1">IF(O34="","",'6M Pricing'!$I34*100)</f>
        <v>0.75500000000000711</v>
      </c>
      <c r="Q34" s="147">
        <f t="shared" ca="1" si="2"/>
        <v>0.75500000000000711</v>
      </c>
      <c r="R34" s="148"/>
      <c r="S34" s="147"/>
      <c r="T34" s="147"/>
      <c r="U34" s="146"/>
      <c r="V34" s="147"/>
      <c r="W34" s="147"/>
      <c r="X34" s="112"/>
      <c r="Y34" s="159" t="str">
        <f>IF($C34=" ","",ROUND(ABS(_xll.RtGet(SourceAlias,$I34,BID)-J34),4))</f>
        <v/>
      </c>
      <c r="Z34" s="159" t="str">
        <f>IF($C34=" ","",ROUND(ABS(_xll.RtGet(SourceAlias,$I34,ASK)-K34),4))</f>
        <v/>
      </c>
      <c r="AA34" s="159">
        <f ca="1">IF($D34=" ","",ROUND(ABS(_xll.RtGet(SourceAlias,$L34,BID)-M34),4))</f>
        <v>1.1000000000000001E-3</v>
      </c>
      <c r="AB34" s="159">
        <f ca="1">IF($D34=" ","",ROUND(ABS(_xll.RtGet(SourceAlias,$L34,ASK)-N34),4))</f>
        <v>1.1000000000000001E-3</v>
      </c>
      <c r="AC34" s="159">
        <f ca="1">IF($E34=" ","",ROUND(ABS(_xll.RtGet(SourceAlias,$O34,BID)-P34),4))</f>
        <v>1E-3</v>
      </c>
      <c r="AD34" s="159">
        <f ca="1">IF($E34=" ","",ROUND(ABS(_xll.RtGet(SourceAlias,$O34,ASK)-Q34),4))</f>
        <v>1E-3</v>
      </c>
      <c r="AE34" s="159" t="str">
        <f>IF($F34=" ","",ROUND(ABS(_xll.RtGet(SourceAlias,$R34,BID)-S34),4))</f>
        <v/>
      </c>
      <c r="AF34" s="159" t="str">
        <f>IF($F34=" ","",ROUND(ABS(_xll.RtGet(SourceAlias,$R34,ASK)-T34),4))</f>
        <v/>
      </c>
      <c r="AG34" s="159" t="str">
        <f>IF($G34=" ","",ROUND(ABS(_xll.RtGet(SourceAlias,$U34,BID)-V34),4))</f>
        <v/>
      </c>
      <c r="AH34" s="159" t="str">
        <f>IF($G34=" ","",ROUND(ABS(_xll.RtGet(SourceAlias,$U34,ASK)-W34),4))</f>
        <v/>
      </c>
    </row>
    <row r="35" spans="1:34" s="104" customFormat="1" ht="11.25" customHeight="1" x14ac:dyDescent="0.2">
      <c r="A35" s="212"/>
      <c r="B35" s="120" t="s">
        <v>100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 t="str">
        <f>IF(I35="","",'1M Pricing'!$I35*100)</f>
        <v/>
      </c>
      <c r="K35" s="147" t="str">
        <f t="shared" si="0"/>
        <v/>
      </c>
      <c r="L35" s="148" t="str">
        <v>GBPYC3M2X5F</v>
      </c>
      <c r="M35" s="147">
        <f ca="1">IF(L35="","",'3M Pricing'!$I35*100)</f>
        <v>0.60118277969768785</v>
      </c>
      <c r="N35" s="147">
        <f t="shared" ca="1" si="1"/>
        <v>0.60118277969768785</v>
      </c>
      <c r="O35" s="148" t="str">
        <v>GBPYC6M2X8F</v>
      </c>
      <c r="P35" s="147">
        <f ca="1">IF(O35="","",'6M Pricing'!$I35*100)</f>
        <v>0.76499999999999246</v>
      </c>
      <c r="Q35" s="147">
        <f t="shared" ca="1" si="2"/>
        <v>0.76499999999999246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>
        <f ca="1">IF($D35=" ","",ROUND(ABS(_xll.RtGet(SourceAlias,$L35,BID)-M35),4))</f>
        <v>1E-4</v>
      </c>
      <c r="AB35" s="159">
        <f ca="1">IF($D35=" ","",ROUND(ABS(_xll.RtGet(SourceAlias,$L35,ASK)-N35),4))</f>
        <v>1E-4</v>
      </c>
      <c r="AC35" s="159">
        <f ca="1">IF($E35=" ","",ROUND(ABS(_xll.RtGet(SourceAlias,$O35,BID)-P35),4))</f>
        <v>2.9999999999999997E-4</v>
      </c>
      <c r="AD35" s="159">
        <f ca="1">IF($E35=" ","",ROUND(ABS(_xll.RtGet(SourceAlias,$O35,ASK)-Q35),4))</f>
        <v>2.9999999999999997E-4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s="104" customFormat="1" ht="11.25" customHeight="1" x14ac:dyDescent="0.2">
      <c r="A36" s="212"/>
      <c r="B36" s="120" t="s">
        <v>101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 t="str">
        <f>IF(I36="","",'1M Pricing'!$I36*100)</f>
        <v/>
      </c>
      <c r="K36" s="147" t="str">
        <f t="shared" si="0"/>
        <v/>
      </c>
      <c r="L36" s="148" t="str">
        <v>GBPYC3M3X6F</v>
      </c>
      <c r="M36" s="147">
        <f ca="1">IF(L36="","",'3M Pricing'!$I36*100)</f>
        <v>0.60830883875460728</v>
      </c>
      <c r="N36" s="147">
        <f t="shared" ca="1" si="1"/>
        <v>0.60830883875460728</v>
      </c>
      <c r="O36" s="148" t="str">
        <v>GBPYC6M3X9F</v>
      </c>
      <c r="P36" s="147">
        <f ca="1">IF(O36="","",'6M Pricing'!$I36*100)</f>
        <v>0.77499999999997793</v>
      </c>
      <c r="Q36" s="147">
        <f t="shared" ca="1" si="2"/>
        <v>0.77499999999997793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>
        <f ca="1">IF($D36=" ","",ROUND(ABS(_xll.RtGet(SourceAlias,$L36,BID)-M36),4))</f>
        <v>2.0999999999999999E-3</v>
      </c>
      <c r="AB36" s="159">
        <f ca="1">IF($D36=" ","",ROUND(ABS(_xll.RtGet(SourceAlias,$L36,ASK)-N36),4))</f>
        <v>2.0999999999999999E-3</v>
      </c>
      <c r="AC36" s="159">
        <f ca="1">IF($E36=" ","",ROUND(ABS(_xll.RtGet(SourceAlias,$O36,BID)-P36),4))</f>
        <v>2.3999999999999998E-3</v>
      </c>
      <c r="AD36" s="159">
        <f ca="1">IF($E36=" ","",ROUND(ABS(_xll.RtGet(SourceAlias,$O36,ASK)-Q36),4))</f>
        <v>2.3999999999999998E-3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s="104" customFormat="1" ht="11.25" customHeight="1" x14ac:dyDescent="0.2">
      <c r="A37" s="212"/>
      <c r="B37" s="120" t="s">
        <v>102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 t="str">
        <f>IF(I37="","",'1M Pricing'!$I37*100)</f>
        <v/>
      </c>
      <c r="K37" s="147" t="str">
        <f t="shared" si="0"/>
        <v/>
      </c>
      <c r="L37" s="148" t="str">
        <v>GBPYC3M4X7F</v>
      </c>
      <c r="M37" s="147">
        <f ca="1">IF(L37="","",'3M Pricing'!$I37*100)</f>
        <v>0.62258737918414919</v>
      </c>
      <c r="N37" s="147">
        <f t="shared" ca="1" si="1"/>
        <v>0.62258737918414919</v>
      </c>
      <c r="O37" s="148" t="str">
        <v>GBPYC6M4X10F</v>
      </c>
      <c r="P37" s="147">
        <f ca="1">IF(O37="","",'6M Pricing'!$I37*100)</f>
        <v>0.79000000000000314</v>
      </c>
      <c r="Q37" s="147">
        <f t="shared" ca="1" si="2"/>
        <v>0.79000000000000314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>
        <f ca="1">IF($D37=" ","",ROUND(ABS(_xll.RtGet(SourceAlias,$L37,BID)-M37),4))</f>
        <v>1.9E-3</v>
      </c>
      <c r="AB37" s="159">
        <f ca="1">IF($D37=" ","",ROUND(ABS(_xll.RtGet(SourceAlias,$L37,ASK)-N37),4))</f>
        <v>1.9E-3</v>
      </c>
      <c r="AC37" s="159">
        <f ca="1">IF($E37=" ","",ROUND(ABS(_xll.RtGet(SourceAlias,$O37,BID)-P37),4))</f>
        <v>1.6000000000000001E-3</v>
      </c>
      <c r="AD37" s="159">
        <f ca="1">IF($E37=" ","",ROUND(ABS(_xll.RtGet(SourceAlias,$O37,ASK)-Q37),4))</f>
        <v>1.6000000000000001E-3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s="104" customFormat="1" ht="11.25" customHeight="1" x14ac:dyDescent="0.2">
      <c r="A38" s="212"/>
      <c r="B38" s="120" t="s">
        <v>103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 t="str">
        <f>IF(I38="","",'1M Pricing'!$I38*100)</f>
        <v/>
      </c>
      <c r="K38" s="147" t="str">
        <f t="shared" si="0"/>
        <v/>
      </c>
      <c r="L38" s="148" t="str">
        <v>GBPYC3M5X8F</v>
      </c>
      <c r="M38" s="147"/>
      <c r="N38" s="147"/>
      <c r="O38" s="148" t="str">
        <v>GBPYC6M5X11F</v>
      </c>
      <c r="P38" s="147">
        <f ca="1">IF(O38="","",'6M Pricing'!$I38*100)</f>
        <v>0.8050000000111458</v>
      </c>
      <c r="Q38" s="147">
        <f t="shared" ca="1" si="2"/>
        <v>0.8050000000111458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>
        <f>IF($D38=" ","",ROUND(ABS(_xll.RtGet(SourceAlias,$L38,BID)-M38),4))</f>
        <v>0.64300000000000002</v>
      </c>
      <c r="AB38" s="159">
        <f>IF($D38=" ","",ROUND(ABS(_xll.RtGet(SourceAlias,$L38,ASK)-N38),4))</f>
        <v>0.64300000000000002</v>
      </c>
      <c r="AC38" s="159">
        <f ca="1">IF($E38=" ","",ROUND(ABS(_xll.RtGet(SourceAlias,$O38,BID)-P38),4))</f>
        <v>2.9999999999999997E-4</v>
      </c>
      <c r="AD38" s="159">
        <f ca="1">IF($E38=" ","",ROUND(ABS(_xll.RtGet(SourceAlias,$O38,ASK)-Q38),4))</f>
        <v>2.9999999999999997E-4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s="104" customFormat="1" ht="11.25" customHeight="1" x14ac:dyDescent="0.2">
      <c r="A39" s="212"/>
      <c r="B39" s="120" t="s">
        <v>104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 t="str">
        <f>IF(I39="","",'1M Pricing'!$I39*100)</f>
        <v/>
      </c>
      <c r="K39" s="147" t="str">
        <f t="shared" si="0"/>
        <v/>
      </c>
      <c r="L39" s="148" t="str">
        <v>GBPYC3M6X9F</v>
      </c>
      <c r="M39" s="147"/>
      <c r="N39" s="147"/>
      <c r="O39" s="148" t="str">
        <v>GBPYC6M6X12F</v>
      </c>
      <c r="P39" s="147">
        <f ca="1">IF(O39="","",'6M Pricing'!$I39*100)</f>
        <v>0.81500000000004869</v>
      </c>
      <c r="Q39" s="147">
        <f t="shared" ca="1" si="2"/>
        <v>0.81500000000004869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>
        <f>IF($D39=" ","",ROUND(ABS(_xll.RtGet(SourceAlias,$L39,BID)-M39),4))</f>
        <v>0.66439999999999999</v>
      </c>
      <c r="AB39" s="159">
        <f>IF($D39=" ","",ROUND(ABS(_xll.RtGet(SourceAlias,$L39,ASK)-N39),4))</f>
        <v>0.66439999999999999</v>
      </c>
      <c r="AC39" s="159">
        <f ca="1">IF($E39=" ","",ROUND(ABS(_xll.RtGet(SourceAlias,$O39,BID)-P39),4))</f>
        <v>1.9E-3</v>
      </c>
      <c r="AD39" s="159">
        <f ca="1">IF($E39=" ","",ROUND(ABS(_xll.RtGet(SourceAlias,$O39,ASK)-Q39),4))</f>
        <v>1.9E-3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s="104" customFormat="1" ht="11.25" customHeight="1" x14ac:dyDescent="0.2">
      <c r="A40" s="212"/>
      <c r="B40" s="120" t="s">
        <v>105</v>
      </c>
      <c r="C40" s="137" t="s">
        <v>42</v>
      </c>
      <c r="D40" s="137" t="s">
        <v>42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 t="str">
        <f>IF(I40="","",'1M Pricing'!$I40*100)</f>
        <v/>
      </c>
      <c r="K40" s="147" t="str">
        <f t="shared" si="0"/>
        <v/>
      </c>
      <c r="L40" s="148" t="str">
        <v/>
      </c>
      <c r="M40" s="147"/>
      <c r="N40" s="147"/>
      <c r="O40" s="148" t="str">
        <v>GBPYC6M7X13F</v>
      </c>
      <c r="P40" s="147">
        <f ca="1">IF(O40="","",'6M Pricing'!$I40*100)</f>
        <v>0.83833578675195086</v>
      </c>
      <c r="Q40" s="147">
        <f t="shared" ca="1" si="2"/>
        <v>0.83833578675195086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 t="str">
        <f>IF($D40=" ","",ROUND(ABS(_xll.RtGet(SourceAlias,$L40,BID)-M40),4))</f>
        <v/>
      </c>
      <c r="AB40" s="159" t="str">
        <f>IF($D40=" ","",ROUND(ABS(_xll.RtGet(SourceAlias,$L40,ASK)-N40),4))</f>
        <v/>
      </c>
      <c r="AC40" s="159">
        <f ca="1">IF($E40=" ","",ROUND(ABS(_xll.RtGet(SourceAlias,$O40,BID)-P40),4))</f>
        <v>2.8999999999999998E-3</v>
      </c>
      <c r="AD40" s="159">
        <f ca="1">IF($E40=" ","",ROUND(ABS(_xll.RtGet(SourceAlias,$O40,ASK)-Q40),4))</f>
        <v>2.8999999999999998E-3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s="104" customFormat="1" ht="11.25" customHeight="1" x14ac:dyDescent="0.2">
      <c r="A41" s="212"/>
      <c r="B41" s="120" t="s">
        <v>106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 t="str">
        <f>IF(I41="","",'1M Pricing'!$I41*100)</f>
        <v/>
      </c>
      <c r="K41" s="147" t="str">
        <f t="shared" si="0"/>
        <v/>
      </c>
      <c r="L41" s="148" t="str">
        <v/>
      </c>
      <c r="M41" s="147"/>
      <c r="N41" s="147"/>
      <c r="O41" s="148" t="str">
        <v>GBPYC6M8X14F</v>
      </c>
      <c r="P41" s="147">
        <f ca="1">IF(O41="","",'6M Pricing'!$I41*100)</f>
        <v>0.86822000157646562</v>
      </c>
      <c r="Q41" s="147">
        <f t="shared" ca="1" si="2"/>
        <v>0.86822000157646562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>
        <f ca="1">IF($E41=" ","",ROUND(ABS(_xll.RtGet(SourceAlias,$O41,BID)-P41),4))</f>
        <v>1E-3</v>
      </c>
      <c r="AD41" s="159">
        <f ca="1">IF($E41=" ","",ROUND(ABS(_xll.RtGet(SourceAlias,$O41,ASK)-Q41),4))</f>
        <v>1E-3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s="104" customFormat="1" ht="11.25" customHeight="1" x14ac:dyDescent="0.2">
      <c r="A42" s="212"/>
      <c r="B42" s="120" t="s">
        <v>107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 t="str">
        <f>IF(I42="","",'1M Pricing'!$I42*100)</f>
        <v/>
      </c>
      <c r="K42" s="147" t="str">
        <f t="shared" si="0"/>
        <v/>
      </c>
      <c r="L42" s="148" t="str">
        <v/>
      </c>
      <c r="M42" s="147"/>
      <c r="N42" s="147"/>
      <c r="O42" s="148" t="str">
        <v>GBPYC6M9X15F</v>
      </c>
      <c r="P42" s="147">
        <f ca="1">IF(O42="","",'6M Pricing'!$I42*100)</f>
        <v>0.89999999999975155</v>
      </c>
      <c r="Q42" s="147">
        <f t="shared" ca="1" si="2"/>
        <v>0.89999999999975155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>
        <f ca="1">IF($E42=" ","",ROUND(ABS(_xll.RtGet(SourceAlias,$O42,BID)-P42),4))</f>
        <v>3.8999999999999998E-3</v>
      </c>
      <c r="AD42" s="159">
        <f ca="1">IF($E42=" ","",ROUND(ABS(_xll.RtGet(SourceAlias,$O42,ASK)-Q42),4))</f>
        <v>3.8999999999999998E-3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s="104" customFormat="1" ht="11.25" customHeight="1" x14ac:dyDescent="0.2">
      <c r="A43" s="212"/>
      <c r="B43" s="120" t="s">
        <v>108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 t="str">
        <f>IF(I43="","",'1M Pricing'!$I43*100)</f>
        <v/>
      </c>
      <c r="K43" s="147" t="str">
        <f t="shared" si="0"/>
        <v/>
      </c>
      <c r="L43" s="148" t="str">
        <v/>
      </c>
      <c r="M43" s="147"/>
      <c r="N43" s="147"/>
      <c r="O43" s="148" t="str">
        <v>GBPYC6M10X16F</v>
      </c>
      <c r="P43" s="147">
        <f ca="1">IF(O43="","",'6M Pricing'!$I43*100)</f>
        <v>0.93153013867276258</v>
      </c>
      <c r="Q43" s="147">
        <f t="shared" ca="1" si="2"/>
        <v>0.93153013867276258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>
        <f ca="1">IF($E43=" ","",ROUND(ABS(_xll.RtGet(SourceAlias,$O43,BID)-P43),4))</f>
        <v>1.9E-3</v>
      </c>
      <c r="AD43" s="159">
        <f ca="1">IF($E43=" ","",ROUND(ABS(_xll.RtGet(SourceAlias,$O43,ASK)-Q43),4))</f>
        <v>1.9E-3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s="104" customFormat="1" ht="11.25" customHeight="1" x14ac:dyDescent="0.2">
      <c r="A44" s="212"/>
      <c r="B44" s="120" t="s">
        <v>109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 t="str">
        <f>IF(I44="","",'1M Pricing'!$I44*100)</f>
        <v/>
      </c>
      <c r="K44" s="147" t="str">
        <f t="shared" si="0"/>
        <v/>
      </c>
      <c r="L44" s="148" t="str">
        <v/>
      </c>
      <c r="M44" s="147"/>
      <c r="N44" s="147"/>
      <c r="O44" s="148" t="str">
        <v>GBPYC6M11X17F</v>
      </c>
      <c r="P44" s="147">
        <f ca="1">IF(O44="","",'6M Pricing'!$I44*100)</f>
        <v>0.95917103633147061</v>
      </c>
      <c r="Q44" s="147">
        <f t="shared" ca="1" si="2"/>
        <v>0.95917103633147061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>
        <f ca="1">IF($E44=" ","",ROUND(ABS(_xll.RtGet(SourceAlias,$O44,BID)-P44),4))</f>
        <v>1.8E-3</v>
      </c>
      <c r="AD44" s="159">
        <f ca="1">IF($E44=" ","",ROUND(ABS(_xll.RtGet(SourceAlias,$O44,ASK)-Q44),4))</f>
        <v>1.8E-3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s="104" customFormat="1" ht="11.25" customHeight="1" x14ac:dyDescent="0.2">
      <c r="A45" s="212"/>
      <c r="B45" s="120" t="s">
        <v>110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 t="str">
        <f>IF(I45="","",'1M Pricing'!$I45*100)</f>
        <v/>
      </c>
      <c r="K45" s="147" t="str">
        <f t="shared" si="0"/>
        <v/>
      </c>
      <c r="L45" s="148" t="str">
        <v/>
      </c>
      <c r="M45" s="147"/>
      <c r="N45" s="147"/>
      <c r="O45" s="148" t="str">
        <v>GBPYC6M12X18F</v>
      </c>
      <c r="P45" s="147">
        <f ca="1">IF(O45="","",'6M Pricing'!$I45*100)</f>
        <v>0.99499999999974609</v>
      </c>
      <c r="Q45" s="147">
        <f t="shared" ca="1" si="2"/>
        <v>0.99499999999974609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>
        <f ca="1">IF($E45=" ","",ROUND(ABS(_xll.RtGet(SourceAlias,$O45,BID)-P45),4))</f>
        <v>5.1999999999999998E-3</v>
      </c>
      <c r="AD45" s="159">
        <f ca="1">IF($E45=" ","",ROUND(ABS(_xll.RtGet(SourceAlias,$O45,ASK)-Q45),4))</f>
        <v>5.1999999999999998E-3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s="104" customFormat="1" ht="11.25" customHeight="1" x14ac:dyDescent="0.2">
      <c r="A46" s="212"/>
      <c r="B46" s="120" t="s">
        <v>111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 t="str">
        <f>IF(I46="","",'1M Pricing'!$I46*100)</f>
        <v/>
      </c>
      <c r="K46" s="147" t="str">
        <f t="shared" si="0"/>
        <v/>
      </c>
      <c r="L46" s="148" t="str">
        <v/>
      </c>
      <c r="M46" s="147"/>
      <c r="N46" s="147"/>
      <c r="O46" s="148" t="str">
        <v>GBPYC6M13X19F</v>
      </c>
      <c r="P46" s="147">
        <f ca="1">IF(O46="","",'6M Pricing'!$I46*100)</f>
        <v>1.0279760634595623</v>
      </c>
      <c r="Q46" s="147">
        <f t="shared" ca="1" si="2"/>
        <v>1.0279760634595623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>
        <f ca="1">IF($E46=" ","",ROUND(ABS(_xll.RtGet(SourceAlias,$O46,BID)-P46),4))</f>
        <v>2.8E-3</v>
      </c>
      <c r="AD46" s="159">
        <f ca="1">IF($E46=" ","",ROUND(ABS(_xll.RtGet(SourceAlias,$O46,ASK)-Q46),4))</f>
        <v>2.8E-3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s="104" customFormat="1" ht="11.25" customHeight="1" x14ac:dyDescent="0.2">
      <c r="A47" s="212"/>
      <c r="B47" s="120" t="s">
        <v>112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 t="str">
        <f>IF(I47="","",'1M Pricing'!$I47*100)</f>
        <v/>
      </c>
      <c r="K47" s="147" t="str">
        <f t="shared" si="0"/>
        <v/>
      </c>
      <c r="L47" s="148" t="str">
        <v/>
      </c>
      <c r="M47" s="147"/>
      <c r="N47" s="147"/>
      <c r="O47" s="148" t="str">
        <v>GBPYC6M14X20F</v>
      </c>
      <c r="P47" s="147">
        <f ca="1">IF(O47="","",'6M Pricing'!$I47*100)</f>
        <v>1.057881355649833</v>
      </c>
      <c r="Q47" s="147">
        <f t="shared" ca="1" si="2"/>
        <v>1.057881355649833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>
        <f ca="1">IF($E47=" ","",ROUND(ABS(_xll.RtGet(SourceAlias,$O47,BID)-P47),4))</f>
        <v>2E-3</v>
      </c>
      <c r="AD47" s="159">
        <f ca="1">IF($E47=" ","",ROUND(ABS(_xll.RtGet(SourceAlias,$O47,ASK)-Q47),4))</f>
        <v>2E-3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s="104" customFormat="1" ht="11.25" customHeight="1" x14ac:dyDescent="0.2">
      <c r="A48" s="212"/>
      <c r="B48" s="120" t="s">
        <v>113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 t="str">
        <f>IF(I48="","",'1M Pricing'!$I48*100)</f>
        <v/>
      </c>
      <c r="K48" s="147" t="str">
        <f t="shared" si="0"/>
        <v/>
      </c>
      <c r="L48" s="148" t="str">
        <v/>
      </c>
      <c r="M48" s="147"/>
      <c r="N48" s="147"/>
      <c r="O48" s="148" t="str">
        <v>GBPYC6M15X21F</v>
      </c>
      <c r="P48" s="147">
        <f ca="1">IF(O48="","",'6M Pricing'!$I48*100)</f>
        <v>1.0902726440212152</v>
      </c>
      <c r="Q48" s="147">
        <f t="shared" ca="1" si="2"/>
        <v>1.0902726440212152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>
        <f ca="1">IF($E48=" ","",ROUND(ABS(_xll.RtGet(SourceAlias,$O48,BID)-P48),4))</f>
        <v>5.4000000000000003E-3</v>
      </c>
      <c r="AD48" s="159">
        <f ca="1">IF($E48=" ","",ROUND(ABS(_xll.RtGet(SourceAlias,$O48,ASK)-Q48),4))</f>
        <v>5.4000000000000003E-3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s="104" customFormat="1" ht="11.25" customHeight="1" x14ac:dyDescent="0.2">
      <c r="A49" s="212"/>
      <c r="B49" s="120" t="s">
        <v>114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 t="str">
        <f>IF(I49="","",'1M Pricing'!$I49*100)</f>
        <v/>
      </c>
      <c r="K49" s="147" t="str">
        <f t="shared" si="0"/>
        <v/>
      </c>
      <c r="L49" s="148" t="str">
        <v/>
      </c>
      <c r="M49" s="147"/>
      <c r="N49" s="147"/>
      <c r="O49" s="148" t="str">
        <v>GBPYC6M16X22F</v>
      </c>
      <c r="P49" s="147">
        <f ca="1">IF(O49="","",'6M Pricing'!$I49*100)</f>
        <v>1.1332224416803964</v>
      </c>
      <c r="Q49" s="147">
        <f t="shared" ca="1" si="2"/>
        <v>1.1332224416803964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>
        <f ca="1">IF($E49=" ","",ROUND(ABS(_xll.RtGet(SourceAlias,$O49,BID)-P49),4))</f>
        <v>2.0999999999999999E-3</v>
      </c>
      <c r="AD49" s="159">
        <f ca="1">IF($E49=" ","",ROUND(ABS(_xll.RtGet(SourceAlias,$O49,ASK)-Q49),4))</f>
        <v>2.0999999999999999E-3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s="104" customFormat="1" ht="11.25" customHeight="1" x14ac:dyDescent="0.2">
      <c r="A50" s="212"/>
      <c r="B50" s="120" t="s">
        <v>115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 t="str">
        <f>IF(I50="","",'1M Pricing'!$I50*100)</f>
        <v/>
      </c>
      <c r="K50" s="147" t="str">
        <f t="shared" si="0"/>
        <v/>
      </c>
      <c r="L50" s="148" t="str">
        <v/>
      </c>
      <c r="M50" s="147"/>
      <c r="N50" s="147"/>
      <c r="O50" s="148" t="str">
        <v>GBPYC6M17X23F</v>
      </c>
      <c r="P50" s="147">
        <f ca="1">IF(O50="","",'6M Pricing'!$I50*100)</f>
        <v>1.1778911370397953</v>
      </c>
      <c r="Q50" s="147">
        <f t="shared" ca="1" si="2"/>
        <v>1.1778911370397953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>
        <f ca="1">IF($E50=" ","",ROUND(ABS(_xll.RtGet(SourceAlias,$O50,BID)-P50),4))</f>
        <v>1.5E-3</v>
      </c>
      <c r="AD50" s="159">
        <f ca="1">IF($E50=" ","",ROUND(ABS(_xll.RtGet(SourceAlias,$O50,ASK)-Q50),4))</f>
        <v>1.5E-3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x14ac:dyDescent="0.2">
      <c r="A51" s="212"/>
      <c r="B51" s="120" t="s">
        <v>116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55" t="str">
        <v/>
      </c>
      <c r="J51" s="56" t="str">
        <f>IF(I51="","",'1M Pricing'!$I51*100)</f>
        <v/>
      </c>
      <c r="K51" s="56" t="str">
        <f t="shared" si="0"/>
        <v/>
      </c>
      <c r="L51" s="57" t="str">
        <v/>
      </c>
      <c r="M51" s="56" t="str">
        <f>IF(L51="","",'3M Pricing'!$I26)</f>
        <v/>
      </c>
      <c r="N51" s="56" t="str">
        <f t="shared" si="1"/>
        <v/>
      </c>
      <c r="O51" s="57" t="str">
        <v>GBPYC6M18X24F</v>
      </c>
      <c r="P51" s="56">
        <f ca="1">IF(O51="","",'6M Pricing'!$I51*100)</f>
        <v>1.2204094568262169</v>
      </c>
      <c r="Q51" s="56">
        <f t="shared" ca="1" si="2"/>
        <v>1.2204094568262169</v>
      </c>
      <c r="R51" s="57"/>
      <c r="S51" s="56"/>
      <c r="T51" s="56"/>
      <c r="U51" s="55"/>
      <c r="V51" s="56"/>
      <c r="W51" s="56"/>
      <c r="X51" s="14" t="s">
        <v>42</v>
      </c>
      <c r="Y51" s="78" t="str">
        <f>IF($C51=" ","",ROUND(ABS(_xll.RtGet(SourceAlias,$I51,BID)-J51),4))</f>
        <v/>
      </c>
      <c r="Z51" s="78" t="str">
        <f>IF($C51=" ","",ROUND(ABS(_xll.RtGet(SourceAlias,$I51,ASK)-K51),4))</f>
        <v/>
      </c>
      <c r="AA51" s="78" t="str">
        <f>IF($D51=" ","",ROUND(ABS(_xll.RtGet(SourceAlias,$L51,BID)-M51),4))</f>
        <v/>
      </c>
      <c r="AB51" s="78" t="str">
        <f>IF($D51=" ","",ROUND(ABS(_xll.RtGet(SourceAlias,$L51,ASK)-N51),4))</f>
        <v/>
      </c>
      <c r="AC51" s="78">
        <f ca="1">IF($E51=" ","",ROUND(ABS(_xll.RtGet(SourceAlias,$O51,BID)-P51),4))</f>
        <v>6.3E-3</v>
      </c>
      <c r="AD51" s="78">
        <f ca="1">IF($E51=" ","",ROUND(ABS(_xll.RtGet(SourceAlias,$O51,ASK)-Q51),4))</f>
        <v>6.3E-3</v>
      </c>
      <c r="AE51" s="78" t="str">
        <f>IF($F51=" ","",ROUND(ABS(_xll.RtGet(SourceAlias,$R51,BID)-S51),4))</f>
        <v/>
      </c>
      <c r="AF51" s="78" t="str">
        <f>IF($F51=" ","",ROUND(ABS(_xll.RtGet(SourceAlias,$R51,ASK)-T51),4))</f>
        <v/>
      </c>
      <c r="AG51" s="78" t="str">
        <f>IF($G51=" ","",ROUND(ABS(_xll.RtGet(SourceAlias,$U51,BID)-V51),4))</f>
        <v/>
      </c>
      <c r="AH51" s="78" t="str">
        <f>IF($G51=" ","",ROUND(ABS(_xll.RtGet(SourceAlias,$U51,ASK)-W51),4))</f>
        <v/>
      </c>
    </row>
    <row r="52" spans="1:34" x14ac:dyDescent="0.2">
      <c r="A52" s="208" t="s">
        <v>92</v>
      </c>
      <c r="B52" s="119" t="s">
        <v>88</v>
      </c>
      <c r="C52" s="136" t="s">
        <v>42</v>
      </c>
      <c r="D52" s="136" t="s">
        <v>42</v>
      </c>
      <c r="E52" s="136" t="s">
        <v>42</v>
      </c>
      <c r="F52" s="136" t="s">
        <v>42</v>
      </c>
      <c r="G52" s="153" t="s">
        <v>42</v>
      </c>
      <c r="H52" s="111"/>
      <c r="I52" s="143" t="str">
        <v/>
      </c>
      <c r="J52" s="144" t="str">
        <f>IF(I52="","",'1M Pricing'!$I52*100)</f>
        <v/>
      </c>
      <c r="K52" s="144" t="str">
        <f t="shared" si="0"/>
        <v/>
      </c>
      <c r="L52" s="145" t="str">
        <v/>
      </c>
      <c r="M52" s="144" t="str">
        <f>IF(L52="","",'3M Pricing'!$I33*100)</f>
        <v/>
      </c>
      <c r="N52" s="144" t="str">
        <f t="shared" si="1"/>
        <v/>
      </c>
      <c r="O52" s="145" t="str">
        <v/>
      </c>
      <c r="P52" s="144" t="str">
        <f>IF(O52="","",'6M Pricing'!$I52*100)</f>
        <v/>
      </c>
      <c r="Q52" s="144" t="str">
        <f t="shared" si="2"/>
        <v/>
      </c>
      <c r="R52" s="145"/>
      <c r="S52" s="144"/>
      <c r="T52" s="144"/>
      <c r="U52" s="143"/>
      <c r="V52" s="144"/>
      <c r="W52" s="144"/>
      <c r="Y52" s="158" t="str">
        <f>IF($C52=" ","",ROUND(ABS(_xll.RtGet(SourceAlias,$I52,BID)-J52),4))</f>
        <v/>
      </c>
      <c r="Z52" s="158" t="str">
        <f>IF($C52=" ","",ROUND(ABS(_xll.RtGet(SourceAlias,$I52,ASK)-K52),4))</f>
        <v/>
      </c>
      <c r="AA52" s="158" t="str">
        <f>IF($D52=" ","",ROUND(ABS(_xll.RtGet(SourceAlias,$L52,BID)-M52),4))</f>
        <v/>
      </c>
      <c r="AB52" s="158" t="str">
        <f>IF($D52=" ","",ROUND(ABS(_xll.RtGet(SourceAlias,$L52,ASK)-N52),4))</f>
        <v/>
      </c>
      <c r="AC52" s="158" t="str">
        <f>IF($E52=" ","",ROUND(ABS(_xll.RtGet(SourceAlias,$O52,BID)-P52),4))</f>
        <v/>
      </c>
      <c r="AD52" s="158" t="str">
        <f>IF($E52=" ","",ROUND(ABS(_xll.RtGet(SourceAlias,$O52,ASK)-Q52),4))</f>
        <v/>
      </c>
      <c r="AE52" s="158" t="str">
        <f>IF($F52=" ","",ROUND(ABS(_xll.RtGet(SourceAlias,$R52,BID)-S52),4))</f>
        <v/>
      </c>
      <c r="AF52" s="158" t="str">
        <f>IF($F52=" ","",ROUND(ABS(_xll.RtGet(SourceAlias,$R52,ASK)-T52),4))</f>
        <v/>
      </c>
      <c r="AG52" s="158" t="str">
        <f>IF($G52=" ","",ROUND(ABS(_xll.RtGet(SourceAlias,$U52,BID)-V52),4))</f>
        <v/>
      </c>
      <c r="AH52" s="158" t="str">
        <f>IF($G52=" ","",ROUND(ABS(_xll.RtGet(SourceAlias,$U52,ASK)-W52),4))</f>
        <v/>
      </c>
    </row>
    <row r="53" spans="1:34" s="104" customFormat="1" x14ac:dyDescent="0.2">
      <c r="A53" s="209"/>
      <c r="B53" s="120" t="s">
        <v>15</v>
      </c>
      <c r="C53" s="137" t="s">
        <v>42</v>
      </c>
      <c r="D53" s="137" t="s">
        <v>42</v>
      </c>
      <c r="E53" s="137" t="s">
        <v>42</v>
      </c>
      <c r="F53" s="137" t="s">
        <v>42</v>
      </c>
      <c r="G53" s="154" t="s">
        <v>42</v>
      </c>
      <c r="H53" s="111"/>
      <c r="I53" s="146" t="str">
        <v/>
      </c>
      <c r="J53" s="147" t="str">
        <f>IF(I53="","",'1M Pricing'!$I53*100)</f>
        <v/>
      </c>
      <c r="K53" s="147" t="str">
        <f t="shared" si="0"/>
        <v/>
      </c>
      <c r="L53" s="148" t="str">
        <v/>
      </c>
      <c r="M53" s="147"/>
      <c r="N53" s="147"/>
      <c r="O53" s="148" t="str">
        <v/>
      </c>
      <c r="P53" s="147" t="str">
        <f>IF(O53="","",'6M Pricing'!$I53*100)</f>
        <v/>
      </c>
      <c r="Q53" s="147" t="str">
        <f t="shared" si="2"/>
        <v/>
      </c>
      <c r="R53" s="148"/>
      <c r="S53" s="147"/>
      <c r="T53" s="147"/>
      <c r="U53" s="146"/>
      <c r="V53" s="147"/>
      <c r="W53" s="147"/>
      <c r="Y53" s="159" t="str">
        <f>IF($C53=" ","",ROUND(ABS(_xll.RtGet(SourceAlias,$I53,BID)-J53),4))</f>
        <v/>
      </c>
      <c r="Z53" s="159" t="str">
        <f>IF($C53=" ","",ROUND(ABS(_xll.RtGet(SourceAlias,$I53,ASK)-K53),4))</f>
        <v/>
      </c>
      <c r="AA53" s="159" t="str">
        <f>IF($D53=" ","",ROUND(ABS(_xll.RtGet(SourceAlias,$L53,BID)-M53),4))</f>
        <v/>
      </c>
      <c r="AB53" s="159" t="str">
        <f>IF($D53=" ","",ROUND(ABS(_xll.RtGet(SourceAlias,$L53,ASK)-N53),4))</f>
        <v/>
      </c>
      <c r="AC53" s="159" t="str">
        <f>IF($E53=" ","",ROUND(ABS(_xll.RtGet(SourceAlias,$O53,BID)-P53),4))</f>
        <v/>
      </c>
      <c r="AD53" s="159" t="str">
        <f>IF($E53=" ","",ROUND(ABS(_xll.RtGet(SourceAlias,$O53,ASK)-Q53),4))</f>
        <v/>
      </c>
      <c r="AE53" s="159" t="str">
        <f>IF($F53=" ","",ROUND(ABS(_xll.RtGet(SourceAlias,$R53,BID)-S53),4))</f>
        <v/>
      </c>
      <c r="AF53" s="159" t="str">
        <f>IF($F53=" ","",ROUND(ABS(_xll.RtGet(SourceAlias,$R53,ASK)-T53),4))</f>
        <v/>
      </c>
      <c r="AG53" s="159" t="str">
        <f>IF($G53=" ","",ROUND(ABS(_xll.RtGet(SourceAlias,$U53,BID)-V53),4))</f>
        <v/>
      </c>
      <c r="AH53" s="159" t="str">
        <f>IF($G53=" ","",ROUND(ABS(_xll.RtGet(SourceAlias,$U53,ASK)-W53),4))</f>
        <v/>
      </c>
    </row>
    <row r="54" spans="1:34" s="104" customFormat="1" x14ac:dyDescent="0.2">
      <c r="A54" s="209"/>
      <c r="B54" s="120" t="s">
        <v>61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 t="str">
        <f>IF(I54="","",'1M Pricing'!$I54*100)</f>
        <v/>
      </c>
      <c r="K54" s="147" t="str">
        <f t="shared" si="0"/>
        <v/>
      </c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s="104" customFormat="1" x14ac:dyDescent="0.2">
      <c r="A55" s="209"/>
      <c r="B55" s="120" t="s">
        <v>16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 t="str">
        <f>IF(I55="","",'1M Pricing'!$I55*100)</f>
        <v/>
      </c>
      <c r="K55" s="147" t="str">
        <f t="shared" si="0"/>
        <v/>
      </c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s="104" customFormat="1" x14ac:dyDescent="0.2">
      <c r="A56" s="209"/>
      <c r="B56" s="120" t="s">
        <v>17</v>
      </c>
      <c r="C56" s="137" t="s">
        <v>42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/>
      </c>
      <c r="J56" s="147" t="str">
        <f>IF(I56="","",'1M Pricing'!$I56*100)</f>
        <v/>
      </c>
      <c r="K56" s="147" t="str">
        <f t="shared" si="0"/>
        <v/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 t="str">
        <f>IF($C56=" ","",ROUND(ABS(_xll.RtGet(SourceAlias,$I56,BID)-J56),4))</f>
        <v/>
      </c>
      <c r="Z56" s="159" t="str">
        <f>IF($C56=" ","",ROUND(ABS(_xll.RtGet(SourceAlias,$I56,ASK)-K56),4))</f>
        <v/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s="104" customFormat="1" x14ac:dyDescent="0.2">
      <c r="A57" s="209"/>
      <c r="B57" s="120" t="s">
        <v>18</v>
      </c>
      <c r="C57" s="137" t="s">
        <v>42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/>
      </c>
      <c r="J57" s="147" t="str">
        <f>IF(I57="","",'1M Pricing'!$I57*100)</f>
        <v/>
      </c>
      <c r="K57" s="147" t="str">
        <f t="shared" si="0"/>
        <v/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 t="str">
        <f>IF($C57=" ","",ROUND(ABS(_xll.RtGet(SourceAlias,$I57,BID)-J57),4))</f>
        <v/>
      </c>
      <c r="Z57" s="159" t="str">
        <f>IF($C57=" ","",ROUND(ABS(_xll.RtGet(SourceAlias,$I57,ASK)-K57),4))</f>
        <v/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s="104" customFormat="1" x14ac:dyDescent="0.2">
      <c r="A58" s="209"/>
      <c r="B58" s="120" t="s">
        <v>19</v>
      </c>
      <c r="C58" s="137" t="s">
        <v>42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/>
      </c>
      <c r="J58" s="147" t="str">
        <f>IF(I58="","",'1M Pricing'!$I58*100)</f>
        <v/>
      </c>
      <c r="K58" s="147" t="str">
        <f t="shared" si="0"/>
        <v/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 t="str">
        <f>IF($C58=" ","",ROUND(ABS(_xll.RtGet(SourceAlias,$I58,BID)-J58),4))</f>
        <v/>
      </c>
      <c r="Z58" s="159" t="str">
        <f>IF($C58=" ","",ROUND(ABS(_xll.RtGet(SourceAlias,$I58,ASK)-K58),4))</f>
        <v/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s="104" customFormat="1" x14ac:dyDescent="0.2">
      <c r="A59" s="209"/>
      <c r="B59" s="120" t="s">
        <v>20</v>
      </c>
      <c r="C59" s="137" t="s">
        <v>42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/>
      </c>
      <c r="J59" s="147" t="str">
        <f>IF(I59="","",'1M Pricing'!$I59*100)</f>
        <v/>
      </c>
      <c r="K59" s="147" t="str">
        <f t="shared" si="0"/>
        <v/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 t="str">
        <f>IF($C59=" ","",ROUND(ABS(_xll.RtGet(SourceAlias,$I59,BID)-J59),4))</f>
        <v/>
      </c>
      <c r="Z59" s="159" t="str">
        <f>IF($C59=" ","",ROUND(ABS(_xll.RtGet(SourceAlias,$I59,ASK)-K59),4))</f>
        <v/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s="104" customFormat="1" x14ac:dyDescent="0.2">
      <c r="A60" s="209"/>
      <c r="B60" s="120" t="s">
        <v>13</v>
      </c>
      <c r="C60" s="137" t="s">
        <v>42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/>
      </c>
      <c r="J60" s="147" t="str">
        <f>IF(I60="","",'1M Pricing'!$I60*100)</f>
        <v/>
      </c>
      <c r="K60" s="147" t="str">
        <f t="shared" si="0"/>
        <v/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 t="str">
        <f>IF($C60=" ","",ROUND(ABS(_xll.RtGet(SourceAlias,$I60,BID)-J60),4))</f>
        <v/>
      </c>
      <c r="Z60" s="159" t="str">
        <f>IF($C60=" ","",ROUND(ABS(_xll.RtGet(SourceAlias,$I60,ASK)-K60),4))</f>
        <v/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s="104" customFormat="1" x14ac:dyDescent="0.2">
      <c r="A61" s="209"/>
      <c r="B61" s="120" t="s">
        <v>55</v>
      </c>
      <c r="C61" s="137" t="s">
        <v>42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/>
      </c>
      <c r="J61" s="147" t="str">
        <f>IF(I61="","",'1M Pricing'!$I61*100)</f>
        <v/>
      </c>
      <c r="K61" s="147" t="str">
        <f t="shared" si="0"/>
        <v/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 t="str">
        <f>IF($C61=" ","",ROUND(ABS(_xll.RtGet(SourceAlias,$I61,BID)-J61),4))</f>
        <v/>
      </c>
      <c r="Z61" s="159" t="str">
        <f>IF($C61=" ","",ROUND(ABS(_xll.RtGet(SourceAlias,$I61,ASK)-K61),4))</f>
        <v/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s="104" customFormat="1" x14ac:dyDescent="0.2">
      <c r="A62" s="209"/>
      <c r="B62" s="120" t="s">
        <v>56</v>
      </c>
      <c r="C62" s="137" t="s">
        <v>42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/>
      </c>
      <c r="J62" s="147" t="str">
        <f>IF(I62="","",'1M Pricing'!$I62*100)</f>
        <v/>
      </c>
      <c r="K62" s="147" t="str">
        <f t="shared" si="0"/>
        <v/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 t="str">
        <f>IF($C62=" ","",ROUND(ABS(_xll.RtGet(SourceAlias,$I62,BID)-J62),4))</f>
        <v/>
      </c>
      <c r="Z62" s="159" t="str">
        <f>IF($C62=" ","",ROUND(ABS(_xll.RtGet(SourceAlias,$I62,ASK)-K62),4))</f>
        <v/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s="104" customFormat="1" x14ac:dyDescent="0.2">
      <c r="A63" s="209"/>
      <c r="B63" s="120" t="s">
        <v>21</v>
      </c>
      <c r="C63" s="137" t="s">
        <v>42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/>
      </c>
      <c r="J63" s="147" t="str">
        <f>IF(I63="","",'1M Pricing'!$I63*100)</f>
        <v/>
      </c>
      <c r="K63" s="147" t="str">
        <f t="shared" si="0"/>
        <v/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 t="str">
        <f>IF($C63=" ","",ROUND(ABS(_xll.RtGet(SourceAlias,$I63,BID)-J63),4))</f>
        <v/>
      </c>
      <c r="Z63" s="159" t="str">
        <f>IF($C63=" ","",ROUND(ABS(_xll.RtGet(SourceAlias,$I63,ASK)-K63),4))</f>
        <v/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s="104" customFormat="1" x14ac:dyDescent="0.2">
      <c r="A64" s="209"/>
      <c r="B64" s="120" t="s">
        <v>57</v>
      </c>
      <c r="C64" s="137" t="s">
        <v>42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/>
      </c>
      <c r="J64" s="147" t="str">
        <f>IF(I64="","",'1M Pricing'!$I64*100)</f>
        <v/>
      </c>
      <c r="K64" s="147" t="str">
        <f t="shared" si="0"/>
        <v/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 t="str">
        <f>IF($C64=" ","",ROUND(ABS(_xll.RtGet(SourceAlias,$I64,BID)-J64),4))</f>
        <v/>
      </c>
      <c r="Z64" s="159" t="str">
        <f>IF($C64=" ","",ROUND(ABS(_xll.RtGet(SourceAlias,$I64,ASK)-K64),4))</f>
        <v/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s="104" customFormat="1" x14ac:dyDescent="0.2">
      <c r="A65" s="209"/>
      <c r="B65" s="120" t="s">
        <v>58</v>
      </c>
      <c r="C65" s="137" t="s">
        <v>42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/>
      </c>
      <c r="J65" s="147" t="str">
        <f>IF(I65="","",'1M Pricing'!$I65*100)</f>
        <v/>
      </c>
      <c r="K65" s="147" t="str">
        <f t="shared" si="0"/>
        <v/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 t="str">
        <f>IF($C65=" ","",ROUND(ABS(_xll.RtGet(SourceAlias,$I65,BID)-J65),4))</f>
        <v/>
      </c>
      <c r="Z65" s="159" t="str">
        <f>IF($C65=" ","",ROUND(ABS(_xll.RtGet(SourceAlias,$I65,ASK)-K65),4))</f>
        <v/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s="104" customFormat="1" x14ac:dyDescent="0.2">
      <c r="A66" s="209"/>
      <c r="B66" s="121" t="s">
        <v>60</v>
      </c>
      <c r="C66" s="137" t="s">
        <v>42</v>
      </c>
      <c r="D66" s="138" t="s">
        <v>42</v>
      </c>
      <c r="E66" s="138" t="s">
        <v>42</v>
      </c>
      <c r="F66" s="138" t="s">
        <v>42</v>
      </c>
      <c r="G66" s="155" t="s">
        <v>42</v>
      </c>
      <c r="H66" s="111"/>
      <c r="I66" s="152" t="str">
        <v/>
      </c>
      <c r="J66" s="150" t="str">
        <f>IF(I66="","",'1M Pricing'!$I66*100)</f>
        <v/>
      </c>
      <c r="K66" s="150" t="str">
        <f t="shared" si="0"/>
        <v/>
      </c>
      <c r="L66" s="149" t="str">
        <v/>
      </c>
      <c r="M66" s="150"/>
      <c r="N66" s="150"/>
      <c r="O66" s="149" t="str">
        <v/>
      </c>
      <c r="P66" s="150" t="str">
        <f>IF(O66="","",'6M Pricing'!$I66*100)</f>
        <v/>
      </c>
      <c r="Q66" s="150" t="str">
        <f t="shared" si="2"/>
        <v/>
      </c>
      <c r="R66" s="149"/>
      <c r="S66" s="150"/>
      <c r="T66" s="150"/>
      <c r="U66" s="152"/>
      <c r="V66" s="150"/>
      <c r="W66" s="150"/>
      <c r="Y66" s="161" t="str">
        <f>IF($C66=" ","",ROUND(ABS(_xll.RtGet(SourceAlias,$I66,BID)-J66),4))</f>
        <v/>
      </c>
      <c r="Z66" s="161" t="str">
        <f>IF($C66=" ","",ROUND(ABS(_xll.RtGet(SourceAlias,$I66,ASK)-K66),4))</f>
        <v/>
      </c>
      <c r="AA66" s="161" t="str">
        <f>IF($D66=" ","",ROUND(ABS(_xll.RtGet(SourceAlias,$L66,BID)-M66),4))</f>
        <v/>
      </c>
      <c r="AB66" s="161" t="str">
        <f>IF($D66=" ","",ROUND(ABS(_xll.RtGet(SourceAlias,$L66,ASK)-N66),4))</f>
        <v/>
      </c>
      <c r="AC66" s="161" t="str">
        <f>IF($E66=" ","",ROUND(ABS(_xll.RtGet(SourceAlias,$O66,BID)-P66),4))</f>
        <v/>
      </c>
      <c r="AD66" s="161" t="str">
        <f>IF($E66=" ","",ROUND(ABS(_xll.RtGet(SourceAlias,$O66,ASK)-Q66),4))</f>
        <v/>
      </c>
      <c r="AE66" s="161" t="str">
        <f>IF($F66=" ","",ROUND(ABS(_xll.RtGet(SourceAlias,$R66,BID)-S66),4))</f>
        <v/>
      </c>
      <c r="AF66" s="161" t="str">
        <f>IF($F66=" ","",ROUND(ABS(_xll.RtGet(SourceAlias,$R66,ASK)-T66),4))</f>
        <v/>
      </c>
      <c r="AG66" s="161" t="str">
        <f>IF($G66=" ","",ROUND(ABS(_xll.RtGet(SourceAlias,$U66,BID)-V66),4))</f>
        <v/>
      </c>
      <c r="AH66" s="161" t="str">
        <f>IF($G66=" ","",ROUND(ABS(_xll.RtGet(SourceAlias,$U66,ASK)-W66),4))</f>
        <v/>
      </c>
    </row>
    <row r="67" spans="1:34" s="104" customFormat="1" x14ac:dyDescent="0.2">
      <c r="A67" s="209"/>
      <c r="B67" s="120" t="s">
        <v>22</v>
      </c>
      <c r="C67" s="136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37" t="str">
        <f>IF(Contribute="abcd",IF($E$2&lt;&gt;-1,_xll.RtContribute(SourceAlias,L67,Fields,M67:N67,"SCOPE:SERVER"),_xll.RtContribute(SourceAlias,"DDS_INSERT_S",$E$2:$G$2,L67:N67,"SCOPE:SERVER FTC:ALL")),"stopped")</f>
        <v>stopped</v>
      </c>
      <c r="E67" s="137" t="str">
        <f>IF(Contribute="abcd",IF($E$2&lt;&gt;-1,_xll.RtContribute(SourceAlias,O67,Fields,P67:Q67,"SCOPE:SERVER"),_xll.RtContribute(SourceAlias,"DDS_INSERT_S",$E$2:$G$2,O67:Q67,"SCOPE:SERVER FTC:ALL")),"stopped")</f>
        <v>stopped</v>
      </c>
      <c r="F67" s="137" t="s">
        <v>42</v>
      </c>
      <c r="G67" s="154" t="s">
        <v>42</v>
      </c>
      <c r="H67" s="113"/>
      <c r="I67" s="146" t="str">
        <v>GBPYC1M_SB1L_1Y</v>
      </c>
      <c r="J67" s="147">
        <f ca="1">IF(I67="","",'1M Pricing'!$I67*100)</f>
        <v>0.5729393718173067</v>
      </c>
      <c r="K67" s="147">
        <f t="shared" ca="1" si="0"/>
        <v>0.5729393718173067</v>
      </c>
      <c r="L67" s="148" t="str">
        <v>GBPYC3M_SB3L_1Y</v>
      </c>
      <c r="M67" s="147">
        <f ca="1">IF(L67="","",'3M Pricing'!$I67*100)</f>
        <v>0.64791067237153799</v>
      </c>
      <c r="N67" s="147">
        <f t="shared" ref="N67:N130" ca="1" si="4">M67</f>
        <v>0.64791067237153799</v>
      </c>
      <c r="O67" s="148" t="str">
        <v>GBPYC6M_SB6L_1Y</v>
      </c>
      <c r="P67" s="147">
        <f ca="1">IF(O67="","",'6M Pricing'!$I67*100)</f>
        <v>0.78325389933650991</v>
      </c>
      <c r="Q67" s="147">
        <f t="shared" ca="1" si="2"/>
        <v>0.78325389933650991</v>
      </c>
      <c r="R67" s="148"/>
      <c r="S67" s="147"/>
      <c r="T67" s="147"/>
      <c r="U67" s="146"/>
      <c r="V67" s="147"/>
      <c r="W67" s="147"/>
      <c r="X67" s="112"/>
      <c r="Y67" s="159">
        <f ca="1">IF($C67=" ","",ROUND(ABS(_xll.RtGet(SourceAlias,$I67,BID)-J67),4))</f>
        <v>0</v>
      </c>
      <c r="Z67" s="159">
        <f ca="1">IF($C67=" ","",ROUND(ABS(_xll.RtGet(SourceAlias,$I67,ASK)-K67),4))</f>
        <v>0</v>
      </c>
      <c r="AA67" s="159">
        <f ca="1">IF($D67=" ","",ROUND(ABS(_xll.RtGet(SourceAlias,$L67,BID)-M67),4))</f>
        <v>2.9999999999999997E-4</v>
      </c>
      <c r="AB67" s="159">
        <f ca="1">IF($D67=" ","",ROUND(ABS(_xll.RtGet(SourceAlias,$L67,ASK)-N67),4))</f>
        <v>2.9999999999999997E-4</v>
      </c>
      <c r="AC67" s="159">
        <f ca="1">IF($E67=" ","",ROUND(ABS(_xll.RtGet(SourceAlias,$O67,BID)-P67),4))</f>
        <v>0</v>
      </c>
      <c r="AD67" s="159">
        <f ca="1">IF($E67=" ","",ROUND(ABS(_xll.RtGet(SourceAlias,$O67,ASK)-Q67),4))</f>
        <v>0</v>
      </c>
      <c r="AE67" s="159" t="str">
        <f>IF($F67=" ","",ROUND(ABS(_xll.RtGet(SourceAlias,$R67,BID)-S67),4))</f>
        <v/>
      </c>
      <c r="AF67" s="159" t="str">
        <f>IF($F67=" ","",ROUND(ABS(_xll.RtGet(SourceAlias,$R67,ASK)-T67),4))</f>
        <v/>
      </c>
      <c r="AG67" s="159" t="str">
        <f>IF($G67=" ","",ROUND(ABS(_xll.RtGet(SourceAlias,$U67,BID)-V67),4))</f>
        <v/>
      </c>
      <c r="AH67" s="159" t="str">
        <f>IF($G67=" ","",ROUND(ABS(_xll.RtGet(SourceAlias,$U67,ASK)-W67),4))</f>
        <v/>
      </c>
    </row>
    <row r="68" spans="1:34" x14ac:dyDescent="0.2">
      <c r="A68" s="209"/>
      <c r="B68" s="120" t="s">
        <v>94</v>
      </c>
      <c r="C68" s="13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">
        <v>42</v>
      </c>
      <c r="F68" s="137" t="s">
        <v>42</v>
      </c>
      <c r="G68" s="137" t="s">
        <v>42</v>
      </c>
      <c r="H68" s="113"/>
      <c r="I68" s="146" t="str">
        <v>GBPYC1M_SB1L_1Y3M</v>
      </c>
      <c r="J68" s="147">
        <f ca="1">IF(I68="","",'1M Pricing'!$I68*100)</f>
        <v>0.60855721800086482</v>
      </c>
      <c r="K68" s="147">
        <f t="shared" ca="1" si="0"/>
        <v>0.60855721800086482</v>
      </c>
      <c r="L68" s="148" t="str">
        <v>GBPYC3M_SB3L_1Y3M</v>
      </c>
      <c r="M68" s="147">
        <f ca="1">IF(L68="","",'3M Pricing'!$I68*100)</f>
        <v>0.68432093160548257</v>
      </c>
      <c r="N68" s="147">
        <f t="shared" ca="1" si="4"/>
        <v>0.68432093160548257</v>
      </c>
      <c r="O68" s="148" t="str">
        <v/>
      </c>
      <c r="P68" s="147" t="str">
        <f>IF(O68="","",'6M Pricing'!$I68*100)</f>
        <v/>
      </c>
      <c r="Q68" s="147" t="str">
        <f t="shared" si="2"/>
        <v/>
      </c>
      <c r="R68" s="148"/>
      <c r="S68" s="147"/>
      <c r="T68" s="147"/>
      <c r="U68" s="146"/>
      <c r="V68" s="147"/>
      <c r="W68" s="147"/>
      <c r="X68" s="112"/>
      <c r="Y68" s="159">
        <f ca="1">IF($C68=" ","",ROUND(ABS(_xll.RtGet(SourceAlias,$I68,BID)-J68),4))</f>
        <v>0</v>
      </c>
      <c r="Z68" s="159">
        <f ca="1">IF($C68=" ","",ROUND(ABS(_xll.RtGet(SourceAlias,$I68,ASK)-K68),4))</f>
        <v>0</v>
      </c>
      <c r="AA68" s="159">
        <f ca="1">IF($D68=" ","",ROUND(ABS(_xll.RtGet(SourceAlias,$L68,BID)-M68),4))</f>
        <v>4.0000000000000002E-4</v>
      </c>
      <c r="AB68" s="159">
        <f ca="1">IF($D68=" ","",ROUND(ABS(_xll.RtGet(SourceAlias,$L68,ASK)-N68),4))</f>
        <v>4.0000000000000002E-4</v>
      </c>
      <c r="AC68" s="159" t="str">
        <f>IF($E68=" ","",ROUND(ABS(_xll.RtGet(SourceAlias,$O68,BID)-P68),4))</f>
        <v/>
      </c>
      <c r="AD68" s="159" t="str">
        <f>IF($E68=" ","",ROUND(ABS(_xll.RtGet(SourceAlias,$O68,ASK)-Q68),4))</f>
        <v/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209"/>
      <c r="B69" s="120" t="s">
        <v>95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tr">
        <f>IF(Contribute="abcd",IF($E$2&lt;&gt;-1,_xll.RtContribute(SourceAlias,O69,Fields,P69:Q69,"SCOPE:SERVER"),_xll.RtContribute(SourceAlias,"DDS_INSERT_S",$E$2:$G$2,O69:Q69,"SCOPE:SERVER FTC:ALL")),"stopped")</f>
        <v>stopped</v>
      </c>
      <c r="F69" s="137" t="s">
        <v>42</v>
      </c>
      <c r="G69" s="137" t="s">
        <v>42</v>
      </c>
      <c r="H69" s="113"/>
      <c r="I69" s="146" t="str">
        <v>GBPYC1M_SB1L_1Y6M</v>
      </c>
      <c r="J69" s="147">
        <f ca="1">IF(I69="","",'1M Pricing'!$I69*100)</f>
        <v>0.64851074605821635</v>
      </c>
      <c r="K69" s="147">
        <f t="shared" ca="1" si="0"/>
        <v>0.64851074605821635</v>
      </c>
      <c r="L69" s="148" t="str">
        <v>GBPYC3M_SB3L_1Y6M</v>
      </c>
      <c r="M69" s="147">
        <f ca="1">IF(L69="","",'3M Pricing'!$I69*100)</f>
        <v>0.72792532880947014</v>
      </c>
      <c r="N69" s="147">
        <f t="shared" ca="1" si="4"/>
        <v>0.72792532880947014</v>
      </c>
      <c r="O69" s="148" t="str">
        <v>GBPYC6M_SB6L_1Y6M</v>
      </c>
      <c r="P69" s="147">
        <f ca="1">IF(O69="","",'6M Pricing'!$I69*100)</f>
        <v>0.85308743544745691</v>
      </c>
      <c r="Q69" s="147">
        <f t="shared" ca="1" si="2"/>
        <v>0.85308743544745691</v>
      </c>
      <c r="R69" s="148"/>
      <c r="S69" s="147"/>
      <c r="T69" s="147"/>
      <c r="U69" s="146"/>
      <c r="V69" s="147"/>
      <c r="W69" s="147"/>
      <c r="X69" s="112"/>
      <c r="Y69" s="159">
        <f ca="1">IF($C69=" ","",ROUND(ABS(_xll.RtGet(SourceAlias,$I69,BID)-J69),4))</f>
        <v>0</v>
      </c>
      <c r="Z69" s="159">
        <f ca="1">IF($C69=" ","",ROUND(ABS(_xll.RtGet(SourceAlias,$I69,ASK)-K69),4))</f>
        <v>0</v>
      </c>
      <c r="AA69" s="159">
        <f ca="1">IF($D69=" ","",ROUND(ABS(_xll.RtGet(SourceAlias,$L69,BID)-M69),4))</f>
        <v>5.0000000000000001E-4</v>
      </c>
      <c r="AB69" s="159">
        <f ca="1">IF($D69=" ","",ROUND(ABS(_xll.RtGet(SourceAlias,$L69,ASK)-N69),4))</f>
        <v>5.0000000000000001E-4</v>
      </c>
      <c r="AC69" s="159">
        <f ca="1">IF($E69=" ","",ROUND(ABS(_xll.RtGet(SourceAlias,$O69,BID)-P69),4))</f>
        <v>0</v>
      </c>
      <c r="AD69" s="159">
        <f ca="1">IF($E69=" ","",ROUND(ABS(_xll.RtGet(SourceAlias,$O69,ASK)-Q69),4))</f>
        <v>0</v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209"/>
      <c r="B70" s="120" t="s">
        <v>96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">
        <v>42</v>
      </c>
      <c r="F70" s="137" t="s">
        <v>42</v>
      </c>
      <c r="G70" s="137" t="s">
        <v>42</v>
      </c>
      <c r="H70" s="113"/>
      <c r="I70" s="146" t="str">
        <v>GBPYC1M_SB1L_1Y9M</v>
      </c>
      <c r="J70" s="147">
        <f ca="1">IF(I70="","",'1M Pricing'!$I70*100)</f>
        <v>0.69194034709836749</v>
      </c>
      <c r="K70" s="147">
        <f t="shared" ca="1" si="0"/>
        <v>0.69194034709836749</v>
      </c>
      <c r="L70" s="148" t="str">
        <v>GBPYC3M_SB3L_1Y9M</v>
      </c>
      <c r="M70" s="147">
        <f ca="1">IF(L70="","",'3M Pricing'!$I70*100)</f>
        <v>0.77470205742884846</v>
      </c>
      <c r="N70" s="147">
        <f t="shared" ca="1" si="4"/>
        <v>0.77470205742884846</v>
      </c>
      <c r="O70" s="148" t="str">
        <v/>
      </c>
      <c r="P70" s="147" t="str">
        <f>IF(O70="","",'6M Pricing'!$I70*100)</f>
        <v/>
      </c>
      <c r="Q70" s="147" t="str">
        <f t="shared" si="2"/>
        <v/>
      </c>
      <c r="R70" s="148"/>
      <c r="S70" s="147"/>
      <c r="T70" s="147"/>
      <c r="U70" s="146"/>
      <c r="V70" s="147"/>
      <c r="W70" s="147"/>
      <c r="X70" s="112"/>
      <c r="Y70" s="159">
        <f ca="1">IF($C70=" ","",ROUND(ABS(_xll.RtGet(SourceAlias,$I70,BID)-J70),4))</f>
        <v>0</v>
      </c>
      <c r="Z70" s="159">
        <f ca="1">IF($C70=" ","",ROUND(ABS(_xll.RtGet(SourceAlias,$I70,ASK)-K70),4))</f>
        <v>0</v>
      </c>
      <c r="AA70" s="159">
        <f ca="1">IF($D70=" ","",ROUND(ABS(_xll.RtGet(SourceAlias,$L70,BID)-M70),4))</f>
        <v>6.9999999999999999E-4</v>
      </c>
      <c r="AB70" s="159">
        <f ca="1">IF($D70=" ","",ROUND(ABS(_xll.RtGet(SourceAlias,$L70,ASK)-N70),4))</f>
        <v>6.9999999999999999E-4</v>
      </c>
      <c r="AC70" s="159" t="str">
        <f>IF($E70=" ","",ROUND(ABS(_xll.RtGet(SourceAlias,$O70,BID)-P70),4))</f>
        <v/>
      </c>
      <c r="AD70" s="159" t="str">
        <f>IF($E70=" ","",ROUND(ABS(_xll.RtGet(SourceAlias,$O70,ASK)-Q70),4))</f>
        <v/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209"/>
      <c r="B71" s="120" t="s">
        <v>23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tr">
        <f>IF(Contribute="abcd",IF($E$2&lt;&gt;-1,_xll.RtContribute(SourceAlias,O71,Fields,P71:Q71,"SCOPE:SERVER"),_xll.RtContribute(SourceAlias,"DDS_INSERT_S",$E$2:$G$2,O71:Q71,"SCOPE:SERVER FTC:ALL")),"stopped")</f>
        <v>stopped</v>
      </c>
      <c r="F71" s="137" t="s">
        <v>42</v>
      </c>
      <c r="G71" s="137" t="s">
        <v>42</v>
      </c>
      <c r="H71" s="113"/>
      <c r="I71" s="146" t="str">
        <v>GBPYC1M_SB1L_2Y</v>
      </c>
      <c r="J71" s="147">
        <f ca="1">IF(I71="","",'1M Pricing'!$I71*100)</f>
        <v>0.73720018134612808</v>
      </c>
      <c r="K71" s="147">
        <f t="shared" ref="K71:K132" ca="1" si="5">J71</f>
        <v>0.73720018134612808</v>
      </c>
      <c r="L71" s="148" t="str">
        <v>GBPYC3M_SB3L_2Y</v>
      </c>
      <c r="M71" s="147">
        <f ca="1">IF(L71="","",'3M Pricing'!$I71*100)</f>
        <v>0.82353542786994038</v>
      </c>
      <c r="N71" s="147">
        <f t="shared" ca="1" si="4"/>
        <v>0.82353542786994038</v>
      </c>
      <c r="O71" s="148" t="str">
        <v>GBPYC6M_SB6L_2Y</v>
      </c>
      <c r="P71" s="147">
        <f ca="1">IF(O71="","",'6M Pricing'!$I71*100)</f>
        <v>0.9450000000000004</v>
      </c>
      <c r="Q71" s="147">
        <f t="shared" ref="Q71:Q132" ca="1" si="6">P71</f>
        <v>0.9450000000000004</v>
      </c>
      <c r="R71" s="148"/>
      <c r="S71" s="147"/>
      <c r="T71" s="147"/>
      <c r="U71" s="146"/>
      <c r="V71" s="147"/>
      <c r="W71" s="147"/>
      <c r="X71" s="112"/>
      <c r="Y71" s="159">
        <f ca="1">IF($C71=" ","",ROUND(ABS(_xll.RtGet(SourceAlias,$I71,BID)-J71),4))</f>
        <v>0</v>
      </c>
      <c r="Z71" s="159">
        <f ca="1">IF($C71=" ","",ROUND(ABS(_xll.RtGet(SourceAlias,$I71,ASK)-K71),4))</f>
        <v>0</v>
      </c>
      <c r="AA71" s="159">
        <f ca="1">IF($D71=" ","",ROUND(ABS(_xll.RtGet(SourceAlias,$L71,BID)-M71),4))</f>
        <v>8.9999999999999998E-4</v>
      </c>
      <c r="AB71" s="159">
        <f ca="1">IF($D71=" ","",ROUND(ABS(_xll.RtGet(SourceAlias,$L71,ASK)-N71),4))</f>
        <v>8.9999999999999998E-4</v>
      </c>
      <c r="AC71" s="159">
        <f ca="1">IF($E71=" ","",ROUND(ABS(_xll.RtGet(SourceAlias,$O71,BID)-P71),4))</f>
        <v>0</v>
      </c>
      <c r="AD71" s="159">
        <f ca="1">IF($E71=" ","",ROUND(ABS(_xll.RtGet(SourceAlias,$O71,ASK)-Q71),4))</f>
        <v>0</v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s="104" customFormat="1" x14ac:dyDescent="0.2">
      <c r="A72" s="209"/>
      <c r="B72" s="120" t="s">
        <v>119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">
        <v>42</v>
      </c>
      <c r="F72" s="137" t="s">
        <v>42</v>
      </c>
      <c r="G72" s="137" t="s">
        <v>42</v>
      </c>
      <c r="H72" s="113"/>
      <c r="I72" s="146" t="str">
        <v>GBPYC1M_SB1L_2Y3M</v>
      </c>
      <c r="J72" s="147">
        <f ca="1">IF(I72="","",'1M Pricing'!$I72*100)</f>
        <v>0.78285404294253025</v>
      </c>
      <c r="K72" s="147">
        <f t="shared" ca="1" si="5"/>
        <v>0.78285404294253025</v>
      </c>
      <c r="L72" s="148" t="str">
        <v>GBPYC3M_SB3L_2Y3M</v>
      </c>
      <c r="M72" s="147">
        <f ca="1">IF(L72="","",'3M Pricing'!$I72*100)</f>
        <v>0.87040579440859078</v>
      </c>
      <c r="N72" s="147">
        <f t="shared" ca="1" si="4"/>
        <v>0.87040579440859078</v>
      </c>
      <c r="O72" s="148" t="str">
        <v/>
      </c>
      <c r="P72" s="147" t="str">
        <f>IF(O72="","",'6M Pricing'!$I72*100)</f>
        <v/>
      </c>
      <c r="Q72" s="147" t="str">
        <f t="shared" si="6"/>
        <v/>
      </c>
      <c r="R72" s="148"/>
      <c r="S72" s="147"/>
      <c r="T72" s="147"/>
      <c r="U72" s="146"/>
      <c r="V72" s="147"/>
      <c r="W72" s="147"/>
      <c r="X72" s="112"/>
      <c r="Y72" s="159">
        <f ca="1">IF($C72=" ","",ROUND(ABS(_xll.RtGet(SourceAlias,$I72,BID)-J72),4))</f>
        <v>0</v>
      </c>
      <c r="Z72" s="159">
        <f ca="1">IF($C72=" ","",ROUND(ABS(_xll.RtGet(SourceAlias,$I72,ASK)-K72),4))</f>
        <v>0</v>
      </c>
      <c r="AA72" s="159">
        <f ca="1">IF($D72=" ","",ROUND(ABS(_xll.RtGet(SourceAlias,$L72,BID)-M72),4))</f>
        <v>1.1000000000000001E-3</v>
      </c>
      <c r="AB72" s="159">
        <f ca="1">IF($D72=" ","",ROUND(ABS(_xll.RtGet(SourceAlias,$L72,ASK)-N72),4))</f>
        <v>1.1000000000000001E-3</v>
      </c>
      <c r="AC72" s="159" t="str">
        <f>IF($E72=" ","",ROUND(ABS(_xll.RtGet(SourceAlias,$O72,BID)-P72),4))</f>
        <v/>
      </c>
      <c r="AD72" s="159" t="str">
        <f>IF($E72=" ","",ROUND(ABS(_xll.RtGet(SourceAlias,$O72,ASK)-Q72),4))</f>
        <v/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s="104" customFormat="1" x14ac:dyDescent="0.2">
      <c r="A73" s="209"/>
      <c r="B73" s="120" t="s">
        <v>120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tr">
        <f>IF(Contribute="abcd",IF($E$2&lt;&gt;-1,_xll.RtContribute(SourceAlias,O73,Fields,P73:Q73,"SCOPE:SERVER"),_xll.RtContribute(SourceAlias,"DDS_INSERT_S",$E$2:$G$2,O73:Q73,"SCOPE:SERVER FTC:ALL")),"stopped")</f>
        <v>stopped</v>
      </c>
      <c r="F73" s="137" t="s">
        <v>42</v>
      </c>
      <c r="G73" s="137" t="s">
        <v>42</v>
      </c>
      <c r="H73" s="111"/>
      <c r="I73" s="146" t="str">
        <v>GBPYC1M_SB1L_2Y6M</v>
      </c>
      <c r="J73" s="147">
        <f ca="1">IF(I73="","",'1M Pricing'!$I73*100)</f>
        <v>0.8282267263473071</v>
      </c>
      <c r="K73" s="147">
        <f t="shared" ca="1" si="5"/>
        <v>0.8282267263473071</v>
      </c>
      <c r="L73" s="148" t="str">
        <v>GBPYC3M_SB3L_2Y6M</v>
      </c>
      <c r="M73" s="147">
        <f ca="1">IF(L73="","",'3M Pricing'!$I73*100)</f>
        <v>0.91434225644518674</v>
      </c>
      <c r="N73" s="147">
        <f t="shared" ca="1" si="4"/>
        <v>0.91434225644518674</v>
      </c>
      <c r="O73" s="148" t="str">
        <v>GBPYC6M_SB6L_2Y6M</v>
      </c>
      <c r="P73" s="147">
        <f ca="1">IF(O73="","",'6M Pricing'!$I73*100)</f>
        <v>1.0365716705048615</v>
      </c>
      <c r="Q73" s="147">
        <f t="shared" ca="1" si="6"/>
        <v>1.0365716705048615</v>
      </c>
      <c r="R73" s="148"/>
      <c r="S73" s="147"/>
      <c r="T73" s="147"/>
      <c r="U73" s="146"/>
      <c r="V73" s="147"/>
      <c r="W73" s="147"/>
      <c r="Y73" s="159">
        <f ca="1">IF($C73=" ","",ROUND(ABS(_xll.RtGet(SourceAlias,$I73,BID)-J73),4))</f>
        <v>0</v>
      </c>
      <c r="Z73" s="159">
        <f ca="1">IF($C73=" ","",ROUND(ABS(_xll.RtGet(SourceAlias,$I73,ASK)-K73),4))</f>
        <v>0</v>
      </c>
      <c r="AA73" s="159">
        <f ca="1">IF($D73=" ","",ROUND(ABS(_xll.RtGet(SourceAlias,$L73,BID)-M73),4))</f>
        <v>8.9999999999999998E-4</v>
      </c>
      <c r="AB73" s="159">
        <f ca="1">IF($D73=" ","",ROUND(ABS(_xll.RtGet(SourceAlias,$L73,ASK)-N73),4))</f>
        <v>8.9999999999999998E-4</v>
      </c>
      <c r="AC73" s="159">
        <f ca="1">IF($E73=" ","",ROUND(ABS(_xll.RtGet(SourceAlias,$O73,BID)-P73),4))</f>
        <v>0</v>
      </c>
      <c r="AD73" s="159">
        <f ca="1">IF($E73=" ","",ROUND(ABS(_xll.RtGet(SourceAlias,$O73,ASK)-Q73),4))</f>
        <v>0</v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s="104" customFormat="1" x14ac:dyDescent="0.2">
      <c r="A74" s="209"/>
      <c r="B74" s="120" t="s">
        <v>121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">
        <v>42</v>
      </c>
      <c r="F74" s="137" t="s">
        <v>42</v>
      </c>
      <c r="G74" s="137" t="s">
        <v>42</v>
      </c>
      <c r="H74" s="111"/>
      <c r="I74" s="146" t="str">
        <v>GBPYC1M_SB1L_2Y9M</v>
      </c>
      <c r="J74" s="147">
        <f ca="1">IF(I74="","",'1M Pricing'!$I74*100)</f>
        <v>0.87397403986886124</v>
      </c>
      <c r="K74" s="147">
        <f t="shared" ca="1" si="5"/>
        <v>0.87397403986886124</v>
      </c>
      <c r="L74" s="148" t="str">
        <v>GBPYC3M_SB3L_2Y9M</v>
      </c>
      <c r="M74" s="147">
        <f ca="1">IF(L74="","",'3M Pricing'!$I74*100)</f>
        <v>0.95761772875134432</v>
      </c>
      <c r="N74" s="147">
        <f t="shared" ca="1" si="4"/>
        <v>0.95761772875134432</v>
      </c>
      <c r="O74" s="148" t="str">
        <v/>
      </c>
      <c r="P74" s="147" t="str">
        <f>IF(O74="","",'6M Pricing'!$I74*100)</f>
        <v/>
      </c>
      <c r="Q74" s="147" t="str">
        <f t="shared" si="6"/>
        <v/>
      </c>
      <c r="R74" s="148"/>
      <c r="S74" s="147"/>
      <c r="T74" s="147"/>
      <c r="U74" s="146"/>
      <c r="V74" s="147"/>
      <c r="W74" s="147"/>
      <c r="Y74" s="159">
        <f ca="1">IF($C74=" ","",ROUND(ABS(_xll.RtGet(SourceAlias,$I74,BID)-J74),4))</f>
        <v>0</v>
      </c>
      <c r="Z74" s="159">
        <f ca="1">IF($C74=" ","",ROUND(ABS(_xll.RtGet(SourceAlias,$I74,ASK)-K74),4))</f>
        <v>0</v>
      </c>
      <c r="AA74" s="159">
        <f ca="1">IF($D74=" ","",ROUND(ABS(_xll.RtGet(SourceAlias,$L74,BID)-M74),4))</f>
        <v>4.0000000000000002E-4</v>
      </c>
      <c r="AB74" s="159">
        <f ca="1">IF($D74=" ","",ROUND(ABS(_xll.RtGet(SourceAlias,$L74,ASK)-N74),4))</f>
        <v>4.0000000000000002E-4</v>
      </c>
      <c r="AC74" s="159" t="str">
        <f>IF($E74=" ","",ROUND(ABS(_xll.RtGet(SourceAlias,$O74,BID)-P74),4))</f>
        <v/>
      </c>
      <c r="AD74" s="159" t="str">
        <f>IF($E74=" ","",ROUND(ABS(_xll.RtGet(SourceAlias,$O74,ASK)-Q74),4))</f>
        <v/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s="104" customFormat="1" x14ac:dyDescent="0.2">
      <c r="A75" s="209"/>
      <c r="B75" s="120" t="s">
        <v>24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137" t="s">
        <v>42</v>
      </c>
      <c r="G75" s="137" t="s">
        <v>42</v>
      </c>
      <c r="H75" s="111"/>
      <c r="I75" s="146" t="str">
        <v>GBPYC1M_SB1L_3Y</v>
      </c>
      <c r="J75" s="147">
        <f ca="1">IF(I75="","",'1M Pricing'!$I75*100)</f>
        <v>0.91833591868147113</v>
      </c>
      <c r="K75" s="147">
        <f t="shared" ca="1" si="5"/>
        <v>0.91833591868147113</v>
      </c>
      <c r="L75" s="148" t="str">
        <v>GBPYC3M_SB3L_3Y</v>
      </c>
      <c r="M75" s="147">
        <f ca="1">IF(L75="","",'3M Pricing'!$I75*100)</f>
        <v>0.99999999996030908</v>
      </c>
      <c r="N75" s="147">
        <f t="shared" ca="1" si="4"/>
        <v>0.99999999996030908</v>
      </c>
      <c r="O75" s="148" t="str">
        <v>GBPYC6M_SB6L_3Y</v>
      </c>
      <c r="P75" s="147">
        <f ca="1">IF(O75="","",'6M Pricing'!$I75*100)</f>
        <v>1.1250000000004443</v>
      </c>
      <c r="Q75" s="147">
        <f t="shared" ca="1" si="6"/>
        <v>1.1250000000004443</v>
      </c>
      <c r="R75" s="148"/>
      <c r="S75" s="147"/>
      <c r="T75" s="147"/>
      <c r="U75" s="146"/>
      <c r="V75" s="147"/>
      <c r="W75" s="147"/>
      <c r="Y75" s="159">
        <f ca="1">IF($C75=" ","",ROUND(ABS(_xll.RtGet(SourceAlias,$I75,BID)-J75),4))</f>
        <v>1E-4</v>
      </c>
      <c r="Z75" s="159">
        <f ca="1">IF($C75=" ","",ROUND(ABS(_xll.RtGet(SourceAlias,$I75,ASK)-K75),4))</f>
        <v>1E-4</v>
      </c>
      <c r="AA75" s="159">
        <f ca="1">IF($D75=" ","",ROUND(ABS(_xll.RtGet(SourceAlias,$L75,BID)-M75),4))</f>
        <v>0</v>
      </c>
      <c r="AB75" s="159">
        <f ca="1">IF($D75=" ","",ROUND(ABS(_xll.RtGet(SourceAlias,$L75,ASK)-N75),4))</f>
        <v>0</v>
      </c>
      <c r="AC75" s="159">
        <f ca="1">IF($E75=" ","",ROUND(ABS(_xll.RtGet(SourceAlias,$O75,BID)-P75),4))</f>
        <v>0</v>
      </c>
      <c r="AD75" s="159">
        <f ca="1">IF($E75=" ","",ROUND(ABS(_xll.RtGet(SourceAlias,$O75,ASK)-Q75),4))</f>
        <v>0</v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s="104" customFormat="1" x14ac:dyDescent="0.2">
      <c r="A76" s="209"/>
      <c r="B76" s="120" t="s">
        <v>25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GBPYC1M_SB1L_4Y</v>
      </c>
      <c r="J76" s="147">
        <f ca="1">IF(I76="","",'1M Pricing'!$I76*100)</f>
        <v>1.0827648529367147</v>
      </c>
      <c r="K76" s="147">
        <f t="shared" ca="1" si="5"/>
        <v>1.0827648529367147</v>
      </c>
      <c r="L76" s="148" t="str">
        <v>GBPYC3M_SB3L_4Y</v>
      </c>
      <c r="M76" s="147">
        <f ca="1">IF(L76="","",'3M Pricing'!$I76*100)</f>
        <v>1.164999999974049</v>
      </c>
      <c r="N76" s="147">
        <f t="shared" ca="1" si="4"/>
        <v>1.164999999974049</v>
      </c>
      <c r="O76" s="148" t="str">
        <v>GBPYC6M_SB6L_4Y</v>
      </c>
      <c r="P76" s="147">
        <f ca="1">IF(O76="","",'6M Pricing'!$I76*100)</f>
        <v>1.2919999999996028</v>
      </c>
      <c r="Q76" s="147">
        <f t="shared" ca="1" si="6"/>
        <v>1.2919999999996028</v>
      </c>
      <c r="R76" s="148"/>
      <c r="S76" s="147"/>
      <c r="T76" s="147"/>
      <c r="U76" s="146"/>
      <c r="V76" s="147"/>
      <c r="W76" s="147"/>
      <c r="Y76" s="159">
        <f ca="1">IF($C76=" ","",ROUND(ABS(_xll.RtGet(SourceAlias,$I76,BID)-J76),4))</f>
        <v>1E-4</v>
      </c>
      <c r="Z76" s="159">
        <f ca="1">IF($C76=" ","",ROUND(ABS(_xll.RtGet(SourceAlias,$I76,ASK)-K76),4))</f>
        <v>1E-4</v>
      </c>
      <c r="AA76" s="159">
        <f ca="1">IF($D76=" ","",ROUND(ABS(_xll.RtGet(SourceAlias,$L76,BID)-M76),4))</f>
        <v>0</v>
      </c>
      <c r="AB76" s="159">
        <f ca="1">IF($D76=" ","",ROUND(ABS(_xll.RtGet(SourceAlias,$L76,ASK)-N76),4))</f>
        <v>0</v>
      </c>
      <c r="AC76" s="159">
        <f ca="1">IF($E76=" ","",ROUND(ABS(_xll.RtGet(SourceAlias,$O76,BID)-P76),4))</f>
        <v>0</v>
      </c>
      <c r="AD76" s="159">
        <f ca="1">IF($E76=" ","",ROUND(ABS(_xll.RtGet(SourceAlias,$O76,ASK)-Q76),4))</f>
        <v>0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s="104" customFormat="1" x14ac:dyDescent="0.2">
      <c r="A77" s="209"/>
      <c r="B77" s="120" t="s">
        <v>26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GBPYC1M_SB1L_5Y</v>
      </c>
      <c r="J77" s="147">
        <f ca="1">IF(I77="","",'1M Pricing'!$I77*100)</f>
        <v>1.221505814856882</v>
      </c>
      <c r="K77" s="147">
        <f t="shared" ca="1" si="5"/>
        <v>1.221505814856882</v>
      </c>
      <c r="L77" s="148" t="str">
        <v>GBPYC3M_SB3L_5Y</v>
      </c>
      <c r="M77" s="147">
        <f ca="1">IF(L77="","",'3M Pricing'!$I77*100)</f>
        <v>1.3039999999783811</v>
      </c>
      <c r="N77" s="147">
        <f t="shared" ca="1" si="4"/>
        <v>1.3039999999783811</v>
      </c>
      <c r="O77" s="148" t="str">
        <v>GBPYC6M_SB6L_5Y</v>
      </c>
      <c r="P77" s="147">
        <f ca="1">IF(O77="","",'6M Pricing'!$I77*100)</f>
        <v>1.4319999999995103</v>
      </c>
      <c r="Q77" s="147">
        <f t="shared" ca="1" si="6"/>
        <v>1.4319999999995103</v>
      </c>
      <c r="R77" s="148"/>
      <c r="S77" s="147"/>
      <c r="T77" s="147"/>
      <c r="U77" s="146"/>
      <c r="V77" s="147"/>
      <c r="W77" s="147"/>
      <c r="Y77" s="159">
        <f ca="1">IF($C77=" ","",ROUND(ABS(_xll.RtGet(SourceAlias,$I77,BID)-J77),4))</f>
        <v>0</v>
      </c>
      <c r="Z77" s="159">
        <f ca="1">IF($C77=" ","",ROUND(ABS(_xll.RtGet(SourceAlias,$I77,ASK)-K77),4))</f>
        <v>0</v>
      </c>
      <c r="AA77" s="159">
        <f ca="1">IF($D77=" ","",ROUND(ABS(_xll.RtGet(SourceAlias,$L77,BID)-M77),4))</f>
        <v>0</v>
      </c>
      <c r="AB77" s="159">
        <f ca="1">IF($D77=" ","",ROUND(ABS(_xll.RtGet(SourceAlias,$L77,ASK)-N77),4))</f>
        <v>0</v>
      </c>
      <c r="AC77" s="159">
        <f ca="1">IF($E77=" ","",ROUND(ABS(_xll.RtGet(SourceAlias,$O77,BID)-P77),4))</f>
        <v>0</v>
      </c>
      <c r="AD77" s="159">
        <f ca="1">IF($E77=" ","",ROUND(ABS(_xll.RtGet(SourceAlias,$O77,ASK)-Q77),4))</f>
        <v>0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s="104" customFormat="1" x14ac:dyDescent="0.2">
      <c r="A78" s="209"/>
      <c r="B78" s="120" t="s">
        <v>62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GBPYC1M_SB1L_6Y</v>
      </c>
      <c r="J78" s="147">
        <f ca="1">IF(I78="","",'1M Pricing'!$I78*100)</f>
        <v>1.3399639260962439</v>
      </c>
      <c r="K78" s="147">
        <f t="shared" ca="1" si="5"/>
        <v>1.3399639260962439</v>
      </c>
      <c r="L78" s="148" t="str">
        <v>GBPYC3M_SB3L_6Y</v>
      </c>
      <c r="M78" s="147">
        <f ca="1">IF(L78="","",'3M Pricing'!$I78*100)</f>
        <v>1.4179999999821238</v>
      </c>
      <c r="N78" s="147">
        <f t="shared" ca="1" si="4"/>
        <v>1.4179999999821238</v>
      </c>
      <c r="O78" s="148" t="str">
        <v>GBPYC6M_SB6L_6Y</v>
      </c>
      <c r="P78" s="147">
        <f ca="1">IF(O78="","",'6M Pricing'!$I78*100)</f>
        <v>1.5479999999995098</v>
      </c>
      <c r="Q78" s="147">
        <f t="shared" ca="1" si="6"/>
        <v>1.5479999999995098</v>
      </c>
      <c r="R78" s="148"/>
      <c r="S78" s="147"/>
      <c r="T78" s="147"/>
      <c r="U78" s="146"/>
      <c r="V78" s="147"/>
      <c r="W78" s="147"/>
      <c r="Y78" s="159">
        <f ca="1">IF($C78=" ","",ROUND(ABS(_xll.RtGet(SourceAlias,$I78,BID)-J78),4))</f>
        <v>0</v>
      </c>
      <c r="Z78" s="159">
        <f ca="1">IF($C78=" ","",ROUND(ABS(_xll.RtGet(SourceAlias,$I78,ASK)-K78),4))</f>
        <v>0</v>
      </c>
      <c r="AA78" s="159">
        <f ca="1">IF($D78=" ","",ROUND(ABS(_xll.RtGet(SourceAlias,$L78,BID)-M78),4))</f>
        <v>0</v>
      </c>
      <c r="AB78" s="159">
        <f ca="1">IF($D78=" ","",ROUND(ABS(_xll.RtGet(SourceAlias,$L78,ASK)-N78),4))</f>
        <v>0</v>
      </c>
      <c r="AC78" s="159">
        <f ca="1">IF($E78=" ","",ROUND(ABS(_xll.RtGet(SourceAlias,$O78,BID)-P78),4))</f>
        <v>0</v>
      </c>
      <c r="AD78" s="159">
        <f ca="1">IF($E78=" ","",ROUND(ABS(_xll.RtGet(SourceAlias,$O78,ASK)-Q78),4))</f>
        <v>0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s="104" customFormat="1" x14ac:dyDescent="0.2">
      <c r="A79" s="209"/>
      <c r="B79" s="120" t="s">
        <v>27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GBPYC1M_SB1L_7Y</v>
      </c>
      <c r="J79" s="147">
        <f ca="1">IF(I79="","",'1M Pricing'!$I79*100)</f>
        <v>1.4384312109630102</v>
      </c>
      <c r="K79" s="147">
        <f t="shared" ca="1" si="5"/>
        <v>1.4384312109630102</v>
      </c>
      <c r="L79" s="148" t="str">
        <v>GBPYC3M_SB3L_7Y</v>
      </c>
      <c r="M79" s="147">
        <f ca="1">IF(L79="","",'3M Pricing'!$I79*100)</f>
        <v>1.5119999999845468</v>
      </c>
      <c r="N79" s="147">
        <f t="shared" ca="1" si="4"/>
        <v>1.5119999999845468</v>
      </c>
      <c r="O79" s="148" t="str">
        <v>GBPYC6M_SB6L_7Y</v>
      </c>
      <c r="P79" s="147">
        <f ca="1">IF(O79="","",'6M Pricing'!$I79*100)</f>
        <v>1.643999999999433</v>
      </c>
      <c r="Q79" s="147">
        <f t="shared" ca="1" si="6"/>
        <v>1.643999999999433</v>
      </c>
      <c r="R79" s="148"/>
      <c r="S79" s="147"/>
      <c r="T79" s="147"/>
      <c r="U79" s="146"/>
      <c r="V79" s="147"/>
      <c r="W79" s="147"/>
      <c r="Y79" s="159">
        <f ca="1">IF($C79=" ","",ROUND(ABS(_xll.RtGet(SourceAlias,$I79,BID)-J79),4))</f>
        <v>0</v>
      </c>
      <c r="Z79" s="159">
        <f ca="1">IF($C79=" ","",ROUND(ABS(_xll.RtGet(SourceAlias,$I79,ASK)-K79),4))</f>
        <v>0</v>
      </c>
      <c r="AA79" s="159">
        <f ca="1">IF($D79=" ","",ROUND(ABS(_xll.RtGet(SourceAlias,$L79,BID)-M79),4))</f>
        <v>0</v>
      </c>
      <c r="AB79" s="159">
        <f ca="1">IF($D79=" ","",ROUND(ABS(_xll.RtGet(SourceAlias,$L79,ASK)-N79),4))</f>
        <v>0</v>
      </c>
      <c r="AC79" s="159">
        <f ca="1">IF($E79=" ","",ROUND(ABS(_xll.RtGet(SourceAlias,$O79,BID)-P79),4))</f>
        <v>0</v>
      </c>
      <c r="AD79" s="159">
        <f ca="1">IF($E79=" ","",ROUND(ABS(_xll.RtGet(SourceAlias,$O79,ASK)-Q79),4))</f>
        <v>0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s="104" customFormat="1" x14ac:dyDescent="0.2">
      <c r="A80" s="209"/>
      <c r="B80" s="120" t="s">
        <v>63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GBPYC1M_SB1L_8Y</v>
      </c>
      <c r="J80" s="147">
        <f ca="1">IF(I80="","",'1M Pricing'!$I80*100)</f>
        <v>1.5186021695472136</v>
      </c>
      <c r="K80" s="147">
        <f t="shared" ca="1" si="5"/>
        <v>1.5186021695472136</v>
      </c>
      <c r="L80" s="148" t="str">
        <v>GBPYC3M_SB3L_8Y</v>
      </c>
      <c r="M80" s="147">
        <f ca="1">IF(L80="","",'3M Pricing'!$I80*100)</f>
        <v>1.5889999999863564</v>
      </c>
      <c r="N80" s="147">
        <f t="shared" ca="1" si="4"/>
        <v>1.5889999999863564</v>
      </c>
      <c r="O80" s="148" t="str">
        <v>GBPYC6M_SB6L_8Y</v>
      </c>
      <c r="P80" s="147">
        <f ca="1">IF(O80="","",'6M Pricing'!$I80*100)</f>
        <v>1.72299999999953</v>
      </c>
      <c r="Q80" s="147">
        <f t="shared" ca="1" si="6"/>
        <v>1.72299999999953</v>
      </c>
      <c r="R80" s="148"/>
      <c r="S80" s="147"/>
      <c r="T80" s="147"/>
      <c r="U80" s="146"/>
      <c r="V80" s="147"/>
      <c r="W80" s="147"/>
      <c r="Y80" s="159">
        <f ca="1">IF($C80=" ","",ROUND(ABS(_xll.RtGet(SourceAlias,$I80,BID)-J80),4))</f>
        <v>1E-4</v>
      </c>
      <c r="Z80" s="159">
        <f ca="1">IF($C80=" ","",ROUND(ABS(_xll.RtGet(SourceAlias,$I80,ASK)-K80),4))</f>
        <v>1E-4</v>
      </c>
      <c r="AA80" s="159">
        <f ca="1">IF($D80=" ","",ROUND(ABS(_xll.RtGet(SourceAlias,$L80,BID)-M80),4))</f>
        <v>0</v>
      </c>
      <c r="AB80" s="159">
        <f ca="1">IF($D80=" ","",ROUND(ABS(_xll.RtGet(SourceAlias,$L80,ASK)-N80),4))</f>
        <v>0</v>
      </c>
      <c r="AC80" s="159">
        <f ca="1">IF($E80=" ","",ROUND(ABS(_xll.RtGet(SourceAlias,$O80,BID)-P80),4))</f>
        <v>0</v>
      </c>
      <c r="AD80" s="159">
        <f ca="1">IF($E80=" ","",ROUND(ABS(_xll.RtGet(SourceAlias,$O80,ASK)-Q80),4))</f>
        <v>0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s="104" customFormat="1" x14ac:dyDescent="0.2">
      <c r="A81" s="209"/>
      <c r="B81" s="120" t="s">
        <v>64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GBPYC1M_SB1L_9Y</v>
      </c>
      <c r="J81" s="147">
        <f ca="1">IF(I81="","",'1M Pricing'!$I81*100)</f>
        <v>1.5880805556277715</v>
      </c>
      <c r="K81" s="147">
        <f t="shared" ca="1" si="5"/>
        <v>1.5880805556277715</v>
      </c>
      <c r="L81" s="148" t="str">
        <v>GBPYC3M_SB3L_9Y</v>
      </c>
      <c r="M81" s="147">
        <f ca="1">IF(L81="","",'3M Pricing'!$I81*100)</f>
        <v>1.6559999999877784</v>
      </c>
      <c r="N81" s="147">
        <f t="shared" ca="1" si="4"/>
        <v>1.6559999999877784</v>
      </c>
      <c r="O81" s="148" t="str">
        <v>GBPYC6M_SB6L_9Y</v>
      </c>
      <c r="P81" s="147">
        <f ca="1">IF(O81="","",'6M Pricing'!$I81*100)</f>
        <v>1.7899999999991756</v>
      </c>
      <c r="Q81" s="147">
        <f t="shared" ca="1" si="6"/>
        <v>1.7899999999991756</v>
      </c>
      <c r="R81" s="148"/>
      <c r="S81" s="147"/>
      <c r="T81" s="147"/>
      <c r="U81" s="146"/>
      <c r="V81" s="147"/>
      <c r="W81" s="147"/>
      <c r="Y81" s="159">
        <f ca="1">IF($C81=" ","",ROUND(ABS(_xll.RtGet(SourceAlias,$I81,BID)-J81),4))</f>
        <v>1E-4</v>
      </c>
      <c r="Z81" s="159">
        <f ca="1">IF($C81=" ","",ROUND(ABS(_xll.RtGet(SourceAlias,$I81,ASK)-K81),4))</f>
        <v>1E-4</v>
      </c>
      <c r="AA81" s="159">
        <f ca="1">IF($D81=" ","",ROUND(ABS(_xll.RtGet(SourceAlias,$L81,BID)-M81),4))</f>
        <v>0</v>
      </c>
      <c r="AB81" s="159">
        <f ca="1">IF($D81=" ","",ROUND(ABS(_xll.RtGet(SourceAlias,$L81,ASK)-N81),4))</f>
        <v>0</v>
      </c>
      <c r="AC81" s="159">
        <f ca="1">IF($E81=" ","",ROUND(ABS(_xll.RtGet(SourceAlias,$O81,BID)-P81),4))</f>
        <v>0</v>
      </c>
      <c r="AD81" s="159">
        <f ca="1">IF($E81=" ","",ROUND(ABS(_xll.RtGet(SourceAlias,$O81,ASK)-Q81),4))</f>
        <v>0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s="104" customFormat="1" x14ac:dyDescent="0.2">
      <c r="A82" s="209"/>
      <c r="B82" s="120" t="s">
        <v>28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GBPYC1M_SB1L_10Y</v>
      </c>
      <c r="J82" s="147">
        <f ca="1">IF(I82="","",'1M Pricing'!$I82*100)</f>
        <v>1.646564406881273</v>
      </c>
      <c r="K82" s="147">
        <f t="shared" ca="1" si="5"/>
        <v>1.646564406881273</v>
      </c>
      <c r="L82" s="148" t="str">
        <v>GBPYC3M_SB3L_10Y</v>
      </c>
      <c r="M82" s="147">
        <f ca="1">IF(L82="","",'3M Pricing'!$I82*100)</f>
        <v>1.7139999999884332</v>
      </c>
      <c r="N82" s="147">
        <f t="shared" ca="1" si="4"/>
        <v>1.7139999999884332</v>
      </c>
      <c r="O82" s="148" t="str">
        <v>GBPYC6M_SB6L_10Y</v>
      </c>
      <c r="P82" s="147">
        <f ca="1">IF(O82="","",'6M Pricing'!$I82*100)</f>
        <v>1.8459999999999472</v>
      </c>
      <c r="Q82" s="147">
        <f t="shared" ca="1" si="6"/>
        <v>1.8459999999999472</v>
      </c>
      <c r="R82" s="148"/>
      <c r="S82" s="147"/>
      <c r="T82" s="147"/>
      <c r="U82" s="146"/>
      <c r="V82" s="147"/>
      <c r="W82" s="147"/>
      <c r="Y82" s="159">
        <f ca="1">IF($C82=" ","",ROUND(ABS(_xll.RtGet(SourceAlias,$I82,BID)-J82),4))</f>
        <v>1E-4</v>
      </c>
      <c r="Z82" s="159">
        <f ca="1">IF($C82=" ","",ROUND(ABS(_xll.RtGet(SourceAlias,$I82,ASK)-K82),4))</f>
        <v>1E-4</v>
      </c>
      <c r="AA82" s="159">
        <f ca="1">IF($D82=" ","",ROUND(ABS(_xll.RtGet(SourceAlias,$L82,BID)-M82),4))</f>
        <v>0</v>
      </c>
      <c r="AB82" s="159">
        <f ca="1">IF($D82=" ","",ROUND(ABS(_xll.RtGet(SourceAlias,$L82,ASK)-N82),4))</f>
        <v>0</v>
      </c>
      <c r="AC82" s="159">
        <f ca="1">IF($E82=" ","",ROUND(ABS(_xll.RtGet(SourceAlias,$O82,BID)-P82),4))</f>
        <v>0</v>
      </c>
      <c r="AD82" s="159">
        <f ca="1">IF($E82=" ","",ROUND(ABS(_xll.RtGet(SourceAlias,$O82,ASK)-Q82),4))</f>
        <v>0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s="104" customFormat="1" x14ac:dyDescent="0.2">
      <c r="A83" s="209"/>
      <c r="B83" s="120" t="s">
        <v>65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GBPYC1M_SB1L_11Y</v>
      </c>
      <c r="J83" s="147">
        <f ca="1">IF(I83="","",'1M Pricing'!$I83*100)</f>
        <v>1.6986751757828003</v>
      </c>
      <c r="K83" s="147">
        <f t="shared" ca="1" si="5"/>
        <v>1.6986751757828003</v>
      </c>
      <c r="L83" s="148" t="str">
        <v>GBPYC3M_SB3L_11Y</v>
      </c>
      <c r="M83" s="147">
        <f ca="1">IF(L83="","",'3M Pricing'!$I83*100)</f>
        <v>1.7664056375720563</v>
      </c>
      <c r="N83" s="147">
        <f t="shared" ca="1" si="4"/>
        <v>1.7664056375720563</v>
      </c>
      <c r="O83" s="148" t="str">
        <v>GBPYC6M_SB6L_11Y</v>
      </c>
      <c r="P83" s="147">
        <f ca="1">IF(O83="","",'6M Pricing'!$I83*100)</f>
        <v>1.8939999999960453</v>
      </c>
      <c r="Q83" s="147">
        <f t="shared" ca="1" si="6"/>
        <v>1.8939999999960453</v>
      </c>
      <c r="R83" s="148"/>
      <c r="S83" s="147"/>
      <c r="T83" s="147"/>
      <c r="U83" s="146"/>
      <c r="V83" s="147"/>
      <c r="W83" s="147"/>
      <c r="Y83" s="159">
        <f ca="1">IF($C83=" ","",ROUND(ABS(_xll.RtGet(SourceAlias,$I83,BID)-J83),4))</f>
        <v>1E-4</v>
      </c>
      <c r="Z83" s="159">
        <f ca="1">IF($C83=" ","",ROUND(ABS(_xll.RtGet(SourceAlias,$I83,ASK)-K83),4))</f>
        <v>1E-4</v>
      </c>
      <c r="AA83" s="159">
        <f ca="1">IF($D83=" ","",ROUND(ABS(_xll.RtGet(SourceAlias,$L83,BID)-M83),4))</f>
        <v>0</v>
      </c>
      <c r="AB83" s="159">
        <f ca="1">IF($D83=" ","",ROUND(ABS(_xll.RtGet(SourceAlias,$L83,ASK)-N83),4))</f>
        <v>0</v>
      </c>
      <c r="AC83" s="159">
        <f ca="1">IF($E83=" ","",ROUND(ABS(_xll.RtGet(SourceAlias,$O83,BID)-P83),4))</f>
        <v>0</v>
      </c>
      <c r="AD83" s="159">
        <f ca="1">IF($E83=" ","",ROUND(ABS(_xll.RtGet(SourceAlias,$O83,ASK)-Q83),4))</f>
        <v>0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s="104" customFormat="1" x14ac:dyDescent="0.2">
      <c r="A84" s="209"/>
      <c r="B84" s="120" t="s">
        <v>29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GBPYC1M_SB1L_12Y</v>
      </c>
      <c r="J84" s="147">
        <f ca="1">IF(I84="","",'1M Pricing'!$I84*100)</f>
        <v>1.7450467854948664</v>
      </c>
      <c r="K84" s="147">
        <f t="shared" ca="1" si="5"/>
        <v>1.7450467854948664</v>
      </c>
      <c r="L84" s="148" t="str">
        <v>GBPYC3M_SB3L_12Y</v>
      </c>
      <c r="M84" s="147">
        <f ca="1">IF(L84="","",'3M Pricing'!$I84*100)</f>
        <v>1.8129999999907411</v>
      </c>
      <c r="N84" s="147">
        <f t="shared" ca="1" si="4"/>
        <v>1.8129999999907411</v>
      </c>
      <c r="O84" s="148" t="str">
        <v>GBPYC6M_SB6L_12Y</v>
      </c>
      <c r="P84" s="147">
        <f ca="1">IF(O84="","",'6M Pricing'!$I84*100)</f>
        <v>1.9370000000031333</v>
      </c>
      <c r="Q84" s="147">
        <f t="shared" ca="1" si="6"/>
        <v>1.9370000000031333</v>
      </c>
      <c r="R84" s="148"/>
      <c r="S84" s="147"/>
      <c r="T84" s="147"/>
      <c r="U84" s="146"/>
      <c r="V84" s="147"/>
      <c r="W84" s="147"/>
      <c r="Y84" s="159">
        <f ca="1">IF($C84=" ","",ROUND(ABS(_xll.RtGet(SourceAlias,$I84,BID)-J84),4))</f>
        <v>1E-4</v>
      </c>
      <c r="Z84" s="159">
        <f ca="1">IF($C84=" ","",ROUND(ABS(_xll.RtGet(SourceAlias,$I84,ASK)-K84),4))</f>
        <v>1E-4</v>
      </c>
      <c r="AA84" s="159">
        <f ca="1">IF($D84=" ","",ROUND(ABS(_xll.RtGet(SourceAlias,$L84,BID)-M84),4))</f>
        <v>0</v>
      </c>
      <c r="AB84" s="159">
        <f ca="1">IF($D84=" ","",ROUND(ABS(_xll.RtGet(SourceAlias,$L84,ASK)-N84),4))</f>
        <v>0</v>
      </c>
      <c r="AC84" s="159">
        <f ca="1">IF($E84=" ","",ROUND(ABS(_xll.RtGet(SourceAlias,$O84,BID)-P84),4))</f>
        <v>0</v>
      </c>
      <c r="AD84" s="159">
        <f ca="1">IF($E84=" ","",ROUND(ABS(_xll.RtGet(SourceAlias,$O84,ASK)-Q84),4))</f>
        <v>0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s="104" customFormat="1" x14ac:dyDescent="0.2">
      <c r="A85" s="209"/>
      <c r="B85" s="120" t="s">
        <v>66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GBPYC1M_SB1L_13Y</v>
      </c>
      <c r="J85" s="147">
        <f ca="1">IF(I85="","",'1M Pricing'!$I85*100)</f>
        <v>1.7857786356299175</v>
      </c>
      <c r="K85" s="147">
        <f t="shared" ca="1" si="5"/>
        <v>1.7857786356299175</v>
      </c>
      <c r="L85" s="148" t="str">
        <v>GBPYC3M_SB3L_13Y</v>
      </c>
      <c r="M85" s="147">
        <f ca="1">IF(L85="","",'3M Pricing'!$I85*100)</f>
        <v>1.8535238441414015</v>
      </c>
      <c r="N85" s="147">
        <f t="shared" ca="1" si="4"/>
        <v>1.8535238441414015</v>
      </c>
      <c r="O85" s="148" t="str">
        <v>GBPYC6M_SB6L_13Y</v>
      </c>
      <c r="P85" s="147">
        <f ca="1">IF(O85="","",'6M Pricing'!$I85*100)</f>
        <v>1.9727517918088238</v>
      </c>
      <c r="Q85" s="147">
        <f t="shared" ca="1" si="6"/>
        <v>1.9727517918088238</v>
      </c>
      <c r="R85" s="148"/>
      <c r="S85" s="147"/>
      <c r="T85" s="147"/>
      <c r="U85" s="146"/>
      <c r="V85" s="147"/>
      <c r="W85" s="147"/>
      <c r="Y85" s="159">
        <f ca="1">IF($C85=" ","",ROUND(ABS(_xll.RtGet(SourceAlias,$I85,BID)-J85),4))</f>
        <v>1E-4</v>
      </c>
      <c r="Z85" s="159">
        <f ca="1">IF($C85=" ","",ROUND(ABS(_xll.RtGet(SourceAlias,$I85,ASK)-K85),4))</f>
        <v>1E-4</v>
      </c>
      <c r="AA85" s="159">
        <f ca="1">IF($D85=" ","",ROUND(ABS(_xll.RtGet(SourceAlias,$L85,BID)-M85),4))</f>
        <v>0</v>
      </c>
      <c r="AB85" s="159">
        <f ca="1">IF($D85=" ","",ROUND(ABS(_xll.RtGet(SourceAlias,$L85,ASK)-N85),4))</f>
        <v>0</v>
      </c>
      <c r="AC85" s="159">
        <f ca="1">IF($E85=" ","",ROUND(ABS(_xll.RtGet(SourceAlias,$O85,BID)-P85),4))</f>
        <v>0</v>
      </c>
      <c r="AD85" s="159">
        <f ca="1">IF($E85=" ","",ROUND(ABS(_xll.RtGet(SourceAlias,$O85,ASK)-Q85),4))</f>
        <v>0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s="104" customFormat="1" x14ac:dyDescent="0.2">
      <c r="A86" s="209"/>
      <c r="B86" s="120" t="s">
        <v>67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GBPYC1M_SB1L_14Y</v>
      </c>
      <c r="J86" s="147">
        <f ca="1">IF(I86="","",'1M Pricing'!$I86*100)</f>
        <v>1.8209845649845759</v>
      </c>
      <c r="K86" s="147">
        <f t="shared" ca="1" si="5"/>
        <v>1.8209845649845759</v>
      </c>
      <c r="L86" s="148" t="str">
        <v>GBPYC3M_SB3L_14Y</v>
      </c>
      <c r="M86" s="147">
        <f ca="1">IF(L86="","",'3M Pricing'!$I86*100)</f>
        <v>1.8881794070201841</v>
      </c>
      <c r="N86" s="147">
        <f t="shared" ca="1" si="4"/>
        <v>1.8881794070201841</v>
      </c>
      <c r="O86" s="148" t="str">
        <v>GBPYC6M_SB6L_14Y</v>
      </c>
      <c r="P86" s="147">
        <f ca="1">IF(O86="","",'6M Pricing'!$I86*100)</f>
        <v>2.0017892287816199</v>
      </c>
      <c r="Q86" s="147">
        <f t="shared" ca="1" si="6"/>
        <v>2.0017892287816199</v>
      </c>
      <c r="R86" s="148"/>
      <c r="S86" s="147"/>
      <c r="T86" s="147"/>
      <c r="U86" s="146"/>
      <c r="V86" s="147"/>
      <c r="W86" s="147"/>
      <c r="Y86" s="159">
        <f ca="1">IF($C86=" ","",ROUND(ABS(_xll.RtGet(SourceAlias,$I86,BID)-J86),4))</f>
        <v>1E-4</v>
      </c>
      <c r="Z86" s="159">
        <f ca="1">IF($C86=" ","",ROUND(ABS(_xll.RtGet(SourceAlias,$I86,ASK)-K86),4))</f>
        <v>1E-4</v>
      </c>
      <c r="AA86" s="159">
        <f ca="1">IF($D86=" ","",ROUND(ABS(_xll.RtGet(SourceAlias,$L86,BID)-M86),4))</f>
        <v>0</v>
      </c>
      <c r="AB86" s="159">
        <f ca="1">IF($D86=" ","",ROUND(ABS(_xll.RtGet(SourceAlias,$L86,ASK)-N86),4))</f>
        <v>0</v>
      </c>
      <c r="AC86" s="159">
        <f ca="1">IF($E86=" ","",ROUND(ABS(_xll.RtGet(SourceAlias,$O86,BID)-P86),4))</f>
        <v>0</v>
      </c>
      <c r="AD86" s="159">
        <f ca="1">IF($E86=" ","",ROUND(ABS(_xll.RtGet(SourceAlias,$O86,ASK)-Q86),4))</f>
        <v>0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s="104" customFormat="1" x14ac:dyDescent="0.2">
      <c r="A87" s="209"/>
      <c r="B87" s="120" t="s">
        <v>30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GBPYC1M_SB1L_15Y</v>
      </c>
      <c r="J87" s="147">
        <f ca="1">IF(I87="","",'1M Pricing'!$I87*100)</f>
        <v>1.8515657182826832</v>
      </c>
      <c r="K87" s="147">
        <f t="shared" ca="1" si="5"/>
        <v>1.8515657182826832</v>
      </c>
      <c r="L87" s="148" t="str">
        <v>GBPYC3M_SB3L_15Y</v>
      </c>
      <c r="M87" s="147">
        <f ca="1">IF(L87="","",'3M Pricing'!$I87*100)</f>
        <v>1.9179999999924282</v>
      </c>
      <c r="N87" s="147">
        <f t="shared" ca="1" si="4"/>
        <v>1.9179999999924282</v>
      </c>
      <c r="O87" s="148" t="str">
        <v>GBPYC6M_SB6L_15Y</v>
      </c>
      <c r="P87" s="147">
        <f ca="1">IF(O87="","",'6M Pricing'!$I87*100)</f>
        <v>2.0260000000064124</v>
      </c>
      <c r="Q87" s="147">
        <f t="shared" ca="1" si="6"/>
        <v>2.0260000000064124</v>
      </c>
      <c r="R87" s="148"/>
      <c r="S87" s="147"/>
      <c r="T87" s="147"/>
      <c r="U87" s="146"/>
      <c r="V87" s="147"/>
      <c r="W87" s="147"/>
      <c r="Y87" s="159">
        <f ca="1">IF($C87=" ","",ROUND(ABS(_xll.RtGet(SourceAlias,$I87,BID)-J87),4))</f>
        <v>1E-4</v>
      </c>
      <c r="Z87" s="159">
        <f ca="1">IF($C87=" ","",ROUND(ABS(_xll.RtGet(SourceAlias,$I87,ASK)-K87),4))</f>
        <v>1E-4</v>
      </c>
      <c r="AA87" s="159">
        <f ca="1">IF($D87=" ","",ROUND(ABS(_xll.RtGet(SourceAlias,$L87,BID)-M87),4))</f>
        <v>0</v>
      </c>
      <c r="AB87" s="159">
        <f ca="1">IF($D87=" ","",ROUND(ABS(_xll.RtGet(SourceAlias,$L87,ASK)-N87),4))</f>
        <v>0</v>
      </c>
      <c r="AC87" s="159">
        <f ca="1">IF($E87=" ","",ROUND(ABS(_xll.RtGet(SourceAlias,$O87,BID)-P87),4))</f>
        <v>0</v>
      </c>
      <c r="AD87" s="159">
        <f ca="1">IF($E87=" ","",ROUND(ABS(_xll.RtGet(SourceAlias,$O87,ASK)-Q87),4))</f>
        <v>0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s="104" customFormat="1" x14ac:dyDescent="0.2">
      <c r="A88" s="209"/>
      <c r="B88" s="120" t="s">
        <v>68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GBPYC1M_SB1L_16Y</v>
      </c>
      <c r="J88" s="147">
        <f ca="1">IF(I88="","",'1M Pricing'!$I88*100)</f>
        <v>1.8773608747246744</v>
      </c>
      <c r="K88" s="147">
        <f t="shared" ca="1" si="5"/>
        <v>1.8773608747246744</v>
      </c>
      <c r="L88" s="148" t="str">
        <v>GBPYC3M_SB3L_16Y</v>
      </c>
      <c r="M88" s="147">
        <f ca="1">IF(L88="","",'3M Pricing'!$I88*100)</f>
        <v>1.9429402956373514</v>
      </c>
      <c r="N88" s="147">
        <f t="shared" ca="1" si="4"/>
        <v>1.9429402956373514</v>
      </c>
      <c r="O88" s="148" t="str">
        <v>GBPYC6M_SB6L_16Y</v>
      </c>
      <c r="P88" s="147">
        <f ca="1">IF(O88="","",'6M Pricing'!$I88*100)</f>
        <v>2.0459874154081779</v>
      </c>
      <c r="Q88" s="147">
        <f t="shared" ca="1" si="6"/>
        <v>2.0459874154081779</v>
      </c>
      <c r="R88" s="148"/>
      <c r="S88" s="147"/>
      <c r="T88" s="147"/>
      <c r="U88" s="146"/>
      <c r="V88" s="147"/>
      <c r="W88" s="147"/>
      <c r="Y88" s="159">
        <f ca="1">IF($C88=" ","",ROUND(ABS(_xll.RtGet(SourceAlias,$I88,BID)-J88),4))</f>
        <v>0</v>
      </c>
      <c r="Z88" s="159">
        <f ca="1">IF($C88=" ","",ROUND(ABS(_xll.RtGet(SourceAlias,$I88,ASK)-K88),4))</f>
        <v>0</v>
      </c>
      <c r="AA88" s="159">
        <f ca="1">IF($D88=" ","",ROUND(ABS(_xll.RtGet(SourceAlias,$L88,BID)-M88),4))</f>
        <v>0</v>
      </c>
      <c r="AB88" s="159">
        <f ca="1">IF($D88=" ","",ROUND(ABS(_xll.RtGet(SourceAlias,$L88,ASK)-N88),4))</f>
        <v>0</v>
      </c>
      <c r="AC88" s="159">
        <f ca="1">IF($E88=" ","",ROUND(ABS(_xll.RtGet(SourceAlias,$O88,BID)-P88),4))</f>
        <v>0</v>
      </c>
      <c r="AD88" s="159">
        <f ca="1">IF($E88=" ","",ROUND(ABS(_xll.RtGet(SourceAlias,$O88,ASK)-Q88),4))</f>
        <v>0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s="104" customFormat="1" x14ac:dyDescent="0.2">
      <c r="A89" s="209"/>
      <c r="B89" s="120" t="s">
        <v>69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GBPYC1M_SB1L_17Y</v>
      </c>
      <c r="J89" s="147">
        <f ca="1">IF(I89="","",'1M Pricing'!$I89*100)</f>
        <v>1.8990867682419093</v>
      </c>
      <c r="K89" s="147">
        <f t="shared" ca="1" si="5"/>
        <v>1.8990867682419093</v>
      </c>
      <c r="L89" s="148" t="str">
        <v>GBPYC3M_SB3L_17Y</v>
      </c>
      <c r="M89" s="147">
        <f ca="1">IF(L89="","",'3M Pricing'!$I89*100)</f>
        <v>1.9637912570511036</v>
      </c>
      <c r="N89" s="147">
        <f t="shared" ca="1" si="4"/>
        <v>1.9637912570511036</v>
      </c>
      <c r="O89" s="148" t="str">
        <v>GBPYC6M_SB6L_17Y</v>
      </c>
      <c r="P89" s="147">
        <f ca="1">IF(O89="","",'6M Pricing'!$I89*100)</f>
        <v>2.0624511202043285</v>
      </c>
      <c r="Q89" s="147">
        <f t="shared" ca="1" si="6"/>
        <v>2.0624511202043285</v>
      </c>
      <c r="R89" s="148"/>
      <c r="S89" s="147"/>
      <c r="T89" s="147"/>
      <c r="U89" s="146"/>
      <c r="V89" s="147"/>
      <c r="W89" s="147"/>
      <c r="Y89" s="159">
        <f ca="1">IF($C89=" ","",ROUND(ABS(_xll.RtGet(SourceAlias,$I89,BID)-J89),4))</f>
        <v>0</v>
      </c>
      <c r="Z89" s="159">
        <f ca="1">IF($C89=" ","",ROUND(ABS(_xll.RtGet(SourceAlias,$I89,ASK)-K89),4))</f>
        <v>0</v>
      </c>
      <c r="AA89" s="159">
        <f ca="1">IF($D89=" ","",ROUND(ABS(_xll.RtGet(SourceAlias,$L89,BID)-M89),4))</f>
        <v>0</v>
      </c>
      <c r="AB89" s="159">
        <f ca="1">IF($D89=" ","",ROUND(ABS(_xll.RtGet(SourceAlias,$L89,ASK)-N89),4))</f>
        <v>0</v>
      </c>
      <c r="AC89" s="159">
        <f ca="1">IF($E89=" ","",ROUND(ABS(_xll.RtGet(SourceAlias,$O89,BID)-P89),4))</f>
        <v>0</v>
      </c>
      <c r="AD89" s="159">
        <f ca="1">IF($E89=" ","",ROUND(ABS(_xll.RtGet(SourceAlias,$O89,ASK)-Q89),4))</f>
        <v>0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s="104" customFormat="1" x14ac:dyDescent="0.2">
      <c r="A90" s="209"/>
      <c r="B90" s="120" t="s">
        <v>70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GBPYC1M_SB1L_18Y</v>
      </c>
      <c r="J90" s="147">
        <f ca="1">IF(I90="","",'1M Pricing'!$I90*100)</f>
        <v>1.9168274849608105</v>
      </c>
      <c r="K90" s="147">
        <f t="shared" ca="1" si="5"/>
        <v>1.9168274849608105</v>
      </c>
      <c r="L90" s="148" t="str">
        <v>GBPYC3M_SB3L_18Y</v>
      </c>
      <c r="M90" s="147">
        <f ca="1">IF(L90="","",'3M Pricing'!$I90*100)</f>
        <v>1.9807094851128679</v>
      </c>
      <c r="N90" s="147">
        <f t="shared" ca="1" si="4"/>
        <v>1.9807094851128679</v>
      </c>
      <c r="O90" s="148" t="str">
        <v>GBPYC6M_SB6L_18Y</v>
      </c>
      <c r="P90" s="147">
        <f ca="1">IF(O90="","",'6M Pricing'!$I90*100)</f>
        <v>2.075464186443873</v>
      </c>
      <c r="Q90" s="147">
        <f t="shared" ca="1" si="6"/>
        <v>2.075464186443873</v>
      </c>
      <c r="R90" s="148"/>
      <c r="S90" s="147"/>
      <c r="T90" s="147"/>
      <c r="U90" s="146"/>
      <c r="V90" s="147"/>
      <c r="W90" s="147"/>
      <c r="Y90" s="159">
        <f ca="1">IF($C90=" ","",ROUND(ABS(_xll.RtGet(SourceAlias,$I90,BID)-J90),4))</f>
        <v>0</v>
      </c>
      <c r="Z90" s="159">
        <f ca="1">IF($C90=" ","",ROUND(ABS(_xll.RtGet(SourceAlias,$I90,ASK)-K90),4))</f>
        <v>0</v>
      </c>
      <c r="AA90" s="159">
        <f ca="1">IF($D90=" ","",ROUND(ABS(_xll.RtGet(SourceAlias,$L90,BID)-M90),4))</f>
        <v>0</v>
      </c>
      <c r="AB90" s="159">
        <f ca="1">IF($D90=" ","",ROUND(ABS(_xll.RtGet(SourceAlias,$L90,ASK)-N90),4))</f>
        <v>0</v>
      </c>
      <c r="AC90" s="159">
        <f ca="1">IF($E90=" ","",ROUND(ABS(_xll.RtGet(SourceAlias,$O90,BID)-P90),4))</f>
        <v>0</v>
      </c>
      <c r="AD90" s="159">
        <f ca="1">IF($E90=" ","",ROUND(ABS(_xll.RtGet(SourceAlias,$O90,ASK)-Q90),4))</f>
        <v>0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s="104" customFormat="1" x14ac:dyDescent="0.2">
      <c r="A91" s="209"/>
      <c r="B91" s="120" t="s">
        <v>71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GBPYC1M_SB1L_19Y</v>
      </c>
      <c r="J91" s="147">
        <f ca="1">IF(I91="","",'1M Pricing'!$I91*100)</f>
        <v>1.9308828925268906</v>
      </c>
      <c r="K91" s="147">
        <f t="shared" ca="1" si="5"/>
        <v>1.9308828925268906</v>
      </c>
      <c r="L91" s="148" t="str">
        <v>GBPYC3M_SB3L_19Y</v>
      </c>
      <c r="M91" s="147">
        <f ca="1">IF(L91="","",'3M Pricing'!$I91*100)</f>
        <v>1.9940426735686658</v>
      </c>
      <c r="N91" s="147">
        <f t="shared" ca="1" si="4"/>
        <v>1.9940426735686658</v>
      </c>
      <c r="O91" s="148" t="str">
        <v>GBPYC6M_SB6L_19Y</v>
      </c>
      <c r="P91" s="147">
        <f ca="1">IF(O91="","",'6M Pricing'!$I91*100)</f>
        <v>2.0852665136675492</v>
      </c>
      <c r="Q91" s="147">
        <f t="shared" ca="1" si="6"/>
        <v>2.0852665136675492</v>
      </c>
      <c r="R91" s="148"/>
      <c r="S91" s="147"/>
      <c r="T91" s="147"/>
      <c r="U91" s="146"/>
      <c r="V91" s="147"/>
      <c r="W91" s="147"/>
      <c r="Y91" s="159">
        <f ca="1">IF($C91=" ","",ROUND(ABS(_xll.RtGet(SourceAlias,$I91,BID)-J91),4))</f>
        <v>0</v>
      </c>
      <c r="Z91" s="159">
        <f ca="1">IF($C91=" ","",ROUND(ABS(_xll.RtGet(SourceAlias,$I91,ASK)-K91),4))</f>
        <v>0</v>
      </c>
      <c r="AA91" s="159">
        <f ca="1">IF($D91=" ","",ROUND(ABS(_xll.RtGet(SourceAlias,$L91,BID)-M91),4))</f>
        <v>0</v>
      </c>
      <c r="AB91" s="159">
        <f ca="1">IF($D91=" ","",ROUND(ABS(_xll.RtGet(SourceAlias,$L91,ASK)-N91),4))</f>
        <v>0</v>
      </c>
      <c r="AC91" s="159">
        <f ca="1">IF($E91=" ","",ROUND(ABS(_xll.RtGet(SourceAlias,$O91,BID)-P91),4))</f>
        <v>0</v>
      </c>
      <c r="AD91" s="159">
        <f ca="1">IF($E91=" ","",ROUND(ABS(_xll.RtGet(SourceAlias,$O91,ASK)-Q91),4))</f>
        <v>0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s="104" customFormat="1" x14ac:dyDescent="0.2">
      <c r="A92" s="209"/>
      <c r="B92" s="120" t="s">
        <v>72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GBPYC1M_SB1L_20Y</v>
      </c>
      <c r="J92" s="147">
        <f ca="1">IF(I92="","",'1M Pricing'!$I92*100)</f>
        <v>1.9414221600032029</v>
      </c>
      <c r="K92" s="147">
        <f t="shared" ca="1" si="5"/>
        <v>1.9414221600032029</v>
      </c>
      <c r="L92" s="148" t="str">
        <v>GBPYC3M_SB3L_20Y</v>
      </c>
      <c r="M92" s="147">
        <f ca="1">IF(L92="","",'3M Pricing'!$I92*100)</f>
        <v>2.0039999999949134</v>
      </c>
      <c r="N92" s="147">
        <f t="shared" ca="1" si="4"/>
        <v>2.0039999999949134</v>
      </c>
      <c r="O92" s="148" t="str">
        <v>GBPYC6M_SB6L_20Y</v>
      </c>
      <c r="P92" s="147">
        <f ca="1">IF(O92="","",'6M Pricing'!$I92*100)</f>
        <v>2.0920000000000489</v>
      </c>
      <c r="Q92" s="147">
        <f t="shared" ca="1" si="6"/>
        <v>2.0920000000000489</v>
      </c>
      <c r="R92" s="148"/>
      <c r="S92" s="147"/>
      <c r="T92" s="147"/>
      <c r="U92" s="146"/>
      <c r="V92" s="147"/>
      <c r="W92" s="147"/>
      <c r="Y92" s="159">
        <f ca="1">IF($C92=" ","",ROUND(ABS(_xll.RtGet(SourceAlias,$I92,BID)-J92),4))</f>
        <v>0</v>
      </c>
      <c r="Z92" s="159">
        <f ca="1">IF($C92=" ","",ROUND(ABS(_xll.RtGet(SourceAlias,$I92,ASK)-K92),4))</f>
        <v>0</v>
      </c>
      <c r="AA92" s="159">
        <f ca="1">IF($D92=" ","",ROUND(ABS(_xll.RtGet(SourceAlias,$L92,BID)-M92),4))</f>
        <v>0</v>
      </c>
      <c r="AB92" s="159">
        <f ca="1">IF($D92=" ","",ROUND(ABS(_xll.RtGet(SourceAlias,$L92,ASK)-N92),4))</f>
        <v>0</v>
      </c>
      <c r="AC92" s="159">
        <f ca="1">IF($E92=" ","",ROUND(ABS(_xll.RtGet(SourceAlias,$O92,BID)-P92),4))</f>
        <v>0</v>
      </c>
      <c r="AD92" s="159">
        <f ca="1">IF($E92=" ","",ROUND(ABS(_xll.RtGet(SourceAlias,$O92,ASK)-Q92),4))</f>
        <v>0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s="104" customFormat="1" x14ac:dyDescent="0.2">
      <c r="A93" s="209"/>
      <c r="B93" s="120" t="s">
        <v>73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GBPYC1M_SB1L_21Y</v>
      </c>
      <c r="J93" s="147">
        <f ca="1">IF(I93="","",'1M Pricing'!$I93*100)</f>
        <v>1.9488562777126763</v>
      </c>
      <c r="K93" s="147">
        <f t="shared" ca="1" si="5"/>
        <v>1.9488562777126763</v>
      </c>
      <c r="L93" s="148" t="str">
        <v>GBPYC3M_SB3L_21Y</v>
      </c>
      <c r="M93" s="147">
        <f ca="1">IF(L93="","",'3M Pricing'!$I93*100)</f>
        <v>2.0109973379716992</v>
      </c>
      <c r="N93" s="147">
        <f t="shared" ca="1" si="4"/>
        <v>2.0109973379716992</v>
      </c>
      <c r="O93" s="148" t="str">
        <v>GBPYC6M_SB6L_21Y</v>
      </c>
      <c r="P93" s="147">
        <f ca="1">IF(O93="","",'6M Pricing'!$I93*100)</f>
        <v>2.0959911576378163</v>
      </c>
      <c r="Q93" s="147">
        <f t="shared" ca="1" si="6"/>
        <v>2.0959911576378163</v>
      </c>
      <c r="R93" s="148"/>
      <c r="S93" s="147"/>
      <c r="T93" s="147"/>
      <c r="U93" s="146"/>
      <c r="V93" s="147"/>
      <c r="W93" s="147"/>
      <c r="Y93" s="159">
        <f ca="1">IF($C93=" ","",ROUND(ABS(_xll.RtGet(SourceAlias,$I93,BID)-J93),4))</f>
        <v>0</v>
      </c>
      <c r="Z93" s="159">
        <f ca="1">IF($C93=" ","",ROUND(ABS(_xll.RtGet(SourceAlias,$I93,ASK)-K93),4))</f>
        <v>0</v>
      </c>
      <c r="AA93" s="159">
        <f ca="1">IF($D93=" ","",ROUND(ABS(_xll.RtGet(SourceAlias,$L93,BID)-M93),4))</f>
        <v>0</v>
      </c>
      <c r="AB93" s="159">
        <f ca="1">IF($D93=" ","",ROUND(ABS(_xll.RtGet(SourceAlias,$L93,ASK)-N93),4))</f>
        <v>0</v>
      </c>
      <c r="AC93" s="159">
        <f ca="1">IF($E93=" ","",ROUND(ABS(_xll.RtGet(SourceAlias,$O93,BID)-P93),4))</f>
        <v>0</v>
      </c>
      <c r="AD93" s="159">
        <f ca="1">IF($E93=" ","",ROUND(ABS(_xll.RtGet(SourceAlias,$O93,ASK)-Q93),4))</f>
        <v>0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s="104" customFormat="1" x14ac:dyDescent="0.2">
      <c r="A94" s="209"/>
      <c r="B94" s="120" t="s">
        <v>74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GBPYC1M_SB1L_22Y</v>
      </c>
      <c r="J94" s="147">
        <f ca="1">IF(I94="","",'1M Pricing'!$I94*100)</f>
        <v>1.953903778819897</v>
      </c>
      <c r="K94" s="147">
        <f t="shared" ca="1" si="5"/>
        <v>1.953903778819897</v>
      </c>
      <c r="L94" s="148" t="str">
        <v>GBPYC3M_SB3L_22Y</v>
      </c>
      <c r="M94" s="147">
        <f ca="1">IF(L94="","",'3M Pricing'!$I94*100)</f>
        <v>2.0156903247721218</v>
      </c>
      <c r="N94" s="147">
        <f t="shared" ca="1" si="4"/>
        <v>2.0156903247721218</v>
      </c>
      <c r="O94" s="148" t="str">
        <v>GBPYC6M_SB6L_22Y</v>
      </c>
      <c r="P94" s="147">
        <f ca="1">IF(O94="","",'6M Pricing'!$I94*100)</f>
        <v>2.0979086896934676</v>
      </c>
      <c r="Q94" s="147">
        <f t="shared" ca="1" si="6"/>
        <v>2.0979086896934676</v>
      </c>
      <c r="R94" s="148"/>
      <c r="S94" s="147"/>
      <c r="T94" s="147"/>
      <c r="U94" s="146"/>
      <c r="V94" s="147"/>
      <c r="W94" s="147"/>
      <c r="Y94" s="159">
        <f ca="1">IF($C94=" ","",ROUND(ABS(_xll.RtGet(SourceAlias,$I94,BID)-J94),4))</f>
        <v>0</v>
      </c>
      <c r="Z94" s="159">
        <f ca="1">IF($C94=" ","",ROUND(ABS(_xll.RtGet(SourceAlias,$I94,ASK)-K94),4))</f>
        <v>0</v>
      </c>
      <c r="AA94" s="159">
        <f ca="1">IF($D94=" ","",ROUND(ABS(_xll.RtGet(SourceAlias,$L94,BID)-M94),4))</f>
        <v>0</v>
      </c>
      <c r="AB94" s="159">
        <f ca="1">IF($D94=" ","",ROUND(ABS(_xll.RtGet(SourceAlias,$L94,ASK)-N94),4))</f>
        <v>0</v>
      </c>
      <c r="AC94" s="159">
        <f ca="1">IF($E94=" ","",ROUND(ABS(_xll.RtGet(SourceAlias,$O94,BID)-P94),4))</f>
        <v>0</v>
      </c>
      <c r="AD94" s="159">
        <f ca="1">IF($E94=" ","",ROUND(ABS(_xll.RtGet(SourceAlias,$O94,ASK)-Q94),4))</f>
        <v>0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s="104" customFormat="1" x14ac:dyDescent="0.2">
      <c r="A95" s="209"/>
      <c r="B95" s="120" t="s">
        <v>75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GBPYC1M_SB1L_23Y</v>
      </c>
      <c r="J95" s="147">
        <f ca="1">IF(I95="","",'1M Pricing'!$I95*100)</f>
        <v>1.9574301886136241</v>
      </c>
      <c r="K95" s="147">
        <f t="shared" ca="1" si="5"/>
        <v>1.9574301886136241</v>
      </c>
      <c r="L95" s="148" t="str">
        <v>GBPYC3M_SB3L_23Y</v>
      </c>
      <c r="M95" s="147">
        <f ca="1">IF(L95="","",'3M Pricing'!$I95*100)</f>
        <v>2.0188680531038896</v>
      </c>
      <c r="N95" s="147">
        <f t="shared" ca="1" si="4"/>
        <v>2.0188680531038896</v>
      </c>
      <c r="O95" s="148" t="str">
        <v>GBPYC6M_SB6L_23Y</v>
      </c>
      <c r="P95" s="147">
        <f ca="1">IF(O95="","",'6M Pricing'!$I95*100)</f>
        <v>2.0985057316217084</v>
      </c>
      <c r="Q95" s="147">
        <f t="shared" ca="1" si="6"/>
        <v>2.0985057316217084</v>
      </c>
      <c r="R95" s="148"/>
      <c r="S95" s="147"/>
      <c r="T95" s="147"/>
      <c r="U95" s="146"/>
      <c r="V95" s="147"/>
      <c r="W95" s="147"/>
      <c r="Y95" s="159">
        <f ca="1">IF($C95=" ","",ROUND(ABS(_xll.RtGet(SourceAlias,$I95,BID)-J95),4))</f>
        <v>0</v>
      </c>
      <c r="Z95" s="159">
        <f ca="1">IF($C95=" ","",ROUND(ABS(_xll.RtGet(SourceAlias,$I95,ASK)-K95),4))</f>
        <v>0</v>
      </c>
      <c r="AA95" s="159">
        <f ca="1">IF($D95=" ","",ROUND(ABS(_xll.RtGet(SourceAlias,$L95,BID)-M95),4))</f>
        <v>0</v>
      </c>
      <c r="AB95" s="159">
        <f ca="1">IF($D95=" ","",ROUND(ABS(_xll.RtGet(SourceAlias,$L95,ASK)-N95),4))</f>
        <v>0</v>
      </c>
      <c r="AC95" s="159">
        <f ca="1">IF($E95=" ","",ROUND(ABS(_xll.RtGet(SourceAlias,$O95,BID)-P95),4))</f>
        <v>0</v>
      </c>
      <c r="AD95" s="159">
        <f ca="1">IF($E95=" ","",ROUND(ABS(_xll.RtGet(SourceAlias,$O95,ASK)-Q95),4))</f>
        <v>0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x14ac:dyDescent="0.2">
      <c r="A96" s="209"/>
      <c r="B96" s="33" t="s">
        <v>76</v>
      </c>
      <c r="C96" s="137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45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45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45" t="s">
        <v>42</v>
      </c>
      <c r="G96" s="45" t="s">
        <v>42</v>
      </c>
      <c r="H96" s="111"/>
      <c r="I96" s="55" t="str">
        <v>GBPYC1M_SB1L_24Y</v>
      </c>
      <c r="J96" s="60">
        <f ca="1">IF(I96="","",'1M Pricing'!$I96*100)</f>
        <v>1.9601027224765033</v>
      </c>
      <c r="K96" s="60">
        <f t="shared" ca="1" si="5"/>
        <v>1.9601027224765033</v>
      </c>
      <c r="L96" s="55" t="str">
        <v>GBPYC3M_SB3L_24Y</v>
      </c>
      <c r="M96" s="60">
        <f ca="1">IF(L96="","",'3M Pricing'!$I96*100)</f>
        <v>2.0211375904525561</v>
      </c>
      <c r="N96" s="56">
        <f t="shared" ca="1" si="4"/>
        <v>2.0211375904525561</v>
      </c>
      <c r="O96" s="55" t="str">
        <v>GBPYC6M_SB6L_24Y</v>
      </c>
      <c r="P96" s="56">
        <f ca="1">IF(O96="","",'6M Pricing'!$I96*100)</f>
        <v>2.0983735440696925</v>
      </c>
      <c r="Q96" s="56">
        <f t="shared" ca="1" si="6"/>
        <v>2.0983735440696925</v>
      </c>
      <c r="R96" s="55"/>
      <c r="S96" s="56"/>
      <c r="T96" s="56"/>
      <c r="U96" s="55"/>
      <c r="V96" s="60"/>
      <c r="W96" s="60"/>
      <c r="Y96" s="79">
        <f ca="1">IF($C96=" ","",ROUND(ABS(_xll.RtGet(SourceAlias,$I96,BID)-J96),4))</f>
        <v>0</v>
      </c>
      <c r="Z96" s="79">
        <f ca="1">IF($C96=" ","",ROUND(ABS(_xll.RtGet(SourceAlias,$I96,ASK)-K96),4))</f>
        <v>0</v>
      </c>
      <c r="AA96" s="79">
        <f ca="1">IF($D96=" ","",ROUND(ABS(_xll.RtGet(SourceAlias,$L96,BID)-M96),4))</f>
        <v>0</v>
      </c>
      <c r="AB96" s="79">
        <f ca="1">IF($D96=" ","",ROUND(ABS(_xll.RtGet(SourceAlias,$L96,ASK)-N96),4))</f>
        <v>0</v>
      </c>
      <c r="AC96" s="79">
        <f ca="1">IF($E96=" ","",ROUND(ABS(_xll.RtGet(SourceAlias,$O96,BID)-P96),4))</f>
        <v>0</v>
      </c>
      <c r="AD96" s="79">
        <f ca="1">IF($E96=" ","",ROUND(ABS(_xll.RtGet(SourceAlias,$O96,ASK)-Q96),4))</f>
        <v>0</v>
      </c>
      <c r="AE96" s="79" t="str">
        <f>IF($F96=" ","",ROUND(ABS(_xll.RtGet(SourceAlias,$R96,BID)-S96),4))</f>
        <v/>
      </c>
      <c r="AF96" s="79" t="str">
        <f>IF($F96=" ","",ROUND(ABS(_xll.RtGet(SourceAlias,$R96,ASK)-T96),4))</f>
        <v/>
      </c>
      <c r="AG96" s="79" t="str">
        <f>IF($G96=" ","",ROUND(ABS(_xll.RtGet(SourceAlias,$U96,BID)-V96),4))</f>
        <v/>
      </c>
      <c r="AH96" s="79" t="str">
        <f>IF($G96=" ","",ROUND(ABS(_xll.RtGet(SourceAlias,$U96,ASK)-W96),4))</f>
        <v/>
      </c>
    </row>
    <row r="97" spans="1:34" x14ac:dyDescent="0.2">
      <c r="A97" s="209"/>
      <c r="B97" s="33" t="s">
        <v>77</v>
      </c>
      <c r="C97" s="7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76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76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72" t="s">
        <v>42</v>
      </c>
      <c r="G97" s="76" t="s">
        <v>42</v>
      </c>
      <c r="H97" s="111"/>
      <c r="I97" s="55" t="str">
        <v>GBPYC1M_SB1L_25Y</v>
      </c>
      <c r="J97" s="60">
        <f ca="1">IF(I97="","",'1M Pricing'!$I97*100)</f>
        <v>1.9624717285600703</v>
      </c>
      <c r="K97" s="60">
        <f t="shared" ca="1" si="5"/>
        <v>1.9624717285600703</v>
      </c>
      <c r="L97" s="55" t="str">
        <v>GBPYC3M_SB3L_25Y</v>
      </c>
      <c r="M97" s="60">
        <f ca="1">IF(L97="","",'3M Pricing'!$I97*100)</f>
        <v>2.0229999999957688</v>
      </c>
      <c r="N97" s="56">
        <f t="shared" ca="1" si="4"/>
        <v>2.0229999999957688</v>
      </c>
      <c r="O97" s="55" t="str">
        <v>GBPYC6M_SB6L_25Y</v>
      </c>
      <c r="P97" s="56">
        <f ca="1">IF(O97="","",'6M Pricing'!$I97*100)</f>
        <v>2.0979999999987218</v>
      </c>
      <c r="Q97" s="56">
        <f t="shared" ca="1" si="6"/>
        <v>2.0979999999987218</v>
      </c>
      <c r="R97" s="55"/>
      <c r="S97" s="56"/>
      <c r="T97" s="56"/>
      <c r="U97" s="55"/>
      <c r="V97" s="60"/>
      <c r="W97" s="60"/>
      <c r="Y97" s="79">
        <f ca="1">IF($C97=" ","",ROUND(ABS(_xll.RtGet(SourceAlias,$I97,BID)-J97),4))</f>
        <v>0</v>
      </c>
      <c r="Z97" s="79">
        <f ca="1">IF($C97=" ","",ROUND(ABS(_xll.RtGet(SourceAlias,$I97,ASK)-K97),4))</f>
        <v>0</v>
      </c>
      <c r="AA97" s="79">
        <f ca="1">IF($D97=" ","",ROUND(ABS(_xll.RtGet(SourceAlias,$L97,BID)-M97),4))</f>
        <v>0</v>
      </c>
      <c r="AB97" s="79">
        <f ca="1">IF($D97=" ","",ROUND(ABS(_xll.RtGet(SourceAlias,$L97,ASK)-N97),4))</f>
        <v>0</v>
      </c>
      <c r="AC97" s="79">
        <f ca="1">IF($E97=" ","",ROUND(ABS(_xll.RtGet(SourceAlias,$O97,BID)-P97),4))</f>
        <v>0</v>
      </c>
      <c r="AD97" s="79">
        <f ca="1">IF($E97=" ","",ROUND(ABS(_xll.RtGet(SourceAlias,$O97,ASK)-Q97),4))</f>
        <v>0</v>
      </c>
      <c r="AE97" s="79" t="str">
        <f>IF($F97=" ","",ROUND(ABS(_xll.RtGet(SourceAlias,$R97,BID)-S97),4))</f>
        <v/>
      </c>
      <c r="AF97" s="79" t="str">
        <f>IF($F97=" ","",ROUND(ABS(_xll.RtGet(SourceAlias,$R97,ASK)-T97),4))</f>
        <v/>
      </c>
      <c r="AG97" s="79" t="str">
        <f>IF($G97=" ","",ROUND(ABS(_xll.RtGet(SourceAlias,$U97,BID)-V97),4))</f>
        <v/>
      </c>
      <c r="AH97" s="79" t="str">
        <f>IF($G97=" ","",ROUND(ABS(_xll.RtGet(SourceAlias,$U97,ASK)-W97),4))</f>
        <v/>
      </c>
    </row>
    <row r="98" spans="1:34" x14ac:dyDescent="0.2">
      <c r="A98" s="209"/>
      <c r="B98" s="33" t="s">
        <v>78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7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7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76" t="s">
        <v>42</v>
      </c>
      <c r="H98" s="111"/>
      <c r="I98" s="55" t="str">
        <v>GBPYC1M_SB1L_26Y</v>
      </c>
      <c r="J98" s="60">
        <f ca="1">IF(I98="","",'1M Pricing'!$I98*100)</f>
        <v>1.9648823993450366</v>
      </c>
      <c r="K98" s="60">
        <f t="shared" ca="1" si="5"/>
        <v>1.9648823993450366</v>
      </c>
      <c r="L98" s="55" t="str">
        <v>GBPYC3M_SB3L_26Y</v>
      </c>
      <c r="M98" s="60">
        <f ca="1">IF(L98="","",'3M Pricing'!$I98*100)</f>
        <v>2.0247726892126332</v>
      </c>
      <c r="N98" s="56">
        <f t="shared" ca="1" si="4"/>
        <v>2.0247726892126332</v>
      </c>
      <c r="O98" s="55" t="str">
        <v>GBPYC6M_SB6L_26Y</v>
      </c>
      <c r="P98" s="56">
        <f ca="1">IF(O98="","",'6M Pricing'!$I98*100)</f>
        <v>2.0976809166727306</v>
      </c>
      <c r="Q98" s="56">
        <f t="shared" ca="1" si="6"/>
        <v>2.0976809166727306</v>
      </c>
      <c r="R98" s="55"/>
      <c r="S98" s="56"/>
      <c r="T98" s="56"/>
      <c r="U98" s="55"/>
      <c r="V98" s="60"/>
      <c r="W98" s="60"/>
      <c r="Y98" s="79">
        <f ca="1">IF($C98=" ","",ROUND(ABS(_xll.RtGet(SourceAlias,$I98,BID)-J98),4))</f>
        <v>0</v>
      </c>
      <c r="Z98" s="79">
        <f ca="1">IF($C98=" ","",ROUND(ABS(_xll.RtGet(SourceAlias,$I98,ASK)-K98),4))</f>
        <v>0</v>
      </c>
      <c r="AA98" s="79">
        <f ca="1">IF($D98=" ","",ROUND(ABS(_xll.RtGet(SourceAlias,$L98,BID)-M98),4))</f>
        <v>0</v>
      </c>
      <c r="AB98" s="79">
        <f ca="1">IF($D98=" ","",ROUND(ABS(_xll.RtGet(SourceAlias,$L98,ASK)-N98),4))</f>
        <v>0</v>
      </c>
      <c r="AC98" s="79">
        <f ca="1">IF($E98=" ","",ROUND(ABS(_xll.RtGet(SourceAlias,$O98,BID)-P98),4))</f>
        <v>0</v>
      </c>
      <c r="AD98" s="79">
        <f ca="1">IF($E98=" ","",ROUND(ABS(_xll.RtGet(SourceAlias,$O98,ASK)-Q98),4))</f>
        <v>0</v>
      </c>
      <c r="AE98" s="79" t="str">
        <f>IF($F98=" ","",ROUND(ABS(_xll.RtGet(SourceAlias,$R98,BID)-S98),4))</f>
        <v/>
      </c>
      <c r="AF98" s="79" t="str">
        <f>IF($F98=" ","",ROUND(ABS(_xll.RtGet(SourceAlias,$R98,ASK)-T98),4))</f>
        <v/>
      </c>
      <c r="AG98" s="79" t="str">
        <f>IF($G98=" ","",ROUND(ABS(_xll.RtGet(SourceAlias,$U98,BID)-V98),4))</f>
        <v/>
      </c>
      <c r="AH98" s="79" t="str">
        <f>IF($G98=" ","",ROUND(ABS(_xll.RtGet(SourceAlias,$U98,ASK)-W98),4))</f>
        <v/>
      </c>
    </row>
    <row r="99" spans="1:34" x14ac:dyDescent="0.2">
      <c r="A99" s="209"/>
      <c r="B99" s="33" t="s">
        <v>79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7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7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76" t="s">
        <v>42</v>
      </c>
      <c r="H99" s="111"/>
      <c r="I99" s="55" t="str">
        <v>GBPYC1M_SB1L_27Y</v>
      </c>
      <c r="J99" s="60">
        <f ca="1">IF(I99="","",'1M Pricing'!$I99*100)</f>
        <v>1.9670919254981238</v>
      </c>
      <c r="K99" s="60">
        <f t="shared" ca="1" si="5"/>
        <v>1.9670919254981238</v>
      </c>
      <c r="L99" s="55" t="str">
        <v>GBPYC3M_SB3L_27Y</v>
      </c>
      <c r="M99" s="60">
        <f ca="1">IF(L99="","",'3M Pricing'!$I99*100)</f>
        <v>2.0262649803247679</v>
      </c>
      <c r="N99" s="56">
        <f t="shared" ca="1" si="4"/>
        <v>2.0262649803247679</v>
      </c>
      <c r="O99" s="55" t="str">
        <v>GBPYC6M_SB6L_27Y</v>
      </c>
      <c r="P99" s="56">
        <f ca="1">IF(O99="","",'6M Pricing'!$I99*100)</f>
        <v>2.0972456235919061</v>
      </c>
      <c r="Q99" s="56">
        <f t="shared" ca="1" si="6"/>
        <v>2.0972456235919061</v>
      </c>
      <c r="R99" s="55"/>
      <c r="S99" s="56"/>
      <c r="T99" s="56"/>
      <c r="U99" s="55"/>
      <c r="V99" s="60"/>
      <c r="W99" s="60"/>
      <c r="Y99" s="79">
        <f ca="1">IF($C99=" ","",ROUND(ABS(_xll.RtGet(SourceAlias,$I99,BID)-J99),4))</f>
        <v>0</v>
      </c>
      <c r="Z99" s="79">
        <f ca="1">IF($C99=" ","",ROUND(ABS(_xll.RtGet(SourceAlias,$I99,ASK)-K99),4))</f>
        <v>0</v>
      </c>
      <c r="AA99" s="79">
        <f ca="1">IF($D99=" ","",ROUND(ABS(_xll.RtGet(SourceAlias,$L99,BID)-M99),4))</f>
        <v>0</v>
      </c>
      <c r="AB99" s="79">
        <f ca="1">IF($D99=" ","",ROUND(ABS(_xll.RtGet(SourceAlias,$L99,ASK)-N99),4))</f>
        <v>0</v>
      </c>
      <c r="AC99" s="79">
        <f ca="1">IF($E99=" ","",ROUND(ABS(_xll.RtGet(SourceAlias,$O99,BID)-P99),4))</f>
        <v>0</v>
      </c>
      <c r="AD99" s="79">
        <f ca="1">IF($E99=" ","",ROUND(ABS(_xll.RtGet(SourceAlias,$O99,ASK)-Q99),4))</f>
        <v>0</v>
      </c>
      <c r="AE99" s="79" t="str">
        <f>IF($F99=" ","",ROUND(ABS(_xll.RtGet(SourceAlias,$R99,BID)-S99),4))</f>
        <v/>
      </c>
      <c r="AF99" s="79" t="str">
        <f>IF($F99=" ","",ROUND(ABS(_xll.RtGet(SourceAlias,$R99,ASK)-T99),4))</f>
        <v/>
      </c>
      <c r="AG99" s="79" t="str">
        <f>IF($G99=" ","",ROUND(ABS(_xll.RtGet(SourceAlias,$U99,BID)-V99),4))</f>
        <v/>
      </c>
      <c r="AH99" s="79" t="str">
        <f>IF($G99=" ","",ROUND(ABS(_xll.RtGet(SourceAlias,$U99,ASK)-W99),4))</f>
        <v/>
      </c>
    </row>
    <row r="100" spans="1:34" x14ac:dyDescent="0.2">
      <c r="A100" s="209"/>
      <c r="B100" s="33" t="s">
        <v>80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7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7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76" t="s">
        <v>42</v>
      </c>
      <c r="H100" s="111"/>
      <c r="I100" s="55" t="str">
        <v>GBPYC1M_SB1L_28Y</v>
      </c>
      <c r="J100" s="60">
        <f ca="1">IF(I100="","",'1M Pricing'!$I100*100)</f>
        <v>1.9688423371552317</v>
      </c>
      <c r="K100" s="60">
        <f t="shared" ca="1" si="5"/>
        <v>1.9688423371552317</v>
      </c>
      <c r="L100" s="55" t="str">
        <v>GBPYC3M_SB3L_28Y</v>
      </c>
      <c r="M100" s="60">
        <f ca="1">IF(L100="","",'3M Pricing'!$I100*100)</f>
        <v>2.0272632204061809</v>
      </c>
      <c r="N100" s="56">
        <f t="shared" ca="1" si="4"/>
        <v>2.0272632204061809</v>
      </c>
      <c r="O100" s="55" t="str">
        <v>GBPYC6M_SB6L_28Y</v>
      </c>
      <c r="P100" s="56">
        <f ca="1">IF(O100="","",'6M Pricing'!$I100*100)</f>
        <v>2.0964517766098147</v>
      </c>
      <c r="Q100" s="56">
        <f t="shared" ca="1" si="6"/>
        <v>2.0964517766098147</v>
      </c>
      <c r="R100" s="55"/>
      <c r="S100" s="56"/>
      <c r="T100" s="56"/>
      <c r="U100" s="55"/>
      <c r="V100" s="60"/>
      <c r="W100" s="60"/>
      <c r="Y100" s="79">
        <f ca="1">IF($C100=" ","",ROUND(ABS(_xll.RtGet(SourceAlias,$I100,BID)-J100),4))</f>
        <v>0</v>
      </c>
      <c r="Z100" s="79">
        <f ca="1">IF($C100=" ","",ROUND(ABS(_xll.RtGet(SourceAlias,$I100,ASK)-K100),4))</f>
        <v>0</v>
      </c>
      <c r="AA100" s="79">
        <f ca="1">IF($D100=" ","",ROUND(ABS(_xll.RtGet(SourceAlias,$L100,BID)-M100),4))</f>
        <v>0</v>
      </c>
      <c r="AB100" s="79">
        <f ca="1">IF($D100=" ","",ROUND(ABS(_xll.RtGet(SourceAlias,$L100,ASK)-N100),4))</f>
        <v>0</v>
      </c>
      <c r="AC100" s="79">
        <f ca="1">IF($E100=" ","",ROUND(ABS(_xll.RtGet(SourceAlias,$O100,BID)-P100),4))</f>
        <v>0</v>
      </c>
      <c r="AD100" s="79">
        <f ca="1">IF($E100=" ","",ROUND(ABS(_xll.RtGet(SourceAlias,$O100,ASK)-Q100),4))</f>
        <v>0</v>
      </c>
      <c r="AE100" s="79" t="str">
        <f>IF($F100=" ","",ROUND(ABS(_xll.RtGet(SourceAlias,$R100,BID)-S100),4))</f>
        <v/>
      </c>
      <c r="AF100" s="79" t="str">
        <f>IF($F100=" ","",ROUND(ABS(_xll.RtGet(SourceAlias,$R100,ASK)-T100),4))</f>
        <v/>
      </c>
      <c r="AG100" s="79" t="str">
        <f>IF($G100=" ","",ROUND(ABS(_xll.RtGet(SourceAlias,$U100,BID)-V100),4))</f>
        <v/>
      </c>
      <c r="AH100" s="79" t="str">
        <f>IF($G100=" ","",ROUND(ABS(_xll.RtGet(SourceAlias,$U100,ASK)-W100),4))</f>
        <v/>
      </c>
    </row>
    <row r="101" spans="1:34" x14ac:dyDescent="0.2">
      <c r="A101" s="209"/>
      <c r="B101" s="33" t="s">
        <v>81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7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7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76" t="s">
        <v>42</v>
      </c>
      <c r="H101" s="111"/>
      <c r="I101" s="55" t="str">
        <v>GBPYC1M_SB1L_29Y</v>
      </c>
      <c r="J101" s="60">
        <f ca="1">IF(I101="","",'1M Pricing'!$I101*100)</f>
        <v>1.9698877750311219</v>
      </c>
      <c r="K101" s="60">
        <f t="shared" ca="1" si="5"/>
        <v>1.9698877750311219</v>
      </c>
      <c r="L101" s="55" t="str">
        <v>GBPYC3M_SB3L_29Y</v>
      </c>
      <c r="M101" s="60">
        <f ca="1">IF(L101="","",'3M Pricing'!$I101*100)</f>
        <v>2.0275647960524665</v>
      </c>
      <c r="N101" s="56">
        <f t="shared" ca="1" si="4"/>
        <v>2.0275647960524665</v>
      </c>
      <c r="O101" s="55" t="str">
        <v>GBPYC6M_SB6L_29Y</v>
      </c>
      <c r="P101" s="56">
        <f ca="1">IF(O101="","",'6M Pricing'!$I101*100)</f>
        <v>2.0950919547214255</v>
      </c>
      <c r="Q101" s="56">
        <f t="shared" ca="1" si="6"/>
        <v>2.0950919547214255</v>
      </c>
      <c r="R101" s="55"/>
      <c r="S101" s="56"/>
      <c r="T101" s="56"/>
      <c r="U101" s="55"/>
      <c r="V101" s="60"/>
      <c r="W101" s="60"/>
      <c r="Y101" s="79">
        <f ca="1">IF($C101=" ","",ROUND(ABS(_xll.RtGet(SourceAlias,$I101,BID)-J101),4))</f>
        <v>0</v>
      </c>
      <c r="Z101" s="79">
        <f ca="1">IF($C101=" ","",ROUND(ABS(_xll.RtGet(SourceAlias,$I101,ASK)-K101),4))</f>
        <v>0</v>
      </c>
      <c r="AA101" s="79">
        <f ca="1">IF($D101=" ","",ROUND(ABS(_xll.RtGet(SourceAlias,$L101,BID)-M101),4))</f>
        <v>0</v>
      </c>
      <c r="AB101" s="79">
        <f ca="1">IF($D101=" ","",ROUND(ABS(_xll.RtGet(SourceAlias,$L101,ASK)-N101),4))</f>
        <v>0</v>
      </c>
      <c r="AC101" s="79">
        <f ca="1">IF($E101=" ","",ROUND(ABS(_xll.RtGet(SourceAlias,$O101,BID)-P101),4))</f>
        <v>0</v>
      </c>
      <c r="AD101" s="79">
        <f ca="1">IF($E101=" ","",ROUND(ABS(_xll.RtGet(SourceAlias,$O101,ASK)-Q101),4))</f>
        <v>0</v>
      </c>
      <c r="AE101" s="79" t="str">
        <f>IF($F101=" ","",ROUND(ABS(_xll.RtGet(SourceAlias,$R101,BID)-S101),4))</f>
        <v/>
      </c>
      <c r="AF101" s="79" t="str">
        <f>IF($F101=" ","",ROUND(ABS(_xll.RtGet(SourceAlias,$R101,ASK)-T101),4))</f>
        <v/>
      </c>
      <c r="AG101" s="79" t="str">
        <f>IF($G101=" ","",ROUND(ABS(_xll.RtGet(SourceAlias,$U101,BID)-V101),4))</f>
        <v/>
      </c>
      <c r="AH101" s="79" t="str">
        <f>IF($G101=" ","",ROUND(ABS(_xll.RtGet(SourceAlias,$U101,ASK)-W101),4))</f>
        <v/>
      </c>
    </row>
    <row r="102" spans="1:34" x14ac:dyDescent="0.2">
      <c r="A102" s="209"/>
      <c r="B102" s="33" t="s">
        <v>82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7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7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76" t="s">
        <v>42</v>
      </c>
      <c r="H102" s="111"/>
      <c r="I102" s="55" t="str">
        <v>GBPYC1M_SB1L_30Y</v>
      </c>
      <c r="J102" s="60">
        <f ca="1">IF(I102="","",'1M Pricing'!$I102*100)</f>
        <v>1.9700177501210776</v>
      </c>
      <c r="K102" s="60">
        <f t="shared" ca="1" si="5"/>
        <v>1.9700177501210776</v>
      </c>
      <c r="L102" s="55" t="str">
        <v>GBPYC3M_SB3L_30Y</v>
      </c>
      <c r="M102" s="60">
        <f ca="1">IF(L102="","",'3M Pricing'!$I102*100)</f>
        <v>2.0269999999934116</v>
      </c>
      <c r="N102" s="56">
        <f t="shared" ca="1" si="4"/>
        <v>2.0269999999934116</v>
      </c>
      <c r="O102" s="55" t="str">
        <v>GBPYC6M_SB6L_30Y</v>
      </c>
      <c r="P102" s="56">
        <f ca="1">IF(O102="","",'6M Pricing'!$I102*100)</f>
        <v>2.0930000000011404</v>
      </c>
      <c r="Q102" s="56">
        <f t="shared" ca="1" si="6"/>
        <v>2.0930000000011404</v>
      </c>
      <c r="R102" s="55"/>
      <c r="S102" s="56"/>
      <c r="T102" s="56"/>
      <c r="U102" s="55"/>
      <c r="V102" s="60"/>
      <c r="W102" s="60"/>
      <c r="Y102" s="79">
        <f ca="1">IF($C102=" ","",ROUND(ABS(_xll.RtGet(SourceAlias,$I102,BID)-J102),4))</f>
        <v>0</v>
      </c>
      <c r="Z102" s="79">
        <f ca="1">IF($C102=" ","",ROUND(ABS(_xll.RtGet(SourceAlias,$I102,ASK)-K102),4))</f>
        <v>0</v>
      </c>
      <c r="AA102" s="79">
        <f ca="1">IF($D102=" ","",ROUND(ABS(_xll.RtGet(SourceAlias,$L102,BID)-M102),4))</f>
        <v>0</v>
      </c>
      <c r="AB102" s="79">
        <f ca="1">IF($D102=" ","",ROUND(ABS(_xll.RtGet(SourceAlias,$L102,ASK)-N102),4))</f>
        <v>0</v>
      </c>
      <c r="AC102" s="79">
        <f ca="1">IF($E102=" ","",ROUND(ABS(_xll.RtGet(SourceAlias,$O102,BID)-P102),4))</f>
        <v>0</v>
      </c>
      <c r="AD102" s="79">
        <f ca="1">IF($E102=" ","",ROUND(ABS(_xll.RtGet(SourceAlias,$O102,ASK)-Q102),4))</f>
        <v>0</v>
      </c>
      <c r="AE102" s="79" t="str">
        <f>IF($F102=" ","",ROUND(ABS(_xll.RtGet(SourceAlias,$R102,BID)-S102),4))</f>
        <v/>
      </c>
      <c r="AF102" s="79" t="str">
        <f>IF($F102=" ","",ROUND(ABS(_xll.RtGet(SourceAlias,$R102,ASK)-T102),4))</f>
        <v/>
      </c>
      <c r="AG102" s="79" t="str">
        <f>IF($G102=" ","",ROUND(ABS(_xll.RtGet(SourceAlias,$U102,BID)-V102),4))</f>
        <v/>
      </c>
      <c r="AH102" s="79" t="str">
        <f>IF($G102=" ","",ROUND(ABS(_xll.RtGet(SourceAlias,$U102,ASK)-W102),4))</f>
        <v/>
      </c>
    </row>
    <row r="103" spans="1:34" x14ac:dyDescent="0.2">
      <c r="A103" s="209"/>
      <c r="B103" s="33" t="s">
        <v>122</v>
      </c>
      <c r="C103" s="156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56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6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6" t="s">
        <v>42</v>
      </c>
      <c r="G103" s="156" t="s">
        <v>42</v>
      </c>
      <c r="H103" s="102"/>
      <c r="I103" s="148" t="str">
        <v>GBPYC1M_SB1L_31Y</v>
      </c>
      <c r="J103" s="147">
        <f ca="1">IF(I103="","",'1M Pricing'!$I103*100)</f>
        <v>1.9691238520608851</v>
      </c>
      <c r="K103" s="147">
        <f t="shared" ca="1" si="5"/>
        <v>1.9691238520608851</v>
      </c>
      <c r="L103" s="55" t="str">
        <v>GBPYC3M_SB3L_31Y</v>
      </c>
      <c r="M103" s="60">
        <f ca="1">IF(L103="","",'3M Pricing'!$I103*100)</f>
        <v>2.0254851190153316</v>
      </c>
      <c r="N103" s="56">
        <f t="shared" ca="1" si="4"/>
        <v>2.0254851190153316</v>
      </c>
      <c r="O103" s="55" t="str">
        <v>GBPYC6M_SB6L_31Y</v>
      </c>
      <c r="P103" s="56">
        <f ca="1">IF(O103="","",'6M Pricing'!$I103*100)</f>
        <v>2.0900848969079964</v>
      </c>
      <c r="Q103" s="56">
        <f t="shared" ca="1" si="6"/>
        <v>2.0900848969079964</v>
      </c>
      <c r="R103" s="55"/>
      <c r="S103" s="56"/>
      <c r="T103" s="56"/>
      <c r="U103" s="55"/>
      <c r="V103" s="60"/>
      <c r="W103" s="60"/>
      <c r="Y103" s="79">
        <f ca="1">IF($C103=" ","",ROUND(ABS(_xll.RtGet(SourceAlias,$I103,BID)-J103),4))</f>
        <v>0</v>
      </c>
      <c r="Z103" s="79">
        <f ca="1">IF($C103=" ","",ROUND(ABS(_xll.RtGet(SourceAlias,$I103,ASK)-K103),4))</f>
        <v>0</v>
      </c>
      <c r="AA103" s="79">
        <f ca="1">IF($D103=" ","",ROUND(ABS(_xll.RtGet(SourceAlias,$L103,BID)-M103),4))</f>
        <v>0</v>
      </c>
      <c r="AB103" s="79">
        <f ca="1">IF($D103=" ","",ROUND(ABS(_xll.RtGet(SourceAlias,$L103,ASK)-N103),4))</f>
        <v>0</v>
      </c>
      <c r="AC103" s="79">
        <f ca="1">IF($E103=" ","",ROUND(ABS(_xll.RtGet(SourceAlias,$O103,BID)-P103),4))</f>
        <v>0</v>
      </c>
      <c r="AD103" s="79">
        <f ca="1">IF($E103=" ","",ROUND(ABS(_xll.RtGet(SourceAlias,$O103,ASK)-Q103),4))</f>
        <v>0</v>
      </c>
      <c r="AE103" s="79" t="str">
        <f>IF($F103=" ","",ROUND(ABS(_xll.RtGet(SourceAlias,$R103,BID)-S103),4))</f>
        <v/>
      </c>
      <c r="AF103" s="79" t="str">
        <f>IF($F103=" ","",ROUND(ABS(_xll.RtGet(SourceAlias,$R103,ASK)-T103),4))</f>
        <v/>
      </c>
      <c r="AG103" s="79" t="str">
        <f>IF($G103=" ","",ROUND(ABS(_xll.RtGet(SourceAlias,$U103,BID)-V103),4))</f>
        <v/>
      </c>
      <c r="AH103" s="79" t="str">
        <f>IF($G103=" ","",ROUND(ABS(_xll.RtGet(SourceAlias,$U103,ASK)-W103),4))</f>
        <v/>
      </c>
    </row>
    <row r="104" spans="1:34" x14ac:dyDescent="0.2">
      <c r="A104" s="209"/>
      <c r="B104" s="33" t="s">
        <v>123</v>
      </c>
      <c r="C104" s="156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56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6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6" t="s">
        <v>42</v>
      </c>
      <c r="G104" s="156" t="s">
        <v>42</v>
      </c>
      <c r="H104" s="103" t="s">
        <v>42</v>
      </c>
      <c r="I104" s="148" t="str">
        <v>GBPYC1M_SB1L_32Y</v>
      </c>
      <c r="J104" s="147">
        <f ca="1">IF(I104="","",'1M Pricing'!$I104*100)</f>
        <v>1.9673063139305964</v>
      </c>
      <c r="K104" s="147">
        <f t="shared" ca="1" si="5"/>
        <v>1.9673063139305964</v>
      </c>
      <c r="L104" s="55" t="str">
        <v>GBPYC3M_SB3L_32Y</v>
      </c>
      <c r="M104" s="60">
        <f ca="1">IF(L104="","",'3M Pricing'!$I104*100)</f>
        <v>2.0231125034097808</v>
      </c>
      <c r="N104" s="56">
        <f t="shared" ca="1" si="4"/>
        <v>2.0231125034097808</v>
      </c>
      <c r="O104" s="55" t="str">
        <v>GBPYC6M_SB6L_32Y</v>
      </c>
      <c r="P104" s="56">
        <f ca="1">IF(O104="","",'6M Pricing'!$I104*100)</f>
        <v>2.0864140682543821</v>
      </c>
      <c r="Q104" s="56">
        <f t="shared" ca="1" si="6"/>
        <v>2.0864140682543821</v>
      </c>
      <c r="R104" s="55"/>
      <c r="S104" s="56"/>
      <c r="T104" s="56"/>
      <c r="U104" s="55"/>
      <c r="V104" s="60"/>
      <c r="W104" s="60"/>
      <c r="Y104" s="79">
        <f ca="1">IF($C104=" ","",ROUND(ABS(_xll.RtGet(SourceAlias,$I104,BID)-J104),4))</f>
        <v>0</v>
      </c>
      <c r="Z104" s="79">
        <f ca="1">IF($C104=" ","",ROUND(ABS(_xll.RtGet(SourceAlias,$I104,ASK)-K104),4))</f>
        <v>0</v>
      </c>
      <c r="AA104" s="79">
        <f ca="1">IF($D104=" ","",ROUND(ABS(_xll.RtGet(SourceAlias,$L104,BID)-M104),4))</f>
        <v>0</v>
      </c>
      <c r="AB104" s="79">
        <f ca="1">IF($D104=" ","",ROUND(ABS(_xll.RtGet(SourceAlias,$L104,ASK)-N104),4))</f>
        <v>0</v>
      </c>
      <c r="AC104" s="79">
        <f ca="1">IF($E104=" ","",ROUND(ABS(_xll.RtGet(SourceAlias,$O104,BID)-P104),4))</f>
        <v>0</v>
      </c>
      <c r="AD104" s="79">
        <f ca="1">IF($E104=" ","",ROUND(ABS(_xll.RtGet(SourceAlias,$O104,ASK)-Q104),4))</f>
        <v>0</v>
      </c>
      <c r="AE104" s="79" t="str">
        <f>IF($F104=" ","",ROUND(ABS(_xll.RtGet(SourceAlias,$R104,BID)-S104),4))</f>
        <v/>
      </c>
      <c r="AF104" s="79" t="str">
        <f>IF($F104=" ","",ROUND(ABS(_xll.RtGet(SourceAlias,$R104,ASK)-T104),4))</f>
        <v/>
      </c>
      <c r="AG104" s="79" t="str">
        <f>IF($G104=" ","",ROUND(ABS(_xll.RtGet(SourceAlias,$U104,BID)-V104),4))</f>
        <v/>
      </c>
      <c r="AH104" s="79" t="str">
        <f>IF($G104=" ","",ROUND(ABS(_xll.RtGet(SourceAlias,$U104,ASK)-W104),4))</f>
        <v/>
      </c>
    </row>
    <row r="105" spans="1:34" x14ac:dyDescent="0.2">
      <c r="A105" s="209"/>
      <c r="B105" s="33" t="s">
        <v>124</v>
      </c>
      <c r="C105" s="156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56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6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6" t="s">
        <v>42</v>
      </c>
      <c r="G105" s="156" t="s">
        <v>42</v>
      </c>
      <c r="H105" s="103" t="s">
        <v>42</v>
      </c>
      <c r="I105" s="148" t="str">
        <v>GBPYC1M_SB1L_33Y</v>
      </c>
      <c r="J105" s="147">
        <f ca="1">IF(I105="","",'1M Pricing'!$I105*100)</f>
        <v>1.964735779308235</v>
      </c>
      <c r="K105" s="147">
        <f t="shared" ca="1" si="5"/>
        <v>1.964735779308235</v>
      </c>
      <c r="L105" s="55" t="str">
        <v>GBPYC3M_SB3L_33Y</v>
      </c>
      <c r="M105" s="60">
        <f ca="1">IF(L105="","",'3M Pricing'!$I105*100)</f>
        <v>2.0200533040186057</v>
      </c>
      <c r="N105" s="56">
        <f t="shared" ca="1" si="4"/>
        <v>2.0200533040186057</v>
      </c>
      <c r="O105" s="55" t="str">
        <v>GBPYC6M_SB6L_33Y</v>
      </c>
      <c r="P105" s="56">
        <f ca="1">IF(O105="","",'6M Pricing'!$I105*100)</f>
        <v>2.0821661460202376</v>
      </c>
      <c r="Q105" s="56">
        <f t="shared" ca="1" si="6"/>
        <v>2.0821661460202376</v>
      </c>
      <c r="R105" s="55"/>
      <c r="S105" s="56"/>
      <c r="T105" s="56"/>
      <c r="U105" s="55"/>
      <c r="V105" s="60"/>
      <c r="W105" s="60"/>
      <c r="Y105" s="79">
        <f ca="1">IF($C105=" ","",ROUND(ABS(_xll.RtGet(SourceAlias,$I105,BID)-J105),4))</f>
        <v>0</v>
      </c>
      <c r="Z105" s="79">
        <f ca="1">IF($C105=" ","",ROUND(ABS(_xll.RtGet(SourceAlias,$I105,ASK)-K105),4))</f>
        <v>0</v>
      </c>
      <c r="AA105" s="79">
        <f ca="1">IF($D105=" ","",ROUND(ABS(_xll.RtGet(SourceAlias,$L105,BID)-M105),4))</f>
        <v>0</v>
      </c>
      <c r="AB105" s="79">
        <f ca="1">IF($D105=" ","",ROUND(ABS(_xll.RtGet(SourceAlias,$L105,ASK)-N105),4))</f>
        <v>0</v>
      </c>
      <c r="AC105" s="79">
        <f ca="1">IF($E105=" ","",ROUND(ABS(_xll.RtGet(SourceAlias,$O105,BID)-P105),4))</f>
        <v>0</v>
      </c>
      <c r="AD105" s="79">
        <f ca="1">IF($E105=" ","",ROUND(ABS(_xll.RtGet(SourceAlias,$O105,ASK)-Q105),4))</f>
        <v>0</v>
      </c>
      <c r="AE105" s="79" t="str">
        <f>IF($F105=" ","",ROUND(ABS(_xll.RtGet(SourceAlias,$R105,BID)-S105),4))</f>
        <v/>
      </c>
      <c r="AF105" s="79" t="str">
        <f>IF($F105=" ","",ROUND(ABS(_xll.RtGet(SourceAlias,$R105,ASK)-T105),4))</f>
        <v/>
      </c>
      <c r="AG105" s="79" t="str">
        <f>IF($G105=" ","",ROUND(ABS(_xll.RtGet(SourceAlias,$U105,BID)-V105),4))</f>
        <v/>
      </c>
      <c r="AH105" s="79" t="str">
        <f>IF($G105=" ","",ROUND(ABS(_xll.RtGet(SourceAlias,$U105,ASK)-W105),4))</f>
        <v/>
      </c>
    </row>
    <row r="106" spans="1:34" x14ac:dyDescent="0.2">
      <c r="A106" s="209"/>
      <c r="B106" s="33" t="s">
        <v>125</v>
      </c>
      <c r="C106" s="156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56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6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6" t="s">
        <v>42</v>
      </c>
      <c r="G106" s="156" t="s">
        <v>42</v>
      </c>
      <c r="H106" s="103" t="s">
        <v>42</v>
      </c>
      <c r="I106" s="148" t="str">
        <v>GBPYC1M_SB1L_34Y</v>
      </c>
      <c r="J106" s="147">
        <f ca="1">IF(I106="","",'1M Pricing'!$I106*100)</f>
        <v>1.961538212327016</v>
      </c>
      <c r="K106" s="147">
        <f t="shared" ca="1" si="5"/>
        <v>1.961538212327016</v>
      </c>
      <c r="L106" s="55" t="str">
        <v>GBPYC3M_SB3L_34Y</v>
      </c>
      <c r="M106" s="60">
        <f ca="1">IF(L106="","",'3M Pricing'!$I106*100)</f>
        <v>2.0164240338731858</v>
      </c>
      <c r="N106" s="56">
        <f t="shared" ca="1" si="4"/>
        <v>2.0164240338731858</v>
      </c>
      <c r="O106" s="55" t="str">
        <v>GBPYC6M_SB6L_34Y</v>
      </c>
      <c r="P106" s="56">
        <f ca="1">IF(O106="","",'6M Pricing'!$I106*100)</f>
        <v>2.0774411475101555</v>
      </c>
      <c r="Q106" s="56">
        <f t="shared" ca="1" si="6"/>
        <v>2.0774411475101555</v>
      </c>
      <c r="R106" s="55"/>
      <c r="S106" s="56"/>
      <c r="T106" s="56"/>
      <c r="U106" s="55"/>
      <c r="V106" s="60"/>
      <c r="W106" s="60"/>
      <c r="Y106" s="79">
        <f ca="1">IF($C106=" ","",ROUND(ABS(_xll.RtGet(SourceAlias,$I106,BID)-J106),4))</f>
        <v>0</v>
      </c>
      <c r="Z106" s="79">
        <f ca="1">IF($C106=" ","",ROUND(ABS(_xll.RtGet(SourceAlias,$I106,ASK)-K106),4))</f>
        <v>0</v>
      </c>
      <c r="AA106" s="79">
        <f ca="1">IF($D106=" ","",ROUND(ABS(_xll.RtGet(SourceAlias,$L106,BID)-M106),4))</f>
        <v>0</v>
      </c>
      <c r="AB106" s="79">
        <f ca="1">IF($D106=" ","",ROUND(ABS(_xll.RtGet(SourceAlias,$L106,ASK)-N106),4))</f>
        <v>0</v>
      </c>
      <c r="AC106" s="79">
        <f ca="1">IF($E106=" ","",ROUND(ABS(_xll.RtGet(SourceAlias,$O106,BID)-P106),4))</f>
        <v>0</v>
      </c>
      <c r="AD106" s="79">
        <f ca="1">IF($E106=" ","",ROUND(ABS(_xll.RtGet(SourceAlias,$O106,ASK)-Q106),4))</f>
        <v>0</v>
      </c>
      <c r="AE106" s="79" t="str">
        <f>IF($F106=" ","",ROUND(ABS(_xll.RtGet(SourceAlias,$R106,BID)-S106),4))</f>
        <v/>
      </c>
      <c r="AF106" s="79" t="str">
        <f>IF($F106=" ","",ROUND(ABS(_xll.RtGet(SourceAlias,$R106,ASK)-T106),4))</f>
        <v/>
      </c>
      <c r="AG106" s="79" t="str">
        <f>IF($G106=" ","",ROUND(ABS(_xll.RtGet(SourceAlias,$U106,BID)-V106),4))</f>
        <v/>
      </c>
      <c r="AH106" s="79" t="str">
        <f>IF($G106=" ","",ROUND(ABS(_xll.RtGet(SourceAlias,$U106,ASK)-W106),4))</f>
        <v/>
      </c>
    </row>
    <row r="107" spans="1:34" x14ac:dyDescent="0.2">
      <c r="A107" s="209"/>
      <c r="B107" s="33" t="s">
        <v>126</v>
      </c>
      <c r="C107" s="156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56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6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6" t="s">
        <v>42</v>
      </c>
      <c r="G107" s="156" t="s">
        <v>42</v>
      </c>
      <c r="H107" s="103" t="s">
        <v>42</v>
      </c>
      <c r="I107" s="148" t="str">
        <v>GBPYC1M_SB1L_35Y</v>
      </c>
      <c r="J107" s="147">
        <f ca="1">IF(I107="","",'1M Pricing'!$I107*100)</f>
        <v>1.9578294558759362</v>
      </c>
      <c r="K107" s="147">
        <f t="shared" ca="1" si="5"/>
        <v>1.9578294558759362</v>
      </c>
      <c r="L107" s="55" t="str">
        <v>GBPYC3M_SB3L_35Y</v>
      </c>
      <c r="M107" s="60">
        <f ca="1">IF(L107="","",'3M Pricing'!$I107*100)</f>
        <v>2.0123350032507528</v>
      </c>
      <c r="N107" s="56">
        <f t="shared" ca="1" si="4"/>
        <v>2.0123350032507528</v>
      </c>
      <c r="O107" s="55" t="str">
        <v>GBPYC6M_SB6L_35Y</v>
      </c>
      <c r="P107" s="56">
        <f ca="1">IF(O107="","",'6M Pricing'!$I107*100)</f>
        <v>2.0723412985818706</v>
      </c>
      <c r="Q107" s="56">
        <f t="shared" ca="1" si="6"/>
        <v>2.0723412985818706</v>
      </c>
      <c r="R107" s="55"/>
      <c r="S107" s="56"/>
      <c r="T107" s="56"/>
      <c r="U107" s="55"/>
      <c r="V107" s="60"/>
      <c r="W107" s="60"/>
      <c r="Y107" s="79">
        <f ca="1">IF($C107=" ","",ROUND(ABS(_xll.RtGet(SourceAlias,$I107,BID)-J107),4))</f>
        <v>0</v>
      </c>
      <c r="Z107" s="79">
        <f ca="1">IF($C107=" ","",ROUND(ABS(_xll.RtGet(SourceAlias,$I107,ASK)-K107),4))</f>
        <v>0</v>
      </c>
      <c r="AA107" s="79">
        <f ca="1">IF($D107=" ","",ROUND(ABS(_xll.RtGet(SourceAlias,$L107,BID)-M107),4))</f>
        <v>0</v>
      </c>
      <c r="AB107" s="79">
        <f ca="1">IF($D107=" ","",ROUND(ABS(_xll.RtGet(SourceAlias,$L107,ASK)-N107),4))</f>
        <v>0</v>
      </c>
      <c r="AC107" s="79">
        <f ca="1">IF($E107=" ","",ROUND(ABS(_xll.RtGet(SourceAlias,$O107,BID)-P107),4))</f>
        <v>0</v>
      </c>
      <c r="AD107" s="79">
        <f ca="1">IF($E107=" ","",ROUND(ABS(_xll.RtGet(SourceAlias,$O107,ASK)-Q107),4))</f>
        <v>0</v>
      </c>
      <c r="AE107" s="79" t="str">
        <f>IF($F107=" ","",ROUND(ABS(_xll.RtGet(SourceAlias,$R107,BID)-S107),4))</f>
        <v/>
      </c>
      <c r="AF107" s="79" t="str">
        <f>IF($F107=" ","",ROUND(ABS(_xll.RtGet(SourceAlias,$R107,ASK)-T107),4))</f>
        <v/>
      </c>
      <c r="AG107" s="79" t="str">
        <f>IF($G107=" ","",ROUND(ABS(_xll.RtGet(SourceAlias,$U107,BID)-V107),4))</f>
        <v/>
      </c>
      <c r="AH107" s="79" t="str">
        <f>IF($G107=" ","",ROUND(ABS(_xll.RtGet(SourceAlias,$U107,ASK)-W107),4))</f>
        <v/>
      </c>
    </row>
    <row r="108" spans="1:34" x14ac:dyDescent="0.2">
      <c r="A108" s="209"/>
      <c r="B108" s="33" t="s">
        <v>127</v>
      </c>
      <c r="C108" s="156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56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6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6" t="s">
        <v>42</v>
      </c>
      <c r="G108" s="156" t="s">
        <v>42</v>
      </c>
      <c r="H108" s="103" t="s">
        <v>42</v>
      </c>
      <c r="I108" s="148" t="str">
        <v>GBPYC1M_SB1L_36Y</v>
      </c>
      <c r="J108" s="147">
        <f ca="1">IF(I108="","",'1M Pricing'!$I108*100)</f>
        <v>1.9537112724513326</v>
      </c>
      <c r="K108" s="147">
        <f t="shared" ca="1" si="5"/>
        <v>1.9537112724513326</v>
      </c>
      <c r="L108" s="55" t="str">
        <v>GBPYC3M_SB3L_36Y</v>
      </c>
      <c r="M108" s="60">
        <f ca="1">IF(L108="","",'3M Pricing'!$I108*100)</f>
        <v>2.0078830888387582</v>
      </c>
      <c r="N108" s="56">
        <f t="shared" ca="1" si="4"/>
        <v>2.0078830888387582</v>
      </c>
      <c r="O108" s="55" t="str">
        <v>GBPYC6M_SB6L_36Y</v>
      </c>
      <c r="P108" s="56">
        <f ca="1">IF(O108="","",'6M Pricing'!$I108*100)</f>
        <v>2.066956330342677</v>
      </c>
      <c r="Q108" s="56">
        <f t="shared" ca="1" si="6"/>
        <v>2.066956330342677</v>
      </c>
      <c r="R108" s="55"/>
      <c r="S108" s="56"/>
      <c r="T108" s="56"/>
      <c r="U108" s="55"/>
      <c r="V108" s="60"/>
      <c r="W108" s="60"/>
      <c r="Y108" s="79">
        <f ca="1">IF($C108=" ","",ROUND(ABS(_xll.RtGet(SourceAlias,$I108,BID)-J108),4))</f>
        <v>0</v>
      </c>
      <c r="Z108" s="79">
        <f ca="1">IF($C108=" ","",ROUND(ABS(_xll.RtGet(SourceAlias,$I108,ASK)-K108),4))</f>
        <v>0</v>
      </c>
      <c r="AA108" s="79">
        <f ca="1">IF($D108=" ","",ROUND(ABS(_xll.RtGet(SourceAlias,$L108,BID)-M108),4))</f>
        <v>0</v>
      </c>
      <c r="AB108" s="79">
        <f ca="1">IF($D108=" ","",ROUND(ABS(_xll.RtGet(SourceAlias,$L108,ASK)-N108),4))</f>
        <v>0</v>
      </c>
      <c r="AC108" s="79">
        <f ca="1">IF($E108=" ","",ROUND(ABS(_xll.RtGet(SourceAlias,$O108,BID)-P108),4))</f>
        <v>0</v>
      </c>
      <c r="AD108" s="79">
        <f ca="1">IF($E108=" ","",ROUND(ABS(_xll.RtGet(SourceAlias,$O108,ASK)-Q108),4))</f>
        <v>0</v>
      </c>
      <c r="AE108" s="79" t="str">
        <f>IF($F108=" ","",ROUND(ABS(_xll.RtGet(SourceAlias,$R108,BID)-S108),4))</f>
        <v/>
      </c>
      <c r="AF108" s="79" t="str">
        <f>IF($F108=" ","",ROUND(ABS(_xll.RtGet(SourceAlias,$R108,ASK)-T108),4))</f>
        <v/>
      </c>
      <c r="AG108" s="79" t="str">
        <f>IF($G108=" ","",ROUND(ABS(_xll.RtGet(SourceAlias,$U108,BID)-V108),4))</f>
        <v/>
      </c>
      <c r="AH108" s="79" t="str">
        <f>IF($G108=" ","",ROUND(ABS(_xll.RtGet(SourceAlias,$U108,ASK)-W108),4))</f>
        <v/>
      </c>
    </row>
    <row r="109" spans="1:34" x14ac:dyDescent="0.2">
      <c r="A109" s="209"/>
      <c r="B109" s="33" t="s">
        <v>128</v>
      </c>
      <c r="C109" s="156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56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6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6" t="s">
        <v>42</v>
      </c>
      <c r="G109" s="156" t="s">
        <v>42</v>
      </c>
      <c r="H109" s="103" t="s">
        <v>42</v>
      </c>
      <c r="I109" s="148" t="str">
        <v>GBPYC1M_SB1L_37Y</v>
      </c>
      <c r="J109" s="147">
        <f ca="1">IF(I109="","",'1M Pricing'!$I109*100)</f>
        <v>1.949249159573041</v>
      </c>
      <c r="K109" s="147">
        <f t="shared" ca="1" si="5"/>
        <v>1.949249159573041</v>
      </c>
      <c r="L109" s="55" t="str">
        <v>GBPYC3M_SB3L_37Y</v>
      </c>
      <c r="M109" s="60">
        <f ca="1">IF(L109="","",'3M Pricing'!$I109*100)</f>
        <v>2.003128005593473</v>
      </c>
      <c r="N109" s="56">
        <f t="shared" ca="1" si="4"/>
        <v>2.003128005593473</v>
      </c>
      <c r="O109" s="55" t="str">
        <v>GBPYC6M_SB6L_37Y</v>
      </c>
      <c r="P109" s="56">
        <f ca="1">IF(O109="","",'6M Pricing'!$I109*100)</f>
        <v>2.0613351285786319</v>
      </c>
      <c r="Q109" s="56">
        <f t="shared" ca="1" si="6"/>
        <v>2.0613351285786319</v>
      </c>
      <c r="R109" s="55"/>
      <c r="S109" s="56"/>
      <c r="T109" s="56"/>
      <c r="U109" s="55"/>
      <c r="V109" s="60"/>
      <c r="W109" s="60"/>
      <c r="Y109" s="79">
        <f ca="1">IF($C109=" ","",ROUND(ABS(_xll.RtGet(SourceAlias,$I109,BID)-J109),4))</f>
        <v>0</v>
      </c>
      <c r="Z109" s="79">
        <f ca="1">IF($C109=" ","",ROUND(ABS(_xll.RtGet(SourceAlias,$I109,ASK)-K109),4))</f>
        <v>0</v>
      </c>
      <c r="AA109" s="79">
        <f ca="1">IF($D109=" ","",ROUND(ABS(_xll.RtGet(SourceAlias,$L109,BID)-M109),4))</f>
        <v>0</v>
      </c>
      <c r="AB109" s="79">
        <f ca="1">IF($D109=" ","",ROUND(ABS(_xll.RtGet(SourceAlias,$L109,ASK)-N109),4))</f>
        <v>0</v>
      </c>
      <c r="AC109" s="79">
        <f ca="1">IF($E109=" ","",ROUND(ABS(_xll.RtGet(SourceAlias,$O109,BID)-P109),4))</f>
        <v>0</v>
      </c>
      <c r="AD109" s="79">
        <f ca="1">IF($E109=" ","",ROUND(ABS(_xll.RtGet(SourceAlias,$O109,ASK)-Q109),4))</f>
        <v>0</v>
      </c>
      <c r="AE109" s="79" t="str">
        <f>IF($F109=" ","",ROUND(ABS(_xll.RtGet(SourceAlias,$R109,BID)-S109),4))</f>
        <v/>
      </c>
      <c r="AF109" s="79" t="str">
        <f>IF($F109=" ","",ROUND(ABS(_xll.RtGet(SourceAlias,$R109,ASK)-T109),4))</f>
        <v/>
      </c>
      <c r="AG109" s="79" t="str">
        <f>IF($G109=" ","",ROUND(ABS(_xll.RtGet(SourceAlias,$U109,BID)-V109),4))</f>
        <v/>
      </c>
      <c r="AH109" s="79" t="str">
        <f>IF($G109=" ","",ROUND(ABS(_xll.RtGet(SourceAlias,$U109,ASK)-W109),4))</f>
        <v/>
      </c>
    </row>
    <row r="110" spans="1:34" x14ac:dyDescent="0.2">
      <c r="A110" s="209"/>
      <c r="B110" s="33" t="s">
        <v>129</v>
      </c>
      <c r="C110" s="156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56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6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6" t="s">
        <v>42</v>
      </c>
      <c r="G110" s="156" t="s">
        <v>42</v>
      </c>
      <c r="H110" s="103" t="s">
        <v>42</v>
      </c>
      <c r="I110" s="148" t="str">
        <v>GBPYC1M_SB1L_38Y</v>
      </c>
      <c r="J110" s="147">
        <f ca="1">IF(I110="","",'1M Pricing'!$I110*100)</f>
        <v>1.944582436411866</v>
      </c>
      <c r="K110" s="147">
        <f t="shared" ca="1" si="5"/>
        <v>1.944582436411866</v>
      </c>
      <c r="L110" s="55" t="str">
        <v>GBPYC3M_SB3L_38Y</v>
      </c>
      <c r="M110" s="60">
        <f ca="1">IF(L110="","",'3M Pricing'!$I110*100)</f>
        <v>1.9982089512933805</v>
      </c>
      <c r="N110" s="56">
        <f t="shared" ca="1" si="4"/>
        <v>1.9982089512933805</v>
      </c>
      <c r="O110" s="55" t="str">
        <v>GBPYC6M_SB6L_38Y</v>
      </c>
      <c r="P110" s="56">
        <f ca="1">IF(O110="","",'6M Pricing'!$I110*100)</f>
        <v>2.0556226437801075</v>
      </c>
      <c r="Q110" s="56">
        <f t="shared" ca="1" si="6"/>
        <v>2.0556226437801075</v>
      </c>
      <c r="R110" s="55"/>
      <c r="S110" s="56"/>
      <c r="T110" s="56"/>
      <c r="U110" s="55"/>
      <c r="V110" s="60"/>
      <c r="W110" s="60"/>
      <c r="Y110" s="79">
        <f ca="1">IF($C110=" ","",ROUND(ABS(_xll.RtGet(SourceAlias,$I110,BID)-J110),4))</f>
        <v>0</v>
      </c>
      <c r="Z110" s="79">
        <f ca="1">IF($C110=" ","",ROUND(ABS(_xll.RtGet(SourceAlias,$I110,ASK)-K110),4))</f>
        <v>0</v>
      </c>
      <c r="AA110" s="79">
        <f ca="1">IF($D110=" ","",ROUND(ABS(_xll.RtGet(SourceAlias,$L110,BID)-M110),4))</f>
        <v>0</v>
      </c>
      <c r="AB110" s="79">
        <f ca="1">IF($D110=" ","",ROUND(ABS(_xll.RtGet(SourceAlias,$L110,ASK)-N110),4))</f>
        <v>0</v>
      </c>
      <c r="AC110" s="79">
        <f ca="1">IF($E110=" ","",ROUND(ABS(_xll.RtGet(SourceAlias,$O110,BID)-P110),4))</f>
        <v>0</v>
      </c>
      <c r="AD110" s="79">
        <f ca="1">IF($E110=" ","",ROUND(ABS(_xll.RtGet(SourceAlias,$O110,ASK)-Q110),4))</f>
        <v>0</v>
      </c>
      <c r="AE110" s="79" t="str">
        <f>IF($F110=" ","",ROUND(ABS(_xll.RtGet(SourceAlias,$R110,BID)-S110),4))</f>
        <v/>
      </c>
      <c r="AF110" s="79" t="str">
        <f>IF($F110=" ","",ROUND(ABS(_xll.RtGet(SourceAlias,$R110,ASK)-T110),4))</f>
        <v/>
      </c>
      <c r="AG110" s="79" t="str">
        <f>IF($G110=" ","",ROUND(ABS(_xll.RtGet(SourceAlias,$U110,BID)-V110),4))</f>
        <v/>
      </c>
      <c r="AH110" s="79" t="str">
        <f>IF($G110=" ","",ROUND(ABS(_xll.RtGet(SourceAlias,$U110,ASK)-W110),4))</f>
        <v/>
      </c>
    </row>
    <row r="111" spans="1:34" x14ac:dyDescent="0.2">
      <c r="A111" s="209"/>
      <c r="B111" s="33" t="s">
        <v>130</v>
      </c>
      <c r="C111" s="156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56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6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6" t="s">
        <v>42</v>
      </c>
      <c r="G111" s="156" t="s">
        <v>42</v>
      </c>
      <c r="H111" s="103" t="s">
        <v>42</v>
      </c>
      <c r="I111" s="148" t="str">
        <v>GBPYC1M_SB1L_39Y</v>
      </c>
      <c r="J111" s="147">
        <f ca="1">IF(I111="","",'1M Pricing'!$I111*100)</f>
        <v>1.9397337899975227</v>
      </c>
      <c r="K111" s="147">
        <f t="shared" ca="1" si="5"/>
        <v>1.9397337899975227</v>
      </c>
      <c r="L111" s="55" t="str">
        <v>GBPYC3M_SB3L_39Y</v>
      </c>
      <c r="M111" s="60">
        <f ca="1">IF(L111="","",'3M Pricing'!$I111*100)</f>
        <v>1.9931421605671236</v>
      </c>
      <c r="N111" s="56">
        <f t="shared" ca="1" si="4"/>
        <v>1.9931421605671236</v>
      </c>
      <c r="O111" s="55" t="str">
        <v>GBPYC6M_SB6L_39Y</v>
      </c>
      <c r="P111" s="56">
        <f ca="1">IF(O111="","",'6M Pricing'!$I111*100)</f>
        <v>2.049820902847606</v>
      </c>
      <c r="Q111" s="56">
        <f t="shared" ca="1" si="6"/>
        <v>2.049820902847606</v>
      </c>
      <c r="R111" s="55"/>
      <c r="S111" s="56"/>
      <c r="T111" s="56"/>
      <c r="U111" s="55"/>
      <c r="V111" s="60"/>
      <c r="W111" s="60"/>
      <c r="Y111" s="79">
        <f ca="1">IF($C111=" ","",ROUND(ABS(_xll.RtGet(SourceAlias,$I111,BID)-J111),4))</f>
        <v>1E-4</v>
      </c>
      <c r="Z111" s="79">
        <f ca="1">IF($C111=" ","",ROUND(ABS(_xll.RtGet(SourceAlias,$I111,ASK)-K111),4))</f>
        <v>1E-4</v>
      </c>
      <c r="AA111" s="79">
        <f ca="1">IF($D111=" ","",ROUND(ABS(_xll.RtGet(SourceAlias,$L111,BID)-M111),4))</f>
        <v>0</v>
      </c>
      <c r="AB111" s="79">
        <f ca="1">IF($D111=" ","",ROUND(ABS(_xll.RtGet(SourceAlias,$L111,ASK)-N111),4))</f>
        <v>0</v>
      </c>
      <c r="AC111" s="79">
        <f ca="1">IF($E111=" ","",ROUND(ABS(_xll.RtGet(SourceAlias,$O111,BID)-P111),4))</f>
        <v>0</v>
      </c>
      <c r="AD111" s="79">
        <f ca="1">IF($E111=" ","",ROUND(ABS(_xll.RtGet(SourceAlias,$O111,ASK)-Q111),4))</f>
        <v>0</v>
      </c>
      <c r="AE111" s="79" t="str">
        <f>IF($F111=" ","",ROUND(ABS(_xll.RtGet(SourceAlias,$R111,BID)-S111),4))</f>
        <v/>
      </c>
      <c r="AF111" s="79" t="str">
        <f>IF($F111=" ","",ROUND(ABS(_xll.RtGet(SourceAlias,$R111,ASK)-T111),4))</f>
        <v/>
      </c>
      <c r="AG111" s="79" t="str">
        <f>IF($G111=" ","",ROUND(ABS(_xll.RtGet(SourceAlias,$U111,BID)-V111),4))</f>
        <v/>
      </c>
      <c r="AH111" s="79" t="str">
        <f>IF($G111=" ","",ROUND(ABS(_xll.RtGet(SourceAlias,$U111,ASK)-W111),4))</f>
        <v/>
      </c>
    </row>
    <row r="112" spans="1:34" x14ac:dyDescent="0.2">
      <c r="A112" s="209"/>
      <c r="B112" s="33" t="s">
        <v>83</v>
      </c>
      <c r="C112" s="156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56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6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6" t="s">
        <v>42</v>
      </c>
      <c r="G112" s="156" t="s">
        <v>42</v>
      </c>
      <c r="H112" s="103" t="s">
        <v>42</v>
      </c>
      <c r="I112" s="148" t="str">
        <v>GBPYC1M_SB1L_40Y</v>
      </c>
      <c r="J112" s="147">
        <f ca="1">IF(I112="","",'1M Pricing'!$I112*100)</f>
        <v>1.9347779389433777</v>
      </c>
      <c r="K112" s="147">
        <f t="shared" ca="1" si="5"/>
        <v>1.9347779389433777</v>
      </c>
      <c r="L112" s="55" t="str">
        <v>GBPYC3M_SB3L_40Y</v>
      </c>
      <c r="M112" s="60">
        <f ca="1">IF(L112="","",'3M Pricing'!$I112*100)</f>
        <v>1.9879999999968576</v>
      </c>
      <c r="N112" s="56">
        <f t="shared" ca="1" si="4"/>
        <v>1.9879999999968576</v>
      </c>
      <c r="O112" s="55" t="str">
        <v>GBPYC6M_SB6L_40Y</v>
      </c>
      <c r="P112" s="56">
        <f ca="1">IF(O112="","",'6M Pricing'!$I112*100)</f>
        <v>2.0440000000001026</v>
      </c>
      <c r="Q112" s="56">
        <f t="shared" ca="1" si="6"/>
        <v>2.0440000000001026</v>
      </c>
      <c r="R112" s="55"/>
      <c r="S112" s="56"/>
      <c r="T112" s="56"/>
      <c r="U112" s="55"/>
      <c r="V112" s="60"/>
      <c r="W112" s="60"/>
      <c r="Y112" s="79">
        <f ca="1">IF($C112=" ","",ROUND(ABS(_xll.RtGet(SourceAlias,$I112,BID)-J112),4))</f>
        <v>1E-4</v>
      </c>
      <c r="Z112" s="79">
        <f ca="1">IF($C112=" ","",ROUND(ABS(_xll.RtGet(SourceAlias,$I112,ASK)-K112),4))</f>
        <v>1E-4</v>
      </c>
      <c r="AA112" s="79">
        <f ca="1">IF($D112=" ","",ROUND(ABS(_xll.RtGet(SourceAlias,$L112,BID)-M112),4))</f>
        <v>0</v>
      </c>
      <c r="AB112" s="79">
        <f ca="1">IF($D112=" ","",ROUND(ABS(_xll.RtGet(SourceAlias,$L112,ASK)-N112),4))</f>
        <v>0</v>
      </c>
      <c r="AC112" s="79">
        <f ca="1">IF($E112=" ","",ROUND(ABS(_xll.RtGet(SourceAlias,$O112,BID)-P112),4))</f>
        <v>0</v>
      </c>
      <c r="AD112" s="79">
        <f ca="1">IF($E112=" ","",ROUND(ABS(_xll.RtGet(SourceAlias,$O112,ASK)-Q112),4))</f>
        <v>0</v>
      </c>
      <c r="AE112" s="79" t="str">
        <f>IF($F112=" ","",ROUND(ABS(_xll.RtGet(SourceAlias,$R112,BID)-S112),4))</f>
        <v/>
      </c>
      <c r="AF112" s="79" t="str">
        <f>IF($F112=" ","",ROUND(ABS(_xll.RtGet(SourceAlias,$R112,ASK)-T112),4))</f>
        <v/>
      </c>
      <c r="AG112" s="79" t="str">
        <f>IF($G112=" ","",ROUND(ABS(_xll.RtGet(SourceAlias,$U112,BID)-V112),4))</f>
        <v/>
      </c>
      <c r="AH112" s="79" t="str">
        <f>IF($G112=" ","",ROUND(ABS(_xll.RtGet(SourceAlias,$U112,ASK)-W112),4))</f>
        <v/>
      </c>
    </row>
    <row r="113" spans="1:34" x14ac:dyDescent="0.2">
      <c r="A113" s="209"/>
      <c r="B113" s="33" t="s">
        <v>131</v>
      </c>
      <c r="C113" s="156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56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6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6" t="s">
        <v>42</v>
      </c>
      <c r="G113" s="156" t="s">
        <v>42</v>
      </c>
      <c r="H113" s="103" t="s">
        <v>42</v>
      </c>
      <c r="I113" s="148" t="str">
        <v>GBPYC1M_SB1L_41Y</v>
      </c>
      <c r="J113" s="147">
        <f ca="1">IF(I113="","",'1M Pricing'!$I113*100)</f>
        <v>1.9297661382214202</v>
      </c>
      <c r="K113" s="147">
        <f t="shared" ca="1" si="5"/>
        <v>1.9297661382214202</v>
      </c>
      <c r="L113" s="55" t="str">
        <v>GBPYC3M_SB3L_41Y</v>
      </c>
      <c r="M113" s="60">
        <f ca="1">IF(L113="","",'3M Pricing'!$I113*100)</f>
        <v>1.9828296615848511</v>
      </c>
      <c r="N113" s="56">
        <f t="shared" ca="1" si="4"/>
        <v>1.9828296615848511</v>
      </c>
      <c r="O113" s="55" t="str">
        <v>GBPYC6M_SB6L_41Y</v>
      </c>
      <c r="P113" s="56">
        <f ca="1">IF(O113="","",'6M Pricing'!$I113*100)</f>
        <v>2.0382007010942513</v>
      </c>
      <c r="Q113" s="56">
        <f t="shared" ca="1" si="6"/>
        <v>2.0382007010942513</v>
      </c>
      <c r="R113" s="55"/>
      <c r="S113" s="56"/>
      <c r="T113" s="56"/>
      <c r="U113" s="55"/>
      <c r="V113" s="60"/>
      <c r="W113" s="60"/>
      <c r="Y113" s="79">
        <f ca="1">IF($C113=" ","",ROUND(ABS(_xll.RtGet(SourceAlias,$I113,BID)-J113),4))</f>
        <v>0</v>
      </c>
      <c r="Z113" s="79">
        <f ca="1">IF($C113=" ","",ROUND(ABS(_xll.RtGet(SourceAlias,$I113,ASK)-K113),4))</f>
        <v>0</v>
      </c>
      <c r="AA113" s="79">
        <f ca="1">IF($D113=" ","",ROUND(ABS(_xll.RtGet(SourceAlias,$L113,BID)-M113),4))</f>
        <v>0</v>
      </c>
      <c r="AB113" s="79">
        <f ca="1">IF($D113=" ","",ROUND(ABS(_xll.RtGet(SourceAlias,$L113,ASK)-N113),4))</f>
        <v>0</v>
      </c>
      <c r="AC113" s="79">
        <f ca="1">IF($E113=" ","",ROUND(ABS(_xll.RtGet(SourceAlias,$O113,BID)-P113),4))</f>
        <v>0</v>
      </c>
      <c r="AD113" s="79">
        <f ca="1">IF($E113=" ","",ROUND(ABS(_xll.RtGet(SourceAlias,$O113,ASK)-Q113),4))</f>
        <v>0</v>
      </c>
      <c r="AE113" s="79" t="str">
        <f>IF($F113=" ","",ROUND(ABS(_xll.RtGet(SourceAlias,$R113,BID)-S113),4))</f>
        <v/>
      </c>
      <c r="AF113" s="79" t="str">
        <f>IF($F113=" ","",ROUND(ABS(_xll.RtGet(SourceAlias,$R113,ASK)-T113),4))</f>
        <v/>
      </c>
      <c r="AG113" s="79" t="str">
        <f>IF($G113=" ","",ROUND(ABS(_xll.RtGet(SourceAlias,$U113,BID)-V113),4))</f>
        <v/>
      </c>
      <c r="AH113" s="79" t="str">
        <f>IF($G113=" ","",ROUND(ABS(_xll.RtGet(SourceAlias,$U113,ASK)-W113),4))</f>
        <v/>
      </c>
    </row>
    <row r="114" spans="1:34" x14ac:dyDescent="0.2">
      <c r="A114" s="209"/>
      <c r="B114" s="33" t="s">
        <v>132</v>
      </c>
      <c r="C114" s="156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56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6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6" t="s">
        <v>42</v>
      </c>
      <c r="G114" s="156" t="s">
        <v>42</v>
      </c>
      <c r="H114" s="103" t="s">
        <v>42</v>
      </c>
      <c r="I114" s="148" t="str">
        <v>GBPYC1M_SB1L_42Y</v>
      </c>
      <c r="J114" s="147">
        <f ca="1">IF(I114="","",'1M Pricing'!$I114*100)</f>
        <v>1.9248301235043768</v>
      </c>
      <c r="K114" s="147">
        <f t="shared" ca="1" si="5"/>
        <v>1.9248301235043768</v>
      </c>
      <c r="L114" s="55" t="str">
        <v>GBPYC3M_SB3L_42Y</v>
      </c>
      <c r="M114" s="60">
        <f ca="1">IF(L114="","",'3M Pricing'!$I114*100)</f>
        <v>1.9777571861359853</v>
      </c>
      <c r="N114" s="56">
        <f t="shared" ca="1" si="4"/>
        <v>1.9777571861359853</v>
      </c>
      <c r="O114" s="55" t="str">
        <v>GBPYC6M_SB6L_42Y</v>
      </c>
      <c r="P114" s="56">
        <f ca="1">IF(O114="","",'6M Pricing'!$I114*100)</f>
        <v>2.0325468190858467</v>
      </c>
      <c r="Q114" s="56">
        <f t="shared" ca="1" si="6"/>
        <v>2.0325468190858467</v>
      </c>
      <c r="R114" s="55"/>
      <c r="S114" s="56"/>
      <c r="T114" s="56"/>
      <c r="U114" s="55"/>
      <c r="V114" s="60"/>
      <c r="W114" s="60"/>
      <c r="Y114" s="79">
        <f ca="1">IF($C114=" ","",ROUND(ABS(_xll.RtGet(SourceAlias,$I114,BID)-J114),4))</f>
        <v>0</v>
      </c>
      <c r="Z114" s="79">
        <f ca="1">IF($C114=" ","",ROUND(ABS(_xll.RtGet(SourceAlias,$I114,ASK)-K114),4))</f>
        <v>0</v>
      </c>
      <c r="AA114" s="79">
        <f ca="1">IF($D114=" ","",ROUND(ABS(_xll.RtGet(SourceAlias,$L114,BID)-M114),4))</f>
        <v>0</v>
      </c>
      <c r="AB114" s="79">
        <f ca="1">IF($D114=" ","",ROUND(ABS(_xll.RtGet(SourceAlias,$L114,ASK)-N114),4))</f>
        <v>0</v>
      </c>
      <c r="AC114" s="79">
        <f ca="1">IF($E114=" ","",ROUND(ABS(_xll.RtGet(SourceAlias,$O114,BID)-P114),4))</f>
        <v>0</v>
      </c>
      <c r="AD114" s="79">
        <f ca="1">IF($E114=" ","",ROUND(ABS(_xll.RtGet(SourceAlias,$O114,ASK)-Q114),4))</f>
        <v>0</v>
      </c>
      <c r="AE114" s="79" t="str">
        <f>IF($F114=" ","",ROUND(ABS(_xll.RtGet(SourceAlias,$R114,BID)-S114),4))</f>
        <v/>
      </c>
      <c r="AF114" s="79" t="str">
        <f>IF($F114=" ","",ROUND(ABS(_xll.RtGet(SourceAlias,$R114,ASK)-T114),4))</f>
        <v/>
      </c>
      <c r="AG114" s="79" t="str">
        <f>IF($G114=" ","",ROUND(ABS(_xll.RtGet(SourceAlias,$U114,BID)-V114),4))</f>
        <v/>
      </c>
      <c r="AH114" s="79" t="str">
        <f>IF($G114=" ","",ROUND(ABS(_xll.RtGet(SourceAlias,$U114,ASK)-W114),4))</f>
        <v/>
      </c>
    </row>
    <row r="115" spans="1:34" x14ac:dyDescent="0.2">
      <c r="A115" s="209"/>
      <c r="B115" s="33" t="s">
        <v>133</v>
      </c>
      <c r="C115" s="156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56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6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6" t="s">
        <v>42</v>
      </c>
      <c r="G115" s="156" t="s">
        <v>42</v>
      </c>
      <c r="H115" s="103" t="s">
        <v>42</v>
      </c>
      <c r="I115" s="148" t="str">
        <v>GBPYC1M_SB1L_43Y</v>
      </c>
      <c r="J115" s="147">
        <f ca="1">IF(I115="","",'1M Pricing'!$I115*100)</f>
        <v>1.9199951808898486</v>
      </c>
      <c r="K115" s="147">
        <f t="shared" ca="1" si="5"/>
        <v>1.9199951808898486</v>
      </c>
      <c r="L115" s="55" t="str">
        <v>GBPYC3M_SB3L_43Y</v>
      </c>
      <c r="M115" s="60">
        <f ca="1">IF(L115="","",'3M Pricing'!$I115*100)</f>
        <v>1.972799082793375</v>
      </c>
      <c r="N115" s="56">
        <f t="shared" ca="1" si="4"/>
        <v>1.972799082793375</v>
      </c>
      <c r="O115" s="55" t="str">
        <v>GBPYC6M_SB6L_43Y</v>
      </c>
      <c r="P115" s="56">
        <f ca="1">IF(O115="","",'6M Pricing'!$I115*100)</f>
        <v>2.0270400137506903</v>
      </c>
      <c r="Q115" s="56">
        <f t="shared" ca="1" si="6"/>
        <v>2.0270400137506903</v>
      </c>
      <c r="R115" s="55"/>
      <c r="S115" s="56"/>
      <c r="T115" s="56"/>
      <c r="U115" s="55"/>
      <c r="V115" s="60"/>
      <c r="W115" s="60"/>
      <c r="Y115" s="79">
        <f ca="1">IF($C115=" ","",ROUND(ABS(_xll.RtGet(SourceAlias,$I115,BID)-J115),4))</f>
        <v>0</v>
      </c>
      <c r="Z115" s="79">
        <f ca="1">IF($C115=" ","",ROUND(ABS(_xll.RtGet(SourceAlias,$I115,ASK)-K115),4))</f>
        <v>0</v>
      </c>
      <c r="AA115" s="79">
        <f ca="1">IF($D115=" ","",ROUND(ABS(_xll.RtGet(SourceAlias,$L115,BID)-M115),4))</f>
        <v>0</v>
      </c>
      <c r="AB115" s="79">
        <f ca="1">IF($D115=" ","",ROUND(ABS(_xll.RtGet(SourceAlias,$L115,ASK)-N115),4))</f>
        <v>0</v>
      </c>
      <c r="AC115" s="79">
        <f ca="1">IF($E115=" ","",ROUND(ABS(_xll.RtGet(SourceAlias,$O115,BID)-P115),4))</f>
        <v>0</v>
      </c>
      <c r="AD115" s="79">
        <f ca="1">IF($E115=" ","",ROUND(ABS(_xll.RtGet(SourceAlias,$O115,ASK)-Q115),4))</f>
        <v>0</v>
      </c>
      <c r="AE115" s="79" t="str">
        <f>IF($F115=" ","",ROUND(ABS(_xll.RtGet(SourceAlias,$R115,BID)-S115),4))</f>
        <v/>
      </c>
      <c r="AF115" s="79" t="str">
        <f>IF($F115=" ","",ROUND(ABS(_xll.RtGet(SourceAlias,$R115,ASK)-T115),4))</f>
        <v/>
      </c>
      <c r="AG115" s="79" t="str">
        <f>IF($G115=" ","",ROUND(ABS(_xll.RtGet(SourceAlias,$U115,BID)-V115),4))</f>
        <v/>
      </c>
      <c r="AH115" s="79" t="str">
        <f>IF($G115=" ","",ROUND(ABS(_xll.RtGet(SourceAlias,$U115,ASK)-W115),4))</f>
        <v/>
      </c>
    </row>
    <row r="116" spans="1:34" x14ac:dyDescent="0.2">
      <c r="A116" s="209"/>
      <c r="B116" s="33" t="s">
        <v>134</v>
      </c>
      <c r="C116" s="156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56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6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6" t="s">
        <v>42</v>
      </c>
      <c r="G116" s="156" t="s">
        <v>42</v>
      </c>
      <c r="H116" s="103" t="s">
        <v>42</v>
      </c>
      <c r="I116" s="148" t="str">
        <v>GBPYC1M_SB1L_44Y</v>
      </c>
      <c r="J116" s="147">
        <f ca="1">IF(I116="","",'1M Pricing'!$I116*100)</f>
        <v>1.9154194989611879</v>
      </c>
      <c r="K116" s="147">
        <f t="shared" ca="1" si="5"/>
        <v>1.9154194989611879</v>
      </c>
      <c r="L116" s="55" t="str">
        <v>GBPYC3M_SB3L_44Y</v>
      </c>
      <c r="M116" s="60">
        <f ca="1">IF(L116="","",'3M Pricing'!$I116*100)</f>
        <v>1.9681091936319721</v>
      </c>
      <c r="N116" s="56">
        <f t="shared" ca="1" si="4"/>
        <v>1.9681091936319721</v>
      </c>
      <c r="O116" s="55" t="str">
        <v>GBPYC6M_SB6L_44Y</v>
      </c>
      <c r="P116" s="56">
        <f ca="1">IF(O116="","",'6M Pricing'!$I116*100)</f>
        <v>2.0218366458348593</v>
      </c>
      <c r="Q116" s="56">
        <f t="shared" ca="1" si="6"/>
        <v>2.0218366458348593</v>
      </c>
      <c r="R116" s="55"/>
      <c r="S116" s="56"/>
      <c r="T116" s="56"/>
      <c r="U116" s="55"/>
      <c r="V116" s="60"/>
      <c r="W116" s="60"/>
      <c r="Y116" s="79">
        <f ca="1">IF($C116=" ","",ROUND(ABS(_xll.RtGet(SourceAlias,$I116,BID)-J116),4))</f>
        <v>0</v>
      </c>
      <c r="Z116" s="79">
        <f ca="1">IF($C116=" ","",ROUND(ABS(_xll.RtGet(SourceAlias,$I116,ASK)-K116),4))</f>
        <v>0</v>
      </c>
      <c r="AA116" s="79">
        <f ca="1">IF($D116=" ","",ROUND(ABS(_xll.RtGet(SourceAlias,$L116,BID)-M116),4))</f>
        <v>0</v>
      </c>
      <c r="AB116" s="79">
        <f ca="1">IF($D116=" ","",ROUND(ABS(_xll.RtGet(SourceAlias,$L116,ASK)-N116),4))</f>
        <v>0</v>
      </c>
      <c r="AC116" s="79">
        <f ca="1">IF($E116=" ","",ROUND(ABS(_xll.RtGet(SourceAlias,$O116,BID)-P116),4))</f>
        <v>0</v>
      </c>
      <c r="AD116" s="79">
        <f ca="1">IF($E116=" ","",ROUND(ABS(_xll.RtGet(SourceAlias,$O116,ASK)-Q116),4))</f>
        <v>0</v>
      </c>
      <c r="AE116" s="79" t="str">
        <f>IF($F116=" ","",ROUND(ABS(_xll.RtGet(SourceAlias,$R116,BID)-S116),4))</f>
        <v/>
      </c>
      <c r="AF116" s="79" t="str">
        <f>IF($F116=" ","",ROUND(ABS(_xll.RtGet(SourceAlias,$R116,ASK)-T116),4))</f>
        <v/>
      </c>
      <c r="AG116" s="79" t="str">
        <f>IF($G116=" ","",ROUND(ABS(_xll.RtGet(SourceAlias,$U116,BID)-V116),4))</f>
        <v/>
      </c>
      <c r="AH116" s="79" t="str">
        <f>IF($G116=" ","",ROUND(ABS(_xll.RtGet(SourceAlias,$U116,ASK)-W116),4))</f>
        <v/>
      </c>
    </row>
    <row r="117" spans="1:34" x14ac:dyDescent="0.2">
      <c r="A117" s="209"/>
      <c r="B117" s="33" t="s">
        <v>135</v>
      </c>
      <c r="C117" s="156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56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6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6" t="s">
        <v>42</v>
      </c>
      <c r="G117" s="156" t="s">
        <v>42</v>
      </c>
      <c r="H117" s="103" t="s">
        <v>42</v>
      </c>
      <c r="I117" s="148" t="str">
        <v>GBPYC1M_SB1L_45Y</v>
      </c>
      <c r="J117" s="147">
        <f ca="1">IF(I117="","",'1M Pricing'!$I117*100)</f>
        <v>1.911113944630598</v>
      </c>
      <c r="K117" s="147">
        <f t="shared" ca="1" si="5"/>
        <v>1.911113944630598</v>
      </c>
      <c r="L117" s="55" t="str">
        <v>GBPYC3M_SB3L_45Y</v>
      </c>
      <c r="M117" s="60">
        <f ca="1">IF(L117="","",'3M Pricing'!$I117*100)</f>
        <v>1.9636911788520568</v>
      </c>
      <c r="N117" s="56">
        <f t="shared" ca="1" si="4"/>
        <v>1.9636911788520568</v>
      </c>
      <c r="O117" s="55" t="str">
        <v>GBPYC6M_SB6L_45Y</v>
      </c>
      <c r="P117" s="56">
        <f ca="1">IF(O117="","",'6M Pricing'!$I117*100)</f>
        <v>2.0169275428635811</v>
      </c>
      <c r="Q117" s="56">
        <f t="shared" ca="1" si="6"/>
        <v>2.0169275428635811</v>
      </c>
      <c r="R117" s="55"/>
      <c r="S117" s="56"/>
      <c r="T117" s="56"/>
      <c r="U117" s="55"/>
      <c r="V117" s="60"/>
      <c r="W117" s="60"/>
      <c r="Y117" s="79">
        <f ca="1">IF($C117=" ","",ROUND(ABS(_xll.RtGet(SourceAlias,$I117,BID)-J117),4))</f>
        <v>0</v>
      </c>
      <c r="Z117" s="79">
        <f ca="1">IF($C117=" ","",ROUND(ABS(_xll.RtGet(SourceAlias,$I117,ASK)-K117),4))</f>
        <v>0</v>
      </c>
      <c r="AA117" s="79">
        <f ca="1">IF($D117=" ","",ROUND(ABS(_xll.RtGet(SourceAlias,$L117,BID)-M117),4))</f>
        <v>0</v>
      </c>
      <c r="AB117" s="79">
        <f ca="1">IF($D117=" ","",ROUND(ABS(_xll.RtGet(SourceAlias,$L117,ASK)-N117),4))</f>
        <v>0</v>
      </c>
      <c r="AC117" s="79">
        <f ca="1">IF($E117=" ","",ROUND(ABS(_xll.RtGet(SourceAlias,$O117,BID)-P117),4))</f>
        <v>0</v>
      </c>
      <c r="AD117" s="79">
        <f ca="1">IF($E117=" ","",ROUND(ABS(_xll.RtGet(SourceAlias,$O117,ASK)-Q117),4))</f>
        <v>0</v>
      </c>
      <c r="AE117" s="79" t="str">
        <f>IF($F117=" ","",ROUND(ABS(_xll.RtGet(SourceAlias,$R117,BID)-S117),4))</f>
        <v/>
      </c>
      <c r="AF117" s="79" t="str">
        <f>IF($F117=" ","",ROUND(ABS(_xll.RtGet(SourceAlias,$R117,ASK)-T117),4))</f>
        <v/>
      </c>
      <c r="AG117" s="79" t="str">
        <f>IF($G117=" ","",ROUND(ABS(_xll.RtGet(SourceAlias,$U117,BID)-V117),4))</f>
        <v/>
      </c>
      <c r="AH117" s="79" t="str">
        <f>IF($G117=" ","",ROUND(ABS(_xll.RtGet(SourceAlias,$U117,ASK)-W117),4))</f>
        <v/>
      </c>
    </row>
    <row r="118" spans="1:34" x14ac:dyDescent="0.2">
      <c r="A118" s="209"/>
      <c r="B118" s="33" t="s">
        <v>136</v>
      </c>
      <c r="C118" s="156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56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6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6" t="s">
        <v>42</v>
      </c>
      <c r="G118" s="156" t="s">
        <v>42</v>
      </c>
      <c r="H118" s="103" t="s">
        <v>42</v>
      </c>
      <c r="I118" s="148" t="str">
        <v>GBPYC1M_SB1L_46Y</v>
      </c>
      <c r="J118" s="147">
        <f ca="1">IF(I118="","",'1M Pricing'!$I118*100)</f>
        <v>1.9071795573260941</v>
      </c>
      <c r="K118" s="147">
        <f t="shared" ca="1" si="5"/>
        <v>1.9071795573260941</v>
      </c>
      <c r="L118" s="55" t="str">
        <v>GBPYC3M_SB3L_46Y</v>
      </c>
      <c r="M118" s="60">
        <f ca="1">IF(L118="","",'3M Pricing'!$I118*100)</f>
        <v>1.959641893740474</v>
      </c>
      <c r="N118" s="56">
        <f t="shared" ca="1" si="4"/>
        <v>1.959641893740474</v>
      </c>
      <c r="O118" s="55" t="str">
        <v>GBPYC6M_SB6L_46Y</v>
      </c>
      <c r="P118" s="56">
        <f ca="1">IF(O118="","",'6M Pricing'!$I118*100)</f>
        <v>2.0124084880665531</v>
      </c>
      <c r="Q118" s="56">
        <f t="shared" ca="1" si="6"/>
        <v>2.0124084880665531</v>
      </c>
      <c r="R118" s="55"/>
      <c r="S118" s="56"/>
      <c r="T118" s="56"/>
      <c r="U118" s="55"/>
      <c r="V118" s="60"/>
      <c r="W118" s="60"/>
      <c r="Y118" s="79">
        <f ca="1">IF($C118=" ","",ROUND(ABS(_xll.RtGet(SourceAlias,$I118,BID)-J118),4))</f>
        <v>0</v>
      </c>
      <c r="Z118" s="79">
        <f ca="1">IF($C118=" ","",ROUND(ABS(_xll.RtGet(SourceAlias,$I118,ASK)-K118),4))</f>
        <v>0</v>
      </c>
      <c r="AA118" s="79">
        <f ca="1">IF($D118=" ","",ROUND(ABS(_xll.RtGet(SourceAlias,$L118,BID)-M118),4))</f>
        <v>0</v>
      </c>
      <c r="AB118" s="79">
        <f ca="1">IF($D118=" ","",ROUND(ABS(_xll.RtGet(SourceAlias,$L118,ASK)-N118),4))</f>
        <v>0</v>
      </c>
      <c r="AC118" s="79">
        <f ca="1">IF($E118=" ","",ROUND(ABS(_xll.RtGet(SourceAlias,$O118,BID)-P118),4))</f>
        <v>0</v>
      </c>
      <c r="AD118" s="79">
        <f ca="1">IF($E118=" ","",ROUND(ABS(_xll.RtGet(SourceAlias,$O118,ASK)-Q118),4))</f>
        <v>0</v>
      </c>
      <c r="AE118" s="79" t="str">
        <f>IF($F118=" ","",ROUND(ABS(_xll.RtGet(SourceAlias,$R118,BID)-S118),4))</f>
        <v/>
      </c>
      <c r="AF118" s="79" t="str">
        <f>IF($F118=" ","",ROUND(ABS(_xll.RtGet(SourceAlias,$R118,ASK)-T118),4))</f>
        <v/>
      </c>
      <c r="AG118" s="79" t="str">
        <f>IF($G118=" ","",ROUND(ABS(_xll.RtGet(SourceAlias,$U118,BID)-V118),4))</f>
        <v/>
      </c>
      <c r="AH118" s="79" t="str">
        <f>IF($G118=" ","",ROUND(ABS(_xll.RtGet(SourceAlias,$U118,ASK)-W118),4))</f>
        <v/>
      </c>
    </row>
    <row r="119" spans="1:34" x14ac:dyDescent="0.2">
      <c r="A119" s="209"/>
      <c r="B119" s="33" t="s">
        <v>137</v>
      </c>
      <c r="C119" s="156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56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6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6" t="s">
        <v>42</v>
      </c>
      <c r="G119" s="156" t="s">
        <v>42</v>
      </c>
      <c r="H119" s="103" t="s">
        <v>42</v>
      </c>
      <c r="I119" s="148" t="str">
        <v>GBPYC1M_SB1L_47Y</v>
      </c>
      <c r="J119" s="147">
        <f ca="1">IF(I119="","",'1M Pricing'!$I119*100)</f>
        <v>1.9036629389113682</v>
      </c>
      <c r="K119" s="147">
        <f t="shared" ca="1" si="5"/>
        <v>1.9036629389113682</v>
      </c>
      <c r="L119" s="55" t="str">
        <v>GBPYC3M_SB3L_47Y</v>
      </c>
      <c r="M119" s="60">
        <f ca="1">IF(L119="","",'3M Pricing'!$I119*100)</f>
        <v>1.9560030909836299</v>
      </c>
      <c r="N119" s="56">
        <f t="shared" ca="1" si="4"/>
        <v>1.9560030909836299</v>
      </c>
      <c r="O119" s="55" t="str">
        <v>GBPYC6M_SB6L_47Y</v>
      </c>
      <c r="P119" s="56">
        <f ca="1">IF(O119="","",'6M Pricing'!$I119*100)</f>
        <v>2.0083152465377374</v>
      </c>
      <c r="Q119" s="56">
        <f t="shared" ca="1" si="6"/>
        <v>2.0083152465377374</v>
      </c>
      <c r="R119" s="55"/>
      <c r="S119" s="56"/>
      <c r="T119" s="56"/>
      <c r="U119" s="55"/>
      <c r="V119" s="60"/>
      <c r="W119" s="60"/>
      <c r="Y119" s="79">
        <f ca="1">IF($C119=" ","",ROUND(ABS(_xll.RtGet(SourceAlias,$I119,BID)-J119),4))</f>
        <v>0</v>
      </c>
      <c r="Z119" s="79">
        <f ca="1">IF($C119=" ","",ROUND(ABS(_xll.RtGet(SourceAlias,$I119,ASK)-K119),4))</f>
        <v>0</v>
      </c>
      <c r="AA119" s="79">
        <f ca="1">IF($D119=" ","",ROUND(ABS(_xll.RtGet(SourceAlias,$L119,BID)-M119),4))</f>
        <v>0</v>
      </c>
      <c r="AB119" s="79">
        <f ca="1">IF($D119=" ","",ROUND(ABS(_xll.RtGet(SourceAlias,$L119,ASK)-N119),4))</f>
        <v>0</v>
      </c>
      <c r="AC119" s="79">
        <f ca="1">IF($E119=" ","",ROUND(ABS(_xll.RtGet(SourceAlias,$O119,BID)-P119),4))</f>
        <v>0</v>
      </c>
      <c r="AD119" s="79">
        <f ca="1">IF($E119=" ","",ROUND(ABS(_xll.RtGet(SourceAlias,$O119,ASK)-Q119),4))</f>
        <v>0</v>
      </c>
      <c r="AE119" s="79" t="str">
        <f>IF($F119=" ","",ROUND(ABS(_xll.RtGet(SourceAlias,$R119,BID)-S119),4))</f>
        <v/>
      </c>
      <c r="AF119" s="79" t="str">
        <f>IF($F119=" ","",ROUND(ABS(_xll.RtGet(SourceAlias,$R119,ASK)-T119),4))</f>
        <v/>
      </c>
      <c r="AG119" s="79" t="str">
        <f>IF($G119=" ","",ROUND(ABS(_xll.RtGet(SourceAlias,$U119,BID)-V119),4))</f>
        <v/>
      </c>
      <c r="AH119" s="79" t="str">
        <f>IF($G119=" ","",ROUND(ABS(_xll.RtGet(SourceAlias,$U119,ASK)-W119),4))</f>
        <v/>
      </c>
    </row>
    <row r="120" spans="1:34" x14ac:dyDescent="0.2">
      <c r="A120" s="209"/>
      <c r="B120" s="33" t="s">
        <v>138</v>
      </c>
      <c r="C120" s="156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56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6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6" t="s">
        <v>42</v>
      </c>
      <c r="G120" s="156" t="s">
        <v>42</v>
      </c>
      <c r="H120" s="103" t="s">
        <v>42</v>
      </c>
      <c r="I120" s="148" t="str">
        <v>GBPYC1M_SB1L_48Y</v>
      </c>
      <c r="J120" s="147">
        <f ca="1">IF(I120="","",'1M Pricing'!$I120*100)</f>
        <v>1.9006237180210894</v>
      </c>
      <c r="K120" s="147">
        <f t="shared" ca="1" si="5"/>
        <v>1.9006237180210894</v>
      </c>
      <c r="L120" s="55" t="str">
        <v>GBPYC3M_SB3L_48Y</v>
      </c>
      <c r="M120" s="60">
        <f ca="1">IF(L120="","",'3M Pricing'!$I120*100)</f>
        <v>1.9528306868367737</v>
      </c>
      <c r="N120" s="56">
        <f t="shared" ca="1" si="4"/>
        <v>1.9528306868367737</v>
      </c>
      <c r="O120" s="55" t="str">
        <v>GBPYC6M_SB6L_48Y</v>
      </c>
      <c r="P120" s="56">
        <f ca="1">IF(O120="","",'6M Pricing'!$I120*100)</f>
        <v>2.0047007500479515</v>
      </c>
      <c r="Q120" s="56">
        <f t="shared" ca="1" si="6"/>
        <v>2.0047007500479515</v>
      </c>
      <c r="R120" s="55"/>
      <c r="S120" s="56"/>
      <c r="T120" s="56"/>
      <c r="U120" s="55"/>
      <c r="V120" s="60"/>
      <c r="W120" s="60"/>
      <c r="Y120" s="79">
        <f ca="1">IF($C120=" ","",ROUND(ABS(_xll.RtGet(SourceAlias,$I120,BID)-J120),4))</f>
        <v>0</v>
      </c>
      <c r="Z120" s="79">
        <f ca="1">IF($C120=" ","",ROUND(ABS(_xll.RtGet(SourceAlias,$I120,ASK)-K120),4))</f>
        <v>0</v>
      </c>
      <c r="AA120" s="79">
        <f ca="1">IF($D120=" ","",ROUND(ABS(_xll.RtGet(SourceAlias,$L120,BID)-M120),4))</f>
        <v>0</v>
      </c>
      <c r="AB120" s="79">
        <f ca="1">IF($D120=" ","",ROUND(ABS(_xll.RtGet(SourceAlias,$L120,ASK)-N120),4))</f>
        <v>0</v>
      </c>
      <c r="AC120" s="79">
        <f ca="1">IF($E120=" ","",ROUND(ABS(_xll.RtGet(SourceAlias,$O120,BID)-P120),4))</f>
        <v>0</v>
      </c>
      <c r="AD120" s="79">
        <f ca="1">IF($E120=" ","",ROUND(ABS(_xll.RtGet(SourceAlias,$O120,ASK)-Q120),4))</f>
        <v>0</v>
      </c>
      <c r="AE120" s="79" t="str">
        <f>IF($F120=" ","",ROUND(ABS(_xll.RtGet(SourceAlias,$R120,BID)-S120),4))</f>
        <v/>
      </c>
      <c r="AF120" s="79" t="str">
        <f>IF($F120=" ","",ROUND(ABS(_xll.RtGet(SourceAlias,$R120,ASK)-T120),4))</f>
        <v/>
      </c>
      <c r="AG120" s="79" t="str">
        <f>IF($G120=" ","",ROUND(ABS(_xll.RtGet(SourceAlias,$U120,BID)-V120),4))</f>
        <v/>
      </c>
      <c r="AH120" s="79" t="str">
        <f>IF($G120=" ","",ROUND(ABS(_xll.RtGet(SourceAlias,$U120,ASK)-W120),4))</f>
        <v/>
      </c>
    </row>
    <row r="121" spans="1:34" x14ac:dyDescent="0.2">
      <c r="A121" s="209"/>
      <c r="B121" s="33" t="s">
        <v>139</v>
      </c>
      <c r="C121" s="156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56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6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6" t="s">
        <v>42</v>
      </c>
      <c r="G121" s="156" t="s">
        <v>42</v>
      </c>
      <c r="H121" s="103" t="s">
        <v>42</v>
      </c>
      <c r="I121" s="148" t="str">
        <v>GBPYC1M_SB1L_49Y</v>
      </c>
      <c r="J121" s="147">
        <f ca="1">IF(I121="","",'1M Pricing'!$I121*100)</f>
        <v>1.8980803226440617</v>
      </c>
      <c r="K121" s="147">
        <f t="shared" ca="1" si="5"/>
        <v>1.8980803226440617</v>
      </c>
      <c r="L121" s="55" t="str">
        <v>GBPYC3M_SB3L_49Y</v>
      </c>
      <c r="M121" s="60">
        <f ca="1">IF(L121="","",'3M Pricing'!$I121*100)</f>
        <v>1.9501379188648471</v>
      </c>
      <c r="N121" s="56">
        <f t="shared" ca="1" si="4"/>
        <v>1.9501379188648471</v>
      </c>
      <c r="O121" s="55" t="str">
        <v>GBPYC6M_SB6L_49Y</v>
      </c>
      <c r="P121" s="56">
        <f ca="1">IF(O121="","",'6M Pricing'!$I121*100)</f>
        <v>2.0015697508149284</v>
      </c>
      <c r="Q121" s="56">
        <f t="shared" ca="1" si="6"/>
        <v>2.0015697508149284</v>
      </c>
      <c r="R121" s="55"/>
      <c r="S121" s="56"/>
      <c r="T121" s="56"/>
      <c r="U121" s="55"/>
      <c r="V121" s="60"/>
      <c r="W121" s="60"/>
      <c r="Y121" s="79">
        <f ca="1">IF($C121=" ","",ROUND(ABS(_xll.RtGet(SourceAlias,$I121,BID)-J121),4))</f>
        <v>0</v>
      </c>
      <c r="Z121" s="79">
        <f ca="1">IF($C121=" ","",ROUND(ABS(_xll.RtGet(SourceAlias,$I121,ASK)-K121),4))</f>
        <v>0</v>
      </c>
      <c r="AA121" s="79">
        <f ca="1">IF($D121=" ","",ROUND(ABS(_xll.RtGet(SourceAlias,$L121,BID)-M121),4))</f>
        <v>0</v>
      </c>
      <c r="AB121" s="79">
        <f ca="1">IF($D121=" ","",ROUND(ABS(_xll.RtGet(SourceAlias,$L121,ASK)-N121),4))</f>
        <v>0</v>
      </c>
      <c r="AC121" s="79">
        <f ca="1">IF($E121=" ","",ROUND(ABS(_xll.RtGet(SourceAlias,$O121,BID)-P121),4))</f>
        <v>0</v>
      </c>
      <c r="AD121" s="79">
        <f ca="1">IF($E121=" ","",ROUND(ABS(_xll.RtGet(SourceAlias,$O121,ASK)-Q121),4))</f>
        <v>0</v>
      </c>
      <c r="AE121" s="79" t="str">
        <f>IF($F121=" ","",ROUND(ABS(_xll.RtGet(SourceAlias,$R121,BID)-S121),4))</f>
        <v/>
      </c>
      <c r="AF121" s="79" t="str">
        <f>IF($F121=" ","",ROUND(ABS(_xll.RtGet(SourceAlias,$R121,ASK)-T121),4))</f>
        <v/>
      </c>
      <c r="AG121" s="79" t="str">
        <f>IF($G121=" ","",ROUND(ABS(_xll.RtGet(SourceAlias,$U121,BID)-V121),4))</f>
        <v/>
      </c>
      <c r="AH121" s="79" t="str">
        <f>IF($G121=" ","",ROUND(ABS(_xll.RtGet(SourceAlias,$U121,ASK)-W121),4))</f>
        <v/>
      </c>
    </row>
    <row r="122" spans="1:34" x14ac:dyDescent="0.2">
      <c r="A122" s="209"/>
      <c r="B122" s="33" t="s">
        <v>84</v>
      </c>
      <c r="C122" s="156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56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6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6" t="s">
        <v>42</v>
      </c>
      <c r="G122" s="156" t="s">
        <v>42</v>
      </c>
      <c r="H122" s="103" t="s">
        <v>42</v>
      </c>
      <c r="I122" s="148" t="str">
        <v>GBPYC1M_SB1L_50Y</v>
      </c>
      <c r="J122" s="147">
        <f ca="1">IF(I122="","",'1M Pricing'!$I122*100)</f>
        <v>1.8961093225373755</v>
      </c>
      <c r="K122" s="147">
        <f t="shared" ca="1" si="5"/>
        <v>1.8961093225373755</v>
      </c>
      <c r="L122" s="55" t="str">
        <v>GBPYC3M_SB3L_50Y</v>
      </c>
      <c r="M122" s="60">
        <f ca="1">IF(L122="","",'3M Pricing'!$I122*100)</f>
        <v>1.9479999999973321</v>
      </c>
      <c r="N122" s="56">
        <f t="shared" ca="1" si="4"/>
        <v>1.9479999999973321</v>
      </c>
      <c r="O122" s="55" t="str">
        <v>GBPYC6M_SB6L_50Y</v>
      </c>
      <c r="P122" s="56">
        <f ca="1">IF(O122="","",'6M Pricing'!$I122*100)</f>
        <v>1.9989999999968915</v>
      </c>
      <c r="Q122" s="56">
        <f t="shared" ca="1" si="6"/>
        <v>1.9989999999968915</v>
      </c>
      <c r="R122" s="55"/>
      <c r="S122" s="56"/>
      <c r="T122" s="56"/>
      <c r="U122" s="55"/>
      <c r="V122" s="60"/>
      <c r="W122" s="60"/>
      <c r="Y122" s="79">
        <f ca="1">IF($C122=" ","",ROUND(ABS(_xll.RtGet(SourceAlias,$I122,BID)-J122),4))</f>
        <v>0</v>
      </c>
      <c r="Z122" s="79">
        <f ca="1">IF($C122=" ","",ROUND(ABS(_xll.RtGet(SourceAlias,$I122,ASK)-K122),4))</f>
        <v>0</v>
      </c>
      <c r="AA122" s="79">
        <f ca="1">IF($D122=" ","",ROUND(ABS(_xll.RtGet(SourceAlias,$L122,BID)-M122),4))</f>
        <v>0</v>
      </c>
      <c r="AB122" s="79">
        <f ca="1">IF($D122=" ","",ROUND(ABS(_xll.RtGet(SourceAlias,$L122,ASK)-N122),4))</f>
        <v>0</v>
      </c>
      <c r="AC122" s="79">
        <f ca="1">IF($E122=" ","",ROUND(ABS(_xll.RtGet(SourceAlias,$O122,BID)-P122),4))</f>
        <v>0</v>
      </c>
      <c r="AD122" s="79">
        <f ca="1">IF($E122=" ","",ROUND(ABS(_xll.RtGet(SourceAlias,$O122,ASK)-Q122),4))</f>
        <v>0</v>
      </c>
      <c r="AE122" s="79" t="str">
        <f>IF($F122=" ","",ROUND(ABS(_xll.RtGet(SourceAlias,$R122,BID)-S122),4))</f>
        <v/>
      </c>
      <c r="AF122" s="79" t="str">
        <f>IF($F122=" ","",ROUND(ABS(_xll.RtGet(SourceAlias,$R122,ASK)-T122),4))</f>
        <v/>
      </c>
      <c r="AG122" s="79" t="str">
        <f>IF($G122=" ","",ROUND(ABS(_xll.RtGet(SourceAlias,$U122,BID)-V122),4))</f>
        <v/>
      </c>
      <c r="AH122" s="79" t="str">
        <f>IF($G122=" ","",ROUND(ABS(_xll.RtGet(SourceAlias,$U122,ASK)-W122),4))</f>
        <v/>
      </c>
    </row>
    <row r="123" spans="1:34" x14ac:dyDescent="0.2">
      <c r="A123" s="209"/>
      <c r="B123" s="33" t="s">
        <v>140</v>
      </c>
      <c r="C123" s="156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56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6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6" t="s">
        <v>42</v>
      </c>
      <c r="G123" s="156" t="s">
        <v>42</v>
      </c>
      <c r="H123" s="103" t="s">
        <v>42</v>
      </c>
      <c r="I123" s="148" t="str">
        <v>GBPYC1M_SB1L_51Y</v>
      </c>
      <c r="J123" s="147">
        <f ca="1">IF(I123="","",'1M Pricing'!$I123*100)</f>
        <v>1.8947113258828969</v>
      </c>
      <c r="K123" s="147">
        <f t="shared" ca="1" si="5"/>
        <v>1.8947113258828969</v>
      </c>
      <c r="L123" s="55" t="str">
        <v>GBPYC3M_SB3L_51Y</v>
      </c>
      <c r="M123" s="60">
        <f ca="1">IF(L123="","",'3M Pricing'!$I123*100)</f>
        <v>1.9464150831910787</v>
      </c>
      <c r="N123" s="56">
        <f t="shared" ca="1" si="4"/>
        <v>1.9464150831910787</v>
      </c>
      <c r="O123" s="55" t="str">
        <v>GBPYC6M_SB6L_51Y</v>
      </c>
      <c r="P123" s="56">
        <f ca="1">IF(O123="","",'6M Pricing'!$I123*100)</f>
        <v>1.9969850487958376</v>
      </c>
      <c r="Q123" s="56">
        <f t="shared" ca="1" si="6"/>
        <v>1.9969850487958376</v>
      </c>
      <c r="R123" s="55"/>
      <c r="S123" s="56"/>
      <c r="T123" s="56"/>
      <c r="U123" s="55"/>
      <c r="V123" s="60"/>
      <c r="W123" s="60"/>
      <c r="Y123" s="79">
        <f ca="1">IF($C123=" ","",ROUND(ABS(_xll.RtGet(SourceAlias,$I123,BID)-J123),4))</f>
        <v>0</v>
      </c>
      <c r="Z123" s="79">
        <f ca="1">IF($C123=" ","",ROUND(ABS(_xll.RtGet(SourceAlias,$I123,ASK)-K123),4))</f>
        <v>0</v>
      </c>
      <c r="AA123" s="79">
        <f ca="1">IF($D123=" ","",ROUND(ABS(_xll.RtGet(SourceAlias,$L123,BID)-M123),4))</f>
        <v>0</v>
      </c>
      <c r="AB123" s="79">
        <f ca="1">IF($D123=" ","",ROUND(ABS(_xll.RtGet(SourceAlias,$L123,ASK)-N123),4))</f>
        <v>0</v>
      </c>
      <c r="AC123" s="79">
        <f ca="1">IF($E123=" ","",ROUND(ABS(_xll.RtGet(SourceAlias,$O123,BID)-P123),4))</f>
        <v>0</v>
      </c>
      <c r="AD123" s="79">
        <f ca="1">IF($E123=" ","",ROUND(ABS(_xll.RtGet(SourceAlias,$O123,ASK)-Q123),4))</f>
        <v>0</v>
      </c>
      <c r="AE123" s="79" t="str">
        <f>IF($F123=" ","",ROUND(ABS(_xll.RtGet(SourceAlias,$R123,BID)-S123),4))</f>
        <v/>
      </c>
      <c r="AF123" s="79" t="str">
        <f>IF($F123=" ","",ROUND(ABS(_xll.RtGet(SourceAlias,$R123,ASK)-T123),4))</f>
        <v/>
      </c>
      <c r="AG123" s="79" t="str">
        <f>IF($G123=" ","",ROUND(ABS(_xll.RtGet(SourceAlias,$U123,BID)-V123),4))</f>
        <v/>
      </c>
      <c r="AH123" s="79" t="str">
        <f>IF($G123=" ","",ROUND(ABS(_xll.RtGet(SourceAlias,$U123,ASK)-W123),4))</f>
        <v/>
      </c>
    </row>
    <row r="124" spans="1:34" s="104" customFormat="1" x14ac:dyDescent="0.2">
      <c r="A124" s="209"/>
      <c r="B124" s="120" t="s">
        <v>141</v>
      </c>
      <c r="C124" s="156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56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6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6" t="s">
        <v>42</v>
      </c>
      <c r="G124" s="156" t="s">
        <v>42</v>
      </c>
      <c r="H124" s="103"/>
      <c r="I124" s="148" t="str">
        <v>GBPYC1M_SB1L_52Y</v>
      </c>
      <c r="J124" s="147">
        <f ca="1">IF(I124="","",'1M Pricing'!$I124*100)</f>
        <v>1.8938185780212342</v>
      </c>
      <c r="K124" s="147">
        <f t="shared" ca="1" si="5"/>
        <v>1.8938185780212342</v>
      </c>
      <c r="L124" s="146" t="str">
        <v>GBPYC3M_SB3L_52Y</v>
      </c>
      <c r="M124" s="151">
        <f ca="1">IF(L124="","",'3M Pricing'!$I124*100)</f>
        <v>1.945318511629716</v>
      </c>
      <c r="N124" s="147">
        <f t="shared" ca="1" si="4"/>
        <v>1.945318511629716</v>
      </c>
      <c r="O124" s="146" t="str">
        <v>GBPYC6M_SB6L_52Y</v>
      </c>
      <c r="P124" s="147">
        <f ca="1">IF(O124="","",'6M Pricing'!$I124*100)</f>
        <v>1.995461327241677</v>
      </c>
      <c r="Q124" s="147">
        <f t="shared" ca="1" si="6"/>
        <v>1.995461327241677</v>
      </c>
      <c r="R124" s="146"/>
      <c r="S124" s="147"/>
      <c r="T124" s="147"/>
      <c r="U124" s="146"/>
      <c r="V124" s="151"/>
      <c r="W124" s="151"/>
      <c r="Y124" s="160">
        <f ca="1">IF($C124=" ","",ROUND(ABS(_xll.RtGet(SourceAlias,$I124,BID)-J124),4))</f>
        <v>0</v>
      </c>
      <c r="Z124" s="160">
        <f ca="1">IF($C124=" ","",ROUND(ABS(_xll.RtGet(SourceAlias,$I124,ASK)-K124),4))</f>
        <v>0</v>
      </c>
      <c r="AA124" s="160">
        <f ca="1">IF($D124=" ","",ROUND(ABS(_xll.RtGet(SourceAlias,$L124,BID)-M124),4))</f>
        <v>0</v>
      </c>
      <c r="AB124" s="160">
        <f ca="1">IF($D124=" ","",ROUND(ABS(_xll.RtGet(SourceAlias,$L124,ASK)-N124),4))</f>
        <v>0</v>
      </c>
      <c r="AC124" s="160">
        <f ca="1">IF($E124=" ","",ROUND(ABS(_xll.RtGet(SourceAlias,$O124,BID)-P124),4))</f>
        <v>0</v>
      </c>
      <c r="AD124" s="160">
        <f ca="1">IF($E124=" ","",ROUND(ABS(_xll.RtGet(SourceAlias,$O124,ASK)-Q124),4))</f>
        <v>0</v>
      </c>
      <c r="AE124" s="160" t="str">
        <f>IF($F124=" ","",ROUND(ABS(_xll.RtGet(SourceAlias,$R124,BID)-S124),4))</f>
        <v/>
      </c>
      <c r="AF124" s="160" t="str">
        <f>IF($F124=" ","",ROUND(ABS(_xll.RtGet(SourceAlias,$R124,ASK)-T124),4))</f>
        <v/>
      </c>
      <c r="AG124" s="160" t="str">
        <f>IF($G124=" ","",ROUND(ABS(_xll.RtGet(SourceAlias,$U124,BID)-V124),4))</f>
        <v/>
      </c>
      <c r="AH124" s="160" t="str">
        <f>IF($G124=" ","",ROUND(ABS(_xll.RtGet(SourceAlias,$U124,ASK)-W124),4))</f>
        <v/>
      </c>
    </row>
    <row r="125" spans="1:34" s="104" customFormat="1" x14ac:dyDescent="0.2">
      <c r="A125" s="209"/>
      <c r="B125" s="120" t="s">
        <v>142</v>
      </c>
      <c r="C125" s="156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56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6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6" t="s">
        <v>42</v>
      </c>
      <c r="G125" s="156" t="s">
        <v>42</v>
      </c>
      <c r="H125" s="103"/>
      <c r="I125" s="148" t="str">
        <v>GBPYC1M_SB1L_53Y</v>
      </c>
      <c r="J125" s="147">
        <f ca="1">IF(I125="","",'1M Pricing'!$I125*100)</f>
        <v>1.893348976999238</v>
      </c>
      <c r="K125" s="147">
        <f t="shared" ca="1" si="5"/>
        <v>1.893348976999238</v>
      </c>
      <c r="L125" s="146" t="str">
        <v>GBPYC3M_SB3L_53Y</v>
      </c>
      <c r="M125" s="151">
        <f ca="1">IF(L125="","",'3M Pricing'!$I125*100)</f>
        <v>1.9446321467741705</v>
      </c>
      <c r="N125" s="147">
        <f t="shared" ca="1" si="4"/>
        <v>1.9446321467741705</v>
      </c>
      <c r="O125" s="146" t="str">
        <v>GBPYC6M_SB6L_53Y</v>
      </c>
      <c r="P125" s="147">
        <f ca="1">IF(O125="","",'6M Pricing'!$I125*100)</f>
        <v>1.9943524252431697</v>
      </c>
      <c r="Q125" s="147">
        <f t="shared" ca="1" si="6"/>
        <v>1.9943524252431697</v>
      </c>
      <c r="R125" s="146"/>
      <c r="S125" s="147"/>
      <c r="T125" s="147"/>
      <c r="U125" s="146"/>
      <c r="V125" s="151"/>
      <c r="W125" s="151"/>
      <c r="Y125" s="160">
        <f ca="1">IF($C125=" ","",ROUND(ABS(_xll.RtGet(SourceAlias,$I125,BID)-J125),4))</f>
        <v>0</v>
      </c>
      <c r="Z125" s="160">
        <f ca="1">IF($C125=" ","",ROUND(ABS(_xll.RtGet(SourceAlias,$I125,ASK)-K125),4))</f>
        <v>0</v>
      </c>
      <c r="AA125" s="160">
        <f ca="1">IF($D125=" ","",ROUND(ABS(_xll.RtGet(SourceAlias,$L125,BID)-M125),4))</f>
        <v>0</v>
      </c>
      <c r="AB125" s="160">
        <f ca="1">IF($D125=" ","",ROUND(ABS(_xll.RtGet(SourceAlias,$L125,ASK)-N125),4))</f>
        <v>0</v>
      </c>
      <c r="AC125" s="160">
        <f ca="1">IF($E125=" ","",ROUND(ABS(_xll.RtGet(SourceAlias,$O125,BID)-P125),4))</f>
        <v>0</v>
      </c>
      <c r="AD125" s="160">
        <f ca="1">IF($E125=" ","",ROUND(ABS(_xll.RtGet(SourceAlias,$O125,ASK)-Q125),4))</f>
        <v>0</v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s="104" customFormat="1" x14ac:dyDescent="0.2">
      <c r="A126" s="209"/>
      <c r="B126" s="120" t="s">
        <v>143</v>
      </c>
      <c r="C126" s="156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56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6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6" t="s">
        <v>42</v>
      </c>
      <c r="G126" s="156" t="s">
        <v>42</v>
      </c>
      <c r="H126" s="103"/>
      <c r="I126" s="148" t="str">
        <v>GBPYC1M_SB1L_54Y</v>
      </c>
      <c r="J126" s="147">
        <f ca="1">IF(I126="","",'1M Pricing'!$I126*100)</f>
        <v>1.8932279056207761</v>
      </c>
      <c r="K126" s="147">
        <f t="shared" ca="1" si="5"/>
        <v>1.8932279056207761</v>
      </c>
      <c r="L126" s="146" t="str">
        <v>GBPYC3M_SB3L_54Y</v>
      </c>
      <c r="M126" s="151">
        <f ca="1">IF(L126="","",'3M Pricing'!$I126*100)</f>
        <v>1.9442837535443354</v>
      </c>
      <c r="N126" s="147">
        <f t="shared" ca="1" si="4"/>
        <v>1.9442837535443354</v>
      </c>
      <c r="O126" s="146" t="str">
        <v>GBPYC6M_SB6L_54Y</v>
      </c>
      <c r="P126" s="147">
        <f ca="1">IF(O126="","",'6M Pricing'!$I126*100)</f>
        <v>1.9935854228696908</v>
      </c>
      <c r="Q126" s="147">
        <f t="shared" ca="1" si="6"/>
        <v>1.9935854228696908</v>
      </c>
      <c r="R126" s="146"/>
      <c r="S126" s="147"/>
      <c r="T126" s="147"/>
      <c r="U126" s="146"/>
      <c r="V126" s="151"/>
      <c r="W126" s="151"/>
      <c r="Y126" s="160">
        <f ca="1">IF($C126=" ","",ROUND(ABS(_xll.RtGet(SourceAlias,$I126,BID)-J126),4))</f>
        <v>0</v>
      </c>
      <c r="Z126" s="160">
        <f ca="1">IF($C126=" ","",ROUND(ABS(_xll.RtGet(SourceAlias,$I126,ASK)-K126),4))</f>
        <v>0</v>
      </c>
      <c r="AA126" s="160">
        <f ca="1">IF($D126=" ","",ROUND(ABS(_xll.RtGet(SourceAlias,$L126,BID)-M126),4))</f>
        <v>0</v>
      </c>
      <c r="AB126" s="160">
        <f ca="1">IF($D126=" ","",ROUND(ABS(_xll.RtGet(SourceAlias,$L126,ASK)-N126),4))</f>
        <v>0</v>
      </c>
      <c r="AC126" s="160">
        <f ca="1">IF($E126=" ","",ROUND(ABS(_xll.RtGet(SourceAlias,$O126,BID)-P126),4))</f>
        <v>0</v>
      </c>
      <c r="AD126" s="160">
        <f ca="1">IF($E126=" ","",ROUND(ABS(_xll.RtGet(SourceAlias,$O126,ASK)-Q126),4))</f>
        <v>0</v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s="104" customFormat="1" x14ac:dyDescent="0.2">
      <c r="A127" s="209"/>
      <c r="B127" s="120" t="s">
        <v>144</v>
      </c>
      <c r="C127" s="156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56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6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6" t="s">
        <v>42</v>
      </c>
      <c r="G127" s="156" t="s">
        <v>42</v>
      </c>
      <c r="H127" s="103"/>
      <c r="I127" s="148" t="str">
        <v>GBPYC1M_SB1L_55Y</v>
      </c>
      <c r="J127" s="147">
        <f ca="1">IF(I127="","",'1M Pricing'!$I127*100)</f>
        <v>1.8933853386255493</v>
      </c>
      <c r="K127" s="147">
        <f t="shared" ca="1" si="5"/>
        <v>1.8933853386255493</v>
      </c>
      <c r="L127" s="146" t="str">
        <v>GBPYC3M_SB3L_55Y</v>
      </c>
      <c r="M127" s="151">
        <f ca="1">IF(L127="","",'3M Pricing'!$I127*100)</f>
        <v>1.944209679622666</v>
      </c>
      <c r="N127" s="147">
        <f t="shared" ca="1" si="4"/>
        <v>1.944209679622666</v>
      </c>
      <c r="O127" s="146" t="str">
        <v>GBPYC6M_SB6L_55Y</v>
      </c>
      <c r="P127" s="147">
        <f ca="1">IF(O127="","",'6M Pricing'!$I127*100)</f>
        <v>1.9931036691916846</v>
      </c>
      <c r="Q127" s="147">
        <f t="shared" ca="1" si="6"/>
        <v>1.9931036691916846</v>
      </c>
      <c r="R127" s="146"/>
      <c r="S127" s="147"/>
      <c r="T127" s="147"/>
      <c r="U127" s="146"/>
      <c r="V127" s="151"/>
      <c r="W127" s="151"/>
      <c r="Y127" s="160">
        <f ca="1">IF($C127=" ","",ROUND(ABS(_xll.RtGet(SourceAlias,$I127,BID)-J127),4))</f>
        <v>0</v>
      </c>
      <c r="Z127" s="160">
        <f ca="1">IF($C127=" ","",ROUND(ABS(_xll.RtGet(SourceAlias,$I127,ASK)-K127),4))</f>
        <v>0</v>
      </c>
      <c r="AA127" s="160">
        <f ca="1">IF($D127=" ","",ROUND(ABS(_xll.RtGet(SourceAlias,$L127,BID)-M127),4))</f>
        <v>0</v>
      </c>
      <c r="AB127" s="160">
        <f ca="1">IF($D127=" ","",ROUND(ABS(_xll.RtGet(SourceAlias,$L127,ASK)-N127),4))</f>
        <v>0</v>
      </c>
      <c r="AC127" s="160">
        <f ca="1">IF($E127=" ","",ROUND(ABS(_xll.RtGet(SourceAlias,$O127,BID)-P127),4))</f>
        <v>0</v>
      </c>
      <c r="AD127" s="160">
        <f ca="1">IF($E127=" ","",ROUND(ABS(_xll.RtGet(SourceAlias,$O127,ASK)-Q127),4))</f>
        <v>0</v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s="104" customFormat="1" x14ac:dyDescent="0.2">
      <c r="A128" s="209"/>
      <c r="B128" s="120" t="s">
        <v>145</v>
      </c>
      <c r="C128" s="156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56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6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6" t="s">
        <v>42</v>
      </c>
      <c r="G128" s="156" t="s">
        <v>42</v>
      </c>
      <c r="H128" s="103"/>
      <c r="I128" s="148" t="str">
        <v>GBPYC1M_SB1L_56Y</v>
      </c>
      <c r="J128" s="147">
        <f ca="1">IF(I128="","",'1M Pricing'!$I128*100)</f>
        <v>1.8937586191842766</v>
      </c>
      <c r="K128" s="147">
        <f t="shared" ca="1" si="5"/>
        <v>1.8937586191842766</v>
      </c>
      <c r="L128" s="146" t="str">
        <v>GBPYC3M_SB3L_56Y</v>
      </c>
      <c r="M128" s="151">
        <f ca="1">IF(L128="","",'3M Pricing'!$I128*100)</f>
        <v>1.94434780732663</v>
      </c>
      <c r="N128" s="147">
        <f t="shared" ca="1" si="4"/>
        <v>1.94434780732663</v>
      </c>
      <c r="O128" s="146" t="str">
        <v>GBPYC6M_SB6L_56Y</v>
      </c>
      <c r="P128" s="147">
        <f ca="1">IF(O128="","",'6M Pricing'!$I128*100)</f>
        <v>1.9928417883808065</v>
      </c>
      <c r="Q128" s="147">
        <f t="shared" ca="1" si="6"/>
        <v>1.9928417883808065</v>
      </c>
      <c r="R128" s="146"/>
      <c r="S128" s="147"/>
      <c r="T128" s="147"/>
      <c r="U128" s="146"/>
      <c r="V128" s="151"/>
      <c r="W128" s="151"/>
      <c r="Y128" s="160">
        <f ca="1">IF($C128=" ","",ROUND(ABS(_xll.RtGet(SourceAlias,$I128,BID)-J128),4))</f>
        <v>0</v>
      </c>
      <c r="Z128" s="160">
        <f ca="1">IF($C128=" ","",ROUND(ABS(_xll.RtGet(SourceAlias,$I128,ASK)-K128),4))</f>
        <v>0</v>
      </c>
      <c r="AA128" s="160">
        <f ca="1">IF($D128=" ","",ROUND(ABS(_xll.RtGet(SourceAlias,$L128,BID)-M128),4))</f>
        <v>0</v>
      </c>
      <c r="AB128" s="160">
        <f ca="1">IF($D128=" ","",ROUND(ABS(_xll.RtGet(SourceAlias,$L128,ASK)-N128),4))</f>
        <v>0</v>
      </c>
      <c r="AC128" s="160">
        <f ca="1">IF($E128=" ","",ROUND(ABS(_xll.RtGet(SourceAlias,$O128,BID)-P128),4))</f>
        <v>0</v>
      </c>
      <c r="AD128" s="160">
        <f ca="1">IF($E128=" ","",ROUND(ABS(_xll.RtGet(SourceAlias,$O128,ASK)-Q128),4))</f>
        <v>0</v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s="104" customFormat="1" x14ac:dyDescent="0.2">
      <c r="A129" s="209"/>
      <c r="B129" s="120" t="s">
        <v>146</v>
      </c>
      <c r="C129" s="156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56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6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6" t="s">
        <v>42</v>
      </c>
      <c r="G129" s="156" t="s">
        <v>42</v>
      </c>
      <c r="H129" s="103"/>
      <c r="I129" s="148" t="str">
        <v>GBPYC1M_SB1L_57Y</v>
      </c>
      <c r="J129" s="147">
        <f ca="1">IF(I129="","",'1M Pricing'!$I129*100)</f>
        <v>1.8942916773911331</v>
      </c>
      <c r="K129" s="147">
        <f t="shared" ca="1" si="5"/>
        <v>1.8942916773911331</v>
      </c>
      <c r="L129" s="146" t="str">
        <v>GBPYC3M_SB3L_57Y</v>
      </c>
      <c r="M129" s="151">
        <f ca="1">IF(L129="","",'3M Pricing'!$I129*100)</f>
        <v>1.9446447709187635</v>
      </c>
      <c r="N129" s="147">
        <f t="shared" ca="1" si="4"/>
        <v>1.9446447709187635</v>
      </c>
      <c r="O129" s="146" t="str">
        <v>GBPYC6M_SB6L_57Y</v>
      </c>
      <c r="P129" s="147">
        <f ca="1">IF(O129="","",'6M Pricing'!$I129*100)</f>
        <v>1.9927475864721638</v>
      </c>
      <c r="Q129" s="147">
        <f t="shared" ca="1" si="6"/>
        <v>1.9927475864721638</v>
      </c>
      <c r="R129" s="146"/>
      <c r="S129" s="147"/>
      <c r="T129" s="147"/>
      <c r="U129" s="146"/>
      <c r="V129" s="151"/>
      <c r="W129" s="151"/>
      <c r="Y129" s="160">
        <f ca="1">IF($C129=" ","",ROUND(ABS(_xll.RtGet(SourceAlias,$I129,BID)-J129),4))</f>
        <v>0</v>
      </c>
      <c r="Z129" s="160">
        <f ca="1">IF($C129=" ","",ROUND(ABS(_xll.RtGet(SourceAlias,$I129,ASK)-K129),4))</f>
        <v>0</v>
      </c>
      <c r="AA129" s="160">
        <f ca="1">IF($D129=" ","",ROUND(ABS(_xll.RtGet(SourceAlias,$L129,BID)-M129),4))</f>
        <v>0</v>
      </c>
      <c r="AB129" s="160">
        <f ca="1">IF($D129=" ","",ROUND(ABS(_xll.RtGet(SourceAlias,$L129,ASK)-N129),4))</f>
        <v>0</v>
      </c>
      <c r="AC129" s="160">
        <f ca="1">IF($E129=" ","",ROUND(ABS(_xll.RtGet(SourceAlias,$O129,BID)-P129),4))</f>
        <v>0</v>
      </c>
      <c r="AD129" s="160">
        <f ca="1">IF($E129=" ","",ROUND(ABS(_xll.RtGet(SourceAlias,$O129,ASK)-Q129),4))</f>
        <v>0</v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x14ac:dyDescent="0.2">
      <c r="A130" s="209"/>
      <c r="B130" s="33" t="s">
        <v>147</v>
      </c>
      <c r="C130" s="156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56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6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6" t="s">
        <v>42</v>
      </c>
      <c r="G130" s="156" t="s">
        <v>42</v>
      </c>
      <c r="H130" s="103" t="s">
        <v>42</v>
      </c>
      <c r="I130" s="148" t="str">
        <v>GBPYC1M_SB1L_58Y</v>
      </c>
      <c r="J130" s="147">
        <f ca="1">IF(I130="","",'1M Pricing'!$I130*100)</f>
        <v>1.8949283998410924</v>
      </c>
      <c r="K130" s="147">
        <f t="shared" ca="1" si="5"/>
        <v>1.8949283998410924</v>
      </c>
      <c r="L130" s="55" t="str">
        <v>GBPYC3M_SB3L_58Y</v>
      </c>
      <c r="M130" s="60">
        <f ca="1">IF(L130="","",'3M Pricing'!$I130*100)</f>
        <v>1.9450481929163062</v>
      </c>
      <c r="N130" s="56">
        <f t="shared" ca="1" si="4"/>
        <v>1.9450481929163062</v>
      </c>
      <c r="O130" s="55" t="str">
        <v>GBPYC6M_SB6L_58Y</v>
      </c>
      <c r="P130" s="56">
        <f ca="1">IF(O130="","",'6M Pricing'!$I130*100)</f>
        <v>1.9927717683197281</v>
      </c>
      <c r="Q130" s="56">
        <f t="shared" ca="1" si="6"/>
        <v>1.9927717683197281</v>
      </c>
      <c r="R130" s="55"/>
      <c r="S130" s="56"/>
      <c r="T130" s="56"/>
      <c r="U130" s="55"/>
      <c r="V130" s="60"/>
      <c r="W130" s="60"/>
      <c r="Y130" s="79">
        <f ca="1">IF($C130=" ","",ROUND(ABS(_xll.RtGet(SourceAlias,$I130,BID)-J130),4))</f>
        <v>0</v>
      </c>
      <c r="Z130" s="79">
        <f ca="1">IF($C130=" ","",ROUND(ABS(_xll.RtGet(SourceAlias,$I130,ASK)-K130),4))</f>
        <v>0</v>
      </c>
      <c r="AA130" s="79">
        <f ca="1">IF($D130=" ","",ROUND(ABS(_xll.RtGet(SourceAlias,$L130,BID)-M130),4))</f>
        <v>0</v>
      </c>
      <c r="AB130" s="79">
        <f ca="1">IF($D130=" ","",ROUND(ABS(_xll.RtGet(SourceAlias,$L130,ASK)-N130),4))</f>
        <v>0</v>
      </c>
      <c r="AC130" s="79">
        <f ca="1">IF($E130=" ","",ROUND(ABS(_xll.RtGet(SourceAlias,$O130,BID)-P130),4))</f>
        <v>0</v>
      </c>
      <c r="AD130" s="79">
        <f ca="1">IF($E130=" ","",ROUND(ABS(_xll.RtGet(SourceAlias,$O130,ASK)-Q130),4))</f>
        <v>0</v>
      </c>
      <c r="AE130" s="79" t="str">
        <f>IF($F130=" ","",ROUND(ABS(_xll.RtGet(SourceAlias,$R130,BID)-S130),4))</f>
        <v/>
      </c>
      <c r="AF130" s="79" t="str">
        <f>IF($F130=" ","",ROUND(ABS(_xll.RtGet(SourceAlias,$R130,ASK)-T130),4))</f>
        <v/>
      </c>
      <c r="AG130" s="79" t="str">
        <f>IF($G130=" ","",ROUND(ABS(_xll.RtGet(SourceAlias,$U130,BID)-V130),4))</f>
        <v/>
      </c>
      <c r="AH130" s="79" t="str">
        <f>IF($G130=" ","",ROUND(ABS(_xll.RtGet(SourceAlias,$U130,ASK)-W130),4))</f>
        <v/>
      </c>
    </row>
    <row r="131" spans="1:34" x14ac:dyDescent="0.2">
      <c r="A131" s="209"/>
      <c r="B131" s="33" t="s">
        <v>148</v>
      </c>
      <c r="C131" s="156" t="str">
        <f>IF(Contribute="abcd",IF($E$2&lt;&gt;-1,_xll.RtContribute(SourceAlias,I131,Fields,J131:K131,"SCOPE:SERVER"),_xll.RtContribute(SourceAlias,"DDS_INSERT_S",$E$2:$G$2,I131:K131,"SCOPE:SERVER FTC:ALL")),"stopped")</f>
        <v>stopped</v>
      </c>
      <c r="D131" s="156" t="str">
        <f>IF(Contribute="abcd",IF($E$2&lt;&gt;-1,_xll.RtContribute(SourceAlias,L131,Fields,M131:N131,"SCOPE:SERVER"),_xll.RtContribute(SourceAlias,"DDS_INSERT_S",$E$2:$G$2,L131:N131,"SCOPE:SERVER FTC:ALL")),"stopped")</f>
        <v>stopped</v>
      </c>
      <c r="E131" s="156" t="str">
        <f>IF(Contribute="abcd",IF($E$2&lt;&gt;-1,_xll.RtContribute(SourceAlias,O131,Fields,P131:Q131,"SCOPE:SERVER"),_xll.RtContribute(SourceAlias,"DDS_INSERT_S",$E$2:$G$2,O131:Q131,"SCOPE:SERVER FTC:ALL")),"stopped")</f>
        <v>stopped</v>
      </c>
      <c r="F131" s="156" t="s">
        <v>42</v>
      </c>
      <c r="G131" s="156" t="s">
        <v>42</v>
      </c>
      <c r="H131" s="103" t="s">
        <v>42</v>
      </c>
      <c r="I131" s="148" t="str">
        <v>GBPYC1M_SB1L_59Y</v>
      </c>
      <c r="J131" s="147">
        <f ca="1">IF(I131="","",'1M Pricing'!$I131*100)</f>
        <v>1.8956202233539634</v>
      </c>
      <c r="K131" s="147">
        <f t="shared" ca="1" si="5"/>
        <v>1.8956202233539634</v>
      </c>
      <c r="L131" s="55" t="str">
        <v>GBPYC3M_SB3L_59Y</v>
      </c>
      <c r="M131" s="60">
        <f ca="1">IF(L131="","",'3M Pricing'!$I131*100)</f>
        <v>1.9455117080027586</v>
      </c>
      <c r="N131" s="56">
        <f t="shared" ref="N131:N132" ca="1" si="7">M131</f>
        <v>1.9455117080027586</v>
      </c>
      <c r="O131" s="55" t="str">
        <v>GBPYC6M_SB6L_59Y</v>
      </c>
      <c r="P131" s="56">
        <f ca="1">IF(O131="","",'6M Pricing'!$I131*100)</f>
        <v>1.9928687254477588</v>
      </c>
      <c r="Q131" s="56">
        <f t="shared" ca="1" si="6"/>
        <v>1.9928687254477588</v>
      </c>
      <c r="R131" s="55"/>
      <c r="S131" s="56"/>
      <c r="T131" s="56"/>
      <c r="U131" s="55"/>
      <c r="V131" s="60"/>
      <c r="W131" s="60"/>
      <c r="Y131" s="79">
        <f ca="1">IF($C131=" ","",ROUND(ABS(_xll.RtGet(SourceAlias,$I131,BID)-J131),4))</f>
        <v>0</v>
      </c>
      <c r="Z131" s="79">
        <f ca="1">IF($C131=" ","",ROUND(ABS(_xll.RtGet(SourceAlias,$I131,ASK)-K131),4))</f>
        <v>0</v>
      </c>
      <c r="AA131" s="79">
        <f ca="1">IF($D131=" ","",ROUND(ABS(_xll.RtGet(SourceAlias,$L131,BID)-M131),4))</f>
        <v>0</v>
      </c>
      <c r="AB131" s="79">
        <f ca="1">IF($D131=" ","",ROUND(ABS(_xll.RtGet(SourceAlias,$L131,ASK)-N131),4))</f>
        <v>0</v>
      </c>
      <c r="AC131" s="79">
        <f ca="1">IF($E131=" ","",ROUND(ABS(_xll.RtGet(SourceAlias,$O131,BID)-P131),4))</f>
        <v>0</v>
      </c>
      <c r="AD131" s="79">
        <f ca="1">IF($E131=" ","",ROUND(ABS(_xll.RtGet(SourceAlias,$O131,ASK)-Q131),4))</f>
        <v>0</v>
      </c>
      <c r="AE131" s="79" t="str">
        <f>IF($F131=" ","",ROUND(ABS(_xll.RtGet(SourceAlias,$R131,BID)-S131),4))</f>
        <v/>
      </c>
      <c r="AF131" s="79" t="str">
        <f>IF($F131=" ","",ROUND(ABS(_xll.RtGet(SourceAlias,$R131,ASK)-T131),4))</f>
        <v/>
      </c>
      <c r="AG131" s="79" t="str">
        <f>IF($G131=" ","",ROUND(ABS(_xll.RtGet(SourceAlias,$U131,BID)-V131),4))</f>
        <v/>
      </c>
      <c r="AH131" s="79" t="str">
        <f>IF($G131=" ","",ROUND(ABS(_xll.RtGet(SourceAlias,$U131,ASK)-W131),4))</f>
        <v/>
      </c>
    </row>
    <row r="132" spans="1:34" ht="11.25" customHeight="1" x14ac:dyDescent="0.2">
      <c r="A132" s="210"/>
      <c r="B132" s="34" t="s">
        <v>85</v>
      </c>
      <c r="C132" s="157" t="str">
        <f>IF(Contribute="abcd",IF($E$2&lt;&gt;-1,_xll.RtContribute(SourceAlias,I132,Fields,J132:K132,"SCOPE:SERVER"),_xll.RtContribute(SourceAlias,"DDS_INSERT_S",$E$2:$G$2,I132:K132,"SCOPE:SERVER FTC:ALL")),"stopped")</f>
        <v>stopped</v>
      </c>
      <c r="D132" s="157" t="str">
        <f>IF(Contribute="abcd",IF($E$2&lt;&gt;-1,_xll.RtContribute(SourceAlias,L132,Fields,M132:N132,"SCOPE:SERVER"),_xll.RtContribute(SourceAlias,"DDS_INSERT_S",$E$2:$G$2,L132:N132,"SCOPE:SERVER FTC:ALL")),"stopped")</f>
        <v>stopped</v>
      </c>
      <c r="E132" s="157" t="str">
        <f>IF(Contribute="abcd",IF($E$2&lt;&gt;-1,_xll.RtContribute(SourceAlias,O132,Fields,P132:Q132,"SCOPE:SERVER"),_xll.RtContribute(SourceAlias,"DDS_INSERT_S",$E$2:$G$2,O132:Q132,"SCOPE:SERVER FTC:ALL")),"stopped")</f>
        <v>stopped</v>
      </c>
      <c r="F132" s="157" t="s">
        <v>42</v>
      </c>
      <c r="G132" s="157" t="s">
        <v>42</v>
      </c>
      <c r="H132" s="103" t="s">
        <v>42</v>
      </c>
      <c r="I132" s="149" t="str">
        <v>GBPYC1M_SB1L_60Y</v>
      </c>
      <c r="J132" s="150">
        <f ca="1">IF(I132="","",'1M Pricing'!$I132*100)</f>
        <v>1.8963322444172597</v>
      </c>
      <c r="K132" s="150">
        <f t="shared" ca="1" si="5"/>
        <v>1.8963322444172597</v>
      </c>
      <c r="L132" s="61" t="str">
        <v>GBPYC3M_SB3L_60Y</v>
      </c>
      <c r="M132" s="92">
        <f ca="1">IF(L132="","",'3M Pricing'!$I132*100)</f>
        <v>1.9459999999969639</v>
      </c>
      <c r="N132" s="59">
        <f t="shared" ca="1" si="7"/>
        <v>1.9459999999969639</v>
      </c>
      <c r="O132" s="61" t="str">
        <v>GBPYC6M_SB6L_60Y</v>
      </c>
      <c r="P132" s="59">
        <f ca="1">IF(O132="","",'6M Pricing'!$I132*100)</f>
        <v>1.9930000000000028</v>
      </c>
      <c r="Q132" s="59">
        <f t="shared" ca="1" si="6"/>
        <v>1.9930000000000028</v>
      </c>
      <c r="R132" s="61"/>
      <c r="S132" s="59"/>
      <c r="T132" s="59"/>
      <c r="U132" s="61"/>
      <c r="V132" s="92"/>
      <c r="W132" s="92"/>
      <c r="Y132" s="93">
        <f ca="1">IF($C132=" ","",ROUND(ABS(_xll.RtGet(SourceAlias,$I132,BID)-J132),4))</f>
        <v>1E-4</v>
      </c>
      <c r="Z132" s="93">
        <f ca="1">IF($C132=" ","",ROUND(ABS(_xll.RtGet(SourceAlias,$I132,ASK)-K132),4))</f>
        <v>1E-4</v>
      </c>
      <c r="AA132" s="93">
        <f ca="1">IF($D132=" ","",ROUND(ABS(_xll.RtGet(SourceAlias,$L132,BID)-M132),4))</f>
        <v>0</v>
      </c>
      <c r="AB132" s="93">
        <f ca="1">IF($D132=" ","",ROUND(ABS(_xll.RtGet(SourceAlias,$L132,ASK)-N132),4))</f>
        <v>0</v>
      </c>
      <c r="AC132" s="93">
        <f ca="1">IF($E132=" ","",ROUND(ABS(_xll.RtGet(SourceAlias,$O132,BID)-P132),4))</f>
        <v>0</v>
      </c>
      <c r="AD132" s="93">
        <f ca="1">IF($E132=" ","",ROUND(ABS(_xll.RtGet(SourceAlias,$O132,ASK)-Q132),4))</f>
        <v>0</v>
      </c>
      <c r="AE132" s="93" t="str">
        <f>IF($F132=" ","",ROUND(ABS(_xll.RtGet(SourceAlias,$R132,BID)-S132),4))</f>
        <v/>
      </c>
      <c r="AF132" s="93" t="str">
        <f>IF($F132=" ","",ROUND(ABS(_xll.RtGet(SourceAlias,$R132,ASK)-T132),4))</f>
        <v/>
      </c>
      <c r="AG132" s="93" t="str">
        <f>IF($G132=" ","",ROUND(ABS(_xll.RtGet(SourceAlias,$U132,BID)-V132),4))</f>
        <v/>
      </c>
      <c r="AH132" s="93" t="str">
        <f>IF($G132=" ","",ROUND(ABS(_xll.RtGet(SourceAlias,$U132,ASK)-W132),4))</f>
        <v/>
      </c>
    </row>
  </sheetData>
  <mergeCells count="4">
    <mergeCell ref="A52:A132"/>
    <mergeCell ref="A32:A51"/>
    <mergeCell ref="A6:A23"/>
    <mergeCell ref="A24:A31"/>
  </mergeCells>
  <conditionalFormatting sqref="C2">
    <cfRule type="cellIs" dxfId="5" priority="14" operator="equal">
      <formula>"abcd"</formula>
    </cfRule>
  </conditionalFormatting>
  <conditionalFormatting sqref="C6:G31 C52:G96">
    <cfRule type="containsText" dxfId="4" priority="3" operator="containsText" text="Failure">
      <formula>NOT(ISERROR(SEARCH("Failure",C6)))</formula>
    </cfRule>
  </conditionalFormatting>
  <conditionalFormatting sqref="C32:G51">
    <cfRule type="containsText" dxfId="3" priority="1" operator="containsText" text="Failure">
      <formula>NOT(ISERROR(SEARCH("Failure",C32)))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H132"/>
  <sheetViews>
    <sheetView showGridLines="0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04"/>
    <col min="2" max="2" width="11" style="104" bestFit="1" customWidth="1"/>
    <col min="3" max="7" width="11.28515625" style="104" customWidth="1"/>
    <col min="8" max="8" width="2.7109375" style="105" customWidth="1"/>
    <col min="9" max="9" width="26.5703125" style="104" bestFit="1" customWidth="1"/>
    <col min="10" max="11" width="11" style="49" bestFit="1" customWidth="1"/>
    <col min="12" max="12" width="26.5703125" style="104" bestFit="1" customWidth="1"/>
    <col min="13" max="13" width="8" style="49" bestFit="1" customWidth="1"/>
    <col min="14" max="14" width="8" style="50" bestFit="1" customWidth="1"/>
    <col min="15" max="15" width="26.5703125" style="104" bestFit="1" customWidth="1"/>
    <col min="16" max="17" width="8.28515625" style="50" customWidth="1"/>
    <col min="18" max="18" width="26.5703125" style="104" bestFit="1" customWidth="1"/>
    <col min="19" max="20" width="8.28515625" style="50" customWidth="1"/>
    <col min="21" max="21" width="24.42578125" style="104" bestFit="1" customWidth="1"/>
    <col min="22" max="23" width="8.28515625" style="49" customWidth="1"/>
    <col min="24" max="24" width="2.7109375" style="104" customWidth="1"/>
    <col min="25" max="25" width="10" style="104" customWidth="1"/>
    <col min="26" max="26" width="10" style="105" customWidth="1"/>
    <col min="27" max="27" width="10" style="104" customWidth="1"/>
    <col min="28" max="28" width="10" style="105" customWidth="1"/>
    <col min="29" max="29" width="10" style="104" customWidth="1"/>
    <col min="30" max="30" width="10" style="105" customWidth="1"/>
    <col min="31" max="31" width="10" style="104" customWidth="1"/>
    <col min="32" max="32" width="10" style="105" customWidth="1"/>
    <col min="33" max="33" width="10" style="104" bestFit="1" customWidth="1"/>
    <col min="34" max="34" width="10" style="105" bestFit="1" customWidth="1"/>
    <col min="35" max="39" width="14.42578125" style="104" customWidth="1"/>
    <col min="40" max="16384" width="3" style="104"/>
  </cols>
  <sheetData>
    <row r="2" spans="1:34" x14ac:dyDescent="0.2">
      <c r="B2" s="31" t="s">
        <v>8</v>
      </c>
      <c r="C2" s="15">
        <f>Contribute</f>
        <v>0</v>
      </c>
      <c r="D2" s="6" t="s">
        <v>152</v>
      </c>
      <c r="E2" s="6">
        <v>0</v>
      </c>
      <c r="F2" s="16" t="s">
        <v>0</v>
      </c>
      <c r="G2" s="5" t="s">
        <v>1</v>
      </c>
      <c r="H2" s="104"/>
      <c r="Z2" s="104"/>
      <c r="AB2" s="104"/>
      <c r="AD2" s="104"/>
      <c r="AF2" s="104"/>
      <c r="AH2" s="104"/>
    </row>
    <row r="3" spans="1:34" x14ac:dyDescent="0.2">
      <c r="C3" s="28"/>
      <c r="D3" s="29"/>
      <c r="H3" s="104"/>
      <c r="Z3" s="104"/>
      <c r="AB3" s="104"/>
      <c r="AD3" s="104"/>
      <c r="AF3" s="104"/>
      <c r="AH3" s="104"/>
    </row>
    <row r="4" spans="1:34" x14ac:dyDescent="0.2">
      <c r="B4" s="30" t="s">
        <v>53</v>
      </c>
      <c r="C4" s="26"/>
      <c r="D4" s="11"/>
      <c r="E4" s="11"/>
      <c r="F4" s="27"/>
      <c r="G4" s="27"/>
      <c r="H4" s="104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11" customFormat="1" x14ac:dyDescent="0.2">
      <c r="A5" s="104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11" t="s">
        <v>42</v>
      </c>
      <c r="I5" s="13" t="s">
        <v>40</v>
      </c>
      <c r="J5" s="108" t="s">
        <v>0</v>
      </c>
      <c r="K5" s="108" t="s">
        <v>1</v>
      </c>
      <c r="L5" s="13" t="s">
        <v>40</v>
      </c>
      <c r="M5" s="108" t="s">
        <v>0</v>
      </c>
      <c r="N5" s="107" t="s">
        <v>1</v>
      </c>
      <c r="O5" s="13" t="s">
        <v>40</v>
      </c>
      <c r="P5" s="107" t="s">
        <v>0</v>
      </c>
      <c r="Q5" s="107" t="s">
        <v>1</v>
      </c>
      <c r="R5" s="13" t="s">
        <v>40</v>
      </c>
      <c r="S5" s="107" t="s">
        <v>0</v>
      </c>
      <c r="T5" s="107" t="s">
        <v>1</v>
      </c>
      <c r="U5" s="13" t="s">
        <v>40</v>
      </c>
      <c r="V5" s="108" t="s">
        <v>0</v>
      </c>
      <c r="W5" s="10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x14ac:dyDescent="0.2">
      <c r="A6" s="211" t="s">
        <v>91</v>
      </c>
      <c r="B6" s="119" t="s">
        <v>14</v>
      </c>
      <c r="C6" s="136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136" t="str">
        <f>IF(Contribute="abcd",IF($E$2&lt;&gt;-1,_xll.RtContribute(SourceAlias,O6,Fields,P6:Q6,"SCOPE:SERVER"),_xll.RtContribute(SourceAlias,"DDS_INSERT_S",$E$2:$G$2,O6:Q6,"SCOPE:SERVER FTC:ALL")),"stopped")</f>
        <v>stopped</v>
      </c>
      <c r="F6" s="136" t="s">
        <v>42</v>
      </c>
      <c r="G6" s="153" t="s">
        <v>42</v>
      </c>
      <c r="H6" s="111" t="s">
        <v>42</v>
      </c>
      <c r="I6" s="143" t="str">
        <f t="array" ref="I6:I132">IF('1M Pricing'!J6:J132="","",'1M Pricing'!J6:J132)</f>
        <v>GBPYC1M_OND</v>
      </c>
      <c r="J6" s="144">
        <f ca="1">IF(I6="","",'1M Pricing'!$I6*100)</f>
        <v>0.50398573460597174</v>
      </c>
      <c r="K6" s="144">
        <f ca="1">J6</f>
        <v>0.50398573460597174</v>
      </c>
      <c r="L6" s="145" t="str">
        <f t="array" ref="L6:L132">IF('3M Pricing'!J6:J132="","",'3M Pricing'!J6:J132)</f>
        <v>GBPYC3M_OND</v>
      </c>
      <c r="M6" s="144">
        <f ca="1">IF(L6="","",'3M Pricing'!$I6*100)</f>
        <v>0.56291955931686566</v>
      </c>
      <c r="N6" s="144">
        <f ca="1">M6</f>
        <v>0.56291955931686566</v>
      </c>
      <c r="O6" s="145" t="str">
        <f t="array" ref="O6:O132">IF('6M Pricing'!J6:J132="","",'6M Pricing'!J6:J132)</f>
        <v>GBPYC6M_OND</v>
      </c>
      <c r="P6" s="144">
        <f ca="1">IF(O6="","",'6M Pricing'!$I6*100)</f>
        <v>0.75344420430645265</v>
      </c>
      <c r="Q6" s="144">
        <f ca="1">P6</f>
        <v>0.75344420430645265</v>
      </c>
      <c r="R6" s="145"/>
      <c r="S6" s="144"/>
      <c r="T6" s="144"/>
      <c r="U6" s="143"/>
      <c r="V6" s="144"/>
      <c r="W6" s="144"/>
      <c r="X6" s="112" t="s">
        <v>42</v>
      </c>
      <c r="Y6" s="158">
        <f ca="1">IF($C6=" ","",ROUND(ABS(_xll.RtGet(SourceAlias,$I6,BID)-J6),4))</f>
        <v>1E-4</v>
      </c>
      <c r="Z6" s="158">
        <f ca="1">IF($C6=" ","",ROUND(ABS(_xll.RtGet(SourceAlias,$I6,ASK)-K6),4))</f>
        <v>1E-4</v>
      </c>
      <c r="AA6" s="158">
        <f ca="1">IF($D6=" ","",ROUND(ABS(_xll.RtGet(SourceAlias,$L6,BID)-M6),4))</f>
        <v>1E-4</v>
      </c>
      <c r="AB6" s="158">
        <f ca="1">IF($D6=" ","",ROUND(ABS(_xll.RtGet(SourceAlias,$L6,ASK)-N6),4))</f>
        <v>1E-4</v>
      </c>
      <c r="AC6" s="158">
        <f ca="1">IF($E6=" ","",ROUND(ABS(_xll.RtGet(SourceAlias,$O6,BID)-P6),4))</f>
        <v>0</v>
      </c>
      <c r="AD6" s="158">
        <f ca="1">IF($E6=" ","",ROUND(ABS(_xll.RtGet(SourceAlias,$O6,ASK)-Q6),4))</f>
        <v>0</v>
      </c>
      <c r="AE6" s="158" t="str">
        <f>IF($F6=" ","",ROUND(ABS(_xll.RtGet(SourceAlias,$R6,BID)-S6),4))</f>
        <v/>
      </c>
      <c r="AF6" s="158" t="str">
        <f>IF($F6=" ","",ROUND(ABS(_xll.RtGet(SourceAlias,$R6,ASK)-T6),4))</f>
        <v/>
      </c>
      <c r="AG6" s="158" t="str">
        <f>IF($G6=" ","",ROUND(ABS(_xll.RtGet(SourceAlias,$U6,BID)-V6),4))</f>
        <v/>
      </c>
      <c r="AH6" s="158" t="str">
        <f>IF($G6=" ","",ROUND(ABS(_xll.RtGet(SourceAlias,$U6,ASK)-W6),4))</f>
        <v/>
      </c>
    </row>
    <row r="7" spans="1:34" x14ac:dyDescent="0.2">
      <c r="A7" s="212"/>
      <c r="B7" s="121" t="s">
        <v>86</v>
      </c>
      <c r="C7" s="138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138" t="str">
        <f>IF(Contribute="abcd",IF($E$2&lt;&gt;-1,_xll.RtContribute(SourceAlias,O7,Fields,P7:Q7,"SCOPE:SERVER"),_xll.RtContribute(SourceAlias,"DDS_INSERT_S",$E$2:$G$2,O7:Q7,"SCOPE:SERVER FTC:ALL")),"stopped")</f>
        <v>stopped</v>
      </c>
      <c r="F7" s="138" t="s">
        <v>42</v>
      </c>
      <c r="G7" s="155" t="s">
        <v>42</v>
      </c>
      <c r="H7" s="111" t="s">
        <v>42</v>
      </c>
      <c r="I7" s="152" t="str">
        <v>GBPYC1M_TND</v>
      </c>
      <c r="J7" s="150">
        <f ca="1">IF(I7="","",'1M Pricing'!$I7*100)</f>
        <v>0.50401317639037213</v>
      </c>
      <c r="K7" s="150">
        <f t="shared" ref="K7:K70" ca="1" si="0">J7</f>
        <v>0.50401317639037213</v>
      </c>
      <c r="L7" s="149" t="str">
        <v>GBPYC3M_TND</v>
      </c>
      <c r="M7" s="150">
        <f ca="1">IF(L7="","",'3M Pricing'!$I7*100)</f>
        <v>0.56294327195927085</v>
      </c>
      <c r="N7" s="150">
        <f t="shared" ref="N7:N52" ca="1" si="1">M7</f>
        <v>0.56294327195927085</v>
      </c>
      <c r="O7" s="149" t="str">
        <v>GBPYC6M_TND</v>
      </c>
      <c r="P7" s="150">
        <f ca="1">IF(O7="","",'6M Pricing'!$I7*100)</f>
        <v>0.75343106579661701</v>
      </c>
      <c r="Q7" s="150">
        <f t="shared" ref="Q7:Q70" ca="1" si="2">P7</f>
        <v>0.75343106579661701</v>
      </c>
      <c r="R7" s="149"/>
      <c r="S7" s="150"/>
      <c r="T7" s="150"/>
      <c r="U7" s="152"/>
      <c r="V7" s="150"/>
      <c r="W7" s="150"/>
      <c r="X7" s="112" t="s">
        <v>42</v>
      </c>
      <c r="Y7" s="161">
        <f ca="1">IF($C7=" ","",ROUND(ABS(_xll.RtGet(SourceAlias,$I7,BID)-J7),4))</f>
        <v>1E-4</v>
      </c>
      <c r="Z7" s="161">
        <f ca="1">IF($C7=" ","",ROUND(ABS(_xll.RtGet(SourceAlias,$I7,ASK)-K7),4))</f>
        <v>1E-4</v>
      </c>
      <c r="AA7" s="161">
        <f ca="1">IF($D7=" ","",ROUND(ABS(_xll.RtGet(SourceAlias,$L7,BID)-M7),4))</f>
        <v>0</v>
      </c>
      <c r="AB7" s="161">
        <f ca="1">IF($D7=" ","",ROUND(ABS(_xll.RtGet(SourceAlias,$L7,ASK)-N7),4))</f>
        <v>0</v>
      </c>
      <c r="AC7" s="161">
        <f ca="1">IF($E7=" ","",ROUND(ABS(_xll.RtGet(SourceAlias,$O7,BID)-P7),4))</f>
        <v>0</v>
      </c>
      <c r="AD7" s="161">
        <f ca="1">IF($E7=" ","",ROUND(ABS(_xll.RtGet(SourceAlias,$O7,ASK)-Q7),4))</f>
        <v>0</v>
      </c>
      <c r="AE7" s="161" t="str">
        <f>IF($F7=" ","",ROUND(ABS(_xll.RtGet(SourceAlias,$R7,BID)-S7),4))</f>
        <v/>
      </c>
      <c r="AF7" s="161" t="str">
        <f>IF($F7=" ","",ROUND(ABS(_xll.RtGet(SourceAlias,$R7,ASK)-T7),4))</f>
        <v/>
      </c>
      <c r="AG7" s="161" t="str">
        <f>IF($G7=" ","",ROUND(ABS(_xll.RtGet(SourceAlias,$U7,BID)-V7),4))</f>
        <v/>
      </c>
      <c r="AH7" s="161" t="str">
        <f>IF($G7=" ","",ROUND(ABS(_xll.RtGet(SourceAlias,$U7,ASK)-W7),4))</f>
        <v/>
      </c>
    </row>
    <row r="8" spans="1:34" x14ac:dyDescent="0.2">
      <c r="A8" s="212"/>
      <c r="B8" s="119" t="s">
        <v>87</v>
      </c>
      <c r="C8" s="136" t="str">
        <f>IF(Contribute="abcd",IF($E$2&lt;&gt;-1,_xll.RtContribute(SourceAlias,I8,Fields,J8:K8,"SCOPE:SERVER"),_xll.RtContribute(SourceAlias,"DDS_INSERT_S",$E$2:$G$2,I8:K8,"SCOPE:SERVER FTC:ALL")),"stopped")</f>
        <v>stopped</v>
      </c>
      <c r="D8" s="136" t="str">
        <f>IF(Contribute="abcd",IF($E$2&lt;&gt;-1,_xll.RtContribute(SourceAlias,L8,Fields,M8:N8,"SCOPE:SERVER"),_xll.RtContribute(SourceAlias,"DDS_INSERT_S",$E$2:$G$2,L8:N8,"SCOPE:SERVER FTC:ALL")),"stopped")</f>
        <v>stopped</v>
      </c>
      <c r="E8" s="136" t="str">
        <f>IF(Contribute="abcd",IF($E$2&lt;&gt;-1,_xll.RtContribute(SourceAlias,O8,Fields,P8:Q8,"SCOPE:SERVER"),_xll.RtContribute(SourceAlias,"DDS_INSERT_S",$E$2:$G$2,O8:Q8,"SCOPE:SERVER FTC:ALL")),"stopped")</f>
        <v>stopped</v>
      </c>
      <c r="F8" s="136" t="s">
        <v>42</v>
      </c>
      <c r="G8" s="153" t="s">
        <v>42</v>
      </c>
      <c r="H8" s="111" t="s">
        <v>42</v>
      </c>
      <c r="I8" s="143" t="str">
        <v>GBPYC1M_SND</v>
      </c>
      <c r="J8" s="144">
        <f ca="1">IF(I8="","",'1M Pricing'!$I8*100)</f>
        <v>0.50406805995917292</v>
      </c>
      <c r="K8" s="144">
        <f t="shared" ca="1" si="0"/>
        <v>0.50406805995917292</v>
      </c>
      <c r="L8" s="145" t="str">
        <v>GBPYC3M_SND</v>
      </c>
      <c r="M8" s="144">
        <f ca="1">IF(L8="","",'3M Pricing'!$I8*100)</f>
        <v>0.56299069725218587</v>
      </c>
      <c r="N8" s="144">
        <f t="shared" ca="1" si="1"/>
        <v>0.56299069725218587</v>
      </c>
      <c r="O8" s="145" t="str">
        <v>GBPYC6M_SND</v>
      </c>
      <c r="P8" s="144">
        <f ca="1">IF(O8="","",'6M Pricing'!$I8*100)</f>
        <v>0.75340478878505035</v>
      </c>
      <c r="Q8" s="144">
        <f t="shared" ca="1" si="2"/>
        <v>0.75340478878505035</v>
      </c>
      <c r="R8" s="145"/>
      <c r="S8" s="144"/>
      <c r="T8" s="144"/>
      <c r="U8" s="143"/>
      <c r="V8" s="144"/>
      <c r="W8" s="144"/>
      <c r="X8" s="112" t="s">
        <v>42</v>
      </c>
      <c r="Y8" s="158">
        <f ca="1">IF($C8=" ","",ROUND(ABS(_xll.RtGet(SourceAlias,$I8,BID)-J8),4))</f>
        <v>0</v>
      </c>
      <c r="Z8" s="158">
        <f ca="1">IF($C8=" ","",ROUND(ABS(_xll.RtGet(SourceAlias,$I8,ASK)-K8),4))</f>
        <v>0</v>
      </c>
      <c r="AA8" s="158">
        <f ca="1">IF($D8=" ","",ROUND(ABS(_xll.RtGet(SourceAlias,$L8,BID)-M8),4))</f>
        <v>0</v>
      </c>
      <c r="AB8" s="158">
        <f ca="1">IF($D8=" ","",ROUND(ABS(_xll.RtGet(SourceAlias,$L8,ASK)-N8),4))</f>
        <v>0</v>
      </c>
      <c r="AC8" s="158">
        <f ca="1">IF($E8=" ","",ROUND(ABS(_xll.RtGet(SourceAlias,$O8,BID)-P8),4))</f>
        <v>0</v>
      </c>
      <c r="AD8" s="158">
        <f ca="1">IF($E8=" ","",ROUND(ABS(_xll.RtGet(SourceAlias,$O8,ASK)-Q8),4))</f>
        <v>0</v>
      </c>
      <c r="AE8" s="158" t="str">
        <f>IF($F8=" ","",ROUND(ABS(_xll.RtGet(SourceAlias,$R8,BID)-S8),4))</f>
        <v/>
      </c>
      <c r="AF8" s="158" t="str">
        <f>IF($F8=" ","",ROUND(ABS(_xll.RtGet(SourceAlias,$R8,ASK)-T8),4))</f>
        <v/>
      </c>
      <c r="AG8" s="158" t="str">
        <f>IF($G8=" ","",ROUND(ABS(_xll.RtGet(SourceAlias,$U8,BID)-V8),4))</f>
        <v/>
      </c>
      <c r="AH8" s="158" t="str">
        <f>IF($G8=" ","",ROUND(ABS(_xll.RtGet(SourceAlias,$U8,ASK)-W8),4))</f>
        <v/>
      </c>
    </row>
    <row r="9" spans="1:34" x14ac:dyDescent="0.2">
      <c r="A9" s="212"/>
      <c r="B9" s="120" t="s">
        <v>59</v>
      </c>
      <c r="C9" s="137" t="str">
        <f>IF(Contribute="abcd",IF($E$2&lt;&gt;-1,_xll.RtContribute(SourceAlias,I9,Fields,J9:K9,"SCOPE:SERVER"),_xll.RtContribute(SourceAlias,"DDS_INSERT_S",$E$2:$G$2,I9:K9,"SCOPE:SERVER FTC:ALL")),"stopped")</f>
        <v>stopped</v>
      </c>
      <c r="D9" s="137" t="str">
        <f>IF(Contribute="abcd",IF($E$2&lt;&gt;-1,_xll.RtContribute(SourceAlias,L9,Fields,M9:N9,"SCOPE:SERVER"),_xll.RtContribute(SourceAlias,"DDS_INSERT_S",$E$2:$G$2,L9:N9,"SCOPE:SERVER FTC:ALL")),"stopped")</f>
        <v>stopped</v>
      </c>
      <c r="E9" s="137" t="str">
        <f>IF(Contribute="abcd",IF($E$2&lt;&gt;-1,_xll.RtContribute(SourceAlias,O9,Fields,P9:Q9,"SCOPE:SERVER"),_xll.RtContribute(SourceAlias,"DDS_INSERT_S",$E$2:$G$2,O9:Q9,"SCOPE:SERVER FTC:ALL")),"stopped")</f>
        <v>stopped</v>
      </c>
      <c r="F9" s="137" t="s">
        <v>42</v>
      </c>
      <c r="G9" s="154" t="s">
        <v>42</v>
      </c>
      <c r="H9" s="111" t="s">
        <v>42</v>
      </c>
      <c r="I9" s="146" t="str">
        <v>GBPYC1M_SWD</v>
      </c>
      <c r="J9" s="147">
        <f ca="1">IF(I9="","",'1M Pricing'!$I9*100)</f>
        <v>0.5042261643953827</v>
      </c>
      <c r="K9" s="147">
        <f t="shared" ca="1" si="0"/>
        <v>0.5042261643953827</v>
      </c>
      <c r="L9" s="148" t="str">
        <v>GBPYC3M_SWD</v>
      </c>
      <c r="M9" s="147">
        <f ca="1">IF(L9="","",'3M Pricing'!$I9*100)</f>
        <v>0.56313532351128159</v>
      </c>
      <c r="N9" s="147">
        <f t="shared" ca="1" si="1"/>
        <v>0.56313532351128159</v>
      </c>
      <c r="O9" s="148" t="str">
        <v>GBPYC6M_SWD</v>
      </c>
      <c r="P9" s="147">
        <f ca="1">IF(O9="","",'6M Pricing'!$I9*100)</f>
        <v>0.75338574330503183</v>
      </c>
      <c r="Q9" s="147">
        <f t="shared" ca="1" si="2"/>
        <v>0.75338574330503183</v>
      </c>
      <c r="R9" s="148"/>
      <c r="S9" s="147"/>
      <c r="T9" s="147"/>
      <c r="U9" s="146"/>
      <c r="V9" s="147"/>
      <c r="W9" s="147"/>
      <c r="X9" s="112" t="s">
        <v>42</v>
      </c>
      <c r="Y9" s="159">
        <f ca="1">IF($C9=" ","",ROUND(ABS(_xll.RtGet(SourceAlias,$I9,BID)-J9),4))</f>
        <v>0</v>
      </c>
      <c r="Z9" s="159">
        <f ca="1">IF($C9=" ","",ROUND(ABS(_xll.RtGet(SourceAlias,$I9,ASK)-K9),4))</f>
        <v>0</v>
      </c>
      <c r="AA9" s="159">
        <f ca="1">IF($D9=" ","",ROUND(ABS(_xll.RtGet(SourceAlias,$L9,BID)-M9),4))</f>
        <v>0</v>
      </c>
      <c r="AB9" s="159">
        <f ca="1">IF($D9=" ","",ROUND(ABS(_xll.RtGet(SourceAlias,$L9,ASK)-N9),4))</f>
        <v>0</v>
      </c>
      <c r="AC9" s="159">
        <f ca="1">IF($E9=" ","",ROUND(ABS(_xll.RtGet(SourceAlias,$O9,BID)-P9),4))</f>
        <v>0</v>
      </c>
      <c r="AD9" s="159">
        <f ca="1">IF($E9=" ","",ROUND(ABS(_xll.RtGet(SourceAlias,$O9,ASK)-Q9),4))</f>
        <v>0</v>
      </c>
      <c r="AE9" s="159" t="str">
        <f>IF($F9=" ","",ROUND(ABS(_xll.RtGet(SourceAlias,$R9,BID)-S9),4))</f>
        <v/>
      </c>
      <c r="AF9" s="159" t="str">
        <f>IF($F9=" ","",ROUND(ABS(_xll.RtGet(SourceAlias,$R9,ASK)-T9),4))</f>
        <v/>
      </c>
      <c r="AG9" s="159" t="str">
        <f>IF($G9=" ","",ROUND(ABS(_xll.RtGet(SourceAlias,$U9,BID)-V9),4))</f>
        <v/>
      </c>
      <c r="AH9" s="159" t="str">
        <f>IF($G9=" ","",ROUND(ABS(_xll.RtGet(SourceAlias,$U9,ASK)-W9),4))</f>
        <v/>
      </c>
    </row>
    <row r="10" spans="1:34" x14ac:dyDescent="0.2">
      <c r="A10" s="212"/>
      <c r="B10" s="120" t="s">
        <v>15</v>
      </c>
      <c r="C10" s="13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13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13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137" t="s">
        <v>42</v>
      </c>
      <c r="G10" s="154" t="s">
        <v>42</v>
      </c>
      <c r="H10" s="111" t="s">
        <v>42</v>
      </c>
      <c r="I10" s="146" t="str">
        <v>GBPYC1M_2WD</v>
      </c>
      <c r="J10" s="147">
        <f ca="1">IF(I10="","",'1M Pricing'!$I10*100)</f>
        <v>0.50492298849823847</v>
      </c>
      <c r="K10" s="147">
        <f t="shared" ca="1" si="0"/>
        <v>0.50492298849823847</v>
      </c>
      <c r="L10" s="148" t="str">
        <v>GBPYC3M_2WD</v>
      </c>
      <c r="M10" s="147">
        <f ca="1">IF(L10="","",'3M Pricing'!$I10*100)</f>
        <v>0.56374680882533201</v>
      </c>
      <c r="N10" s="147">
        <f t="shared" ca="1" si="1"/>
        <v>0.56374680882533201</v>
      </c>
      <c r="O10" s="148" t="str">
        <v>GBPYC6M_2WD</v>
      </c>
      <c r="P10" s="147">
        <f ca="1">IF(O10="","",'6M Pricing'!$I10*100)</f>
        <v>0.75311818993049695</v>
      </c>
      <c r="Q10" s="147">
        <f t="shared" ca="1" si="2"/>
        <v>0.75311818993049695</v>
      </c>
      <c r="R10" s="148"/>
      <c r="S10" s="147"/>
      <c r="T10" s="147"/>
      <c r="U10" s="146"/>
      <c r="V10" s="147"/>
      <c r="W10" s="147"/>
      <c r="X10" s="112" t="s">
        <v>42</v>
      </c>
      <c r="Y10" s="159">
        <f ca="1">IF($C10=" ","",ROUND(ABS(_xll.RtGet(SourceAlias,$I10,BID)-J10),4))</f>
        <v>0</v>
      </c>
      <c r="Z10" s="159">
        <f ca="1">IF($C10=" ","",ROUND(ABS(_xll.RtGet(SourceAlias,$I10,ASK)-K10),4))</f>
        <v>0</v>
      </c>
      <c r="AA10" s="159">
        <f ca="1">IF($D10=" ","",ROUND(ABS(_xll.RtGet(SourceAlias,$L10,BID)-M10),4))</f>
        <v>0</v>
      </c>
      <c r="AB10" s="159">
        <f ca="1">IF($D10=" ","",ROUND(ABS(_xll.RtGet(SourceAlias,$L10,ASK)-N10),4))</f>
        <v>0</v>
      </c>
      <c r="AC10" s="159">
        <f ca="1">IF($E10=" ","",ROUND(ABS(_xll.RtGet(SourceAlias,$O10,BID)-P10),4))</f>
        <v>0</v>
      </c>
      <c r="AD10" s="159">
        <f ca="1">IF($E10=" ","",ROUND(ABS(_xll.RtGet(SourceAlias,$O10,ASK)-Q10),4))</f>
        <v>0</v>
      </c>
      <c r="AE10" s="159" t="str">
        <f>IF($F10=" ","",ROUND(ABS(_xll.RtGet(SourceAlias,$R10,BID)-S10),4))</f>
        <v/>
      </c>
      <c r="AF10" s="159" t="str">
        <f>IF($F10=" ","",ROUND(ABS(_xll.RtGet(SourceAlias,$R10,ASK)-T10),4))</f>
        <v/>
      </c>
      <c r="AG10" s="159" t="str">
        <f>IF($G10=" ","",ROUND(ABS(_xll.RtGet(SourceAlias,$U10,BID)-V10),4))</f>
        <v/>
      </c>
      <c r="AH10" s="159" t="str">
        <f>IF($G10=" ","",ROUND(ABS(_xll.RtGet(SourceAlias,$U10,ASK)-W10),4))</f>
        <v/>
      </c>
    </row>
    <row r="11" spans="1:34" x14ac:dyDescent="0.2">
      <c r="A11" s="212"/>
      <c r="B11" s="120" t="s">
        <v>61</v>
      </c>
      <c r="C11" s="13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13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13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137" t="s">
        <v>42</v>
      </c>
      <c r="G11" s="154" t="s">
        <v>42</v>
      </c>
      <c r="H11" s="111" t="s">
        <v>42</v>
      </c>
      <c r="I11" s="146" t="str">
        <v>GBPYC1M_3WD</v>
      </c>
      <c r="J11" s="147">
        <f ca="1">IF(I11="","",'1M Pricing'!$I11*100)</f>
        <v>0.50606828462804831</v>
      </c>
      <c r="K11" s="147">
        <f t="shared" ca="1" si="0"/>
        <v>0.50606828462804831</v>
      </c>
      <c r="L11" s="148" t="str">
        <v>GBPYC3M_3WD</v>
      </c>
      <c r="M11" s="147">
        <f ca="1">IF(L11="","",'3M Pricing'!$I11*100)</f>
        <v>0.5647458484715272</v>
      </c>
      <c r="N11" s="147">
        <f t="shared" ca="1" si="1"/>
        <v>0.5647458484715272</v>
      </c>
      <c r="O11" s="148" t="str">
        <v>GBPYC6M_3WD</v>
      </c>
      <c r="P11" s="147">
        <f ca="1">IF(O11="","",'6M Pricing'!$I11*100)</f>
        <v>0.75263586468719101</v>
      </c>
      <c r="Q11" s="147">
        <f t="shared" ca="1" si="2"/>
        <v>0.75263586468719101</v>
      </c>
      <c r="R11" s="148"/>
      <c r="S11" s="147"/>
      <c r="T11" s="147"/>
      <c r="U11" s="146"/>
      <c r="V11" s="147"/>
      <c r="W11" s="147"/>
      <c r="X11" s="112" t="s">
        <v>42</v>
      </c>
      <c r="Y11" s="159">
        <f ca="1">IF($C11=" ","",ROUND(ABS(_xll.RtGet(SourceAlias,$I11,BID)-J11),4))</f>
        <v>0</v>
      </c>
      <c r="Z11" s="159">
        <f ca="1">IF($C11=" ","",ROUND(ABS(_xll.RtGet(SourceAlias,$I11,ASK)-K11),4))</f>
        <v>0</v>
      </c>
      <c r="AA11" s="159">
        <f ca="1">IF($D11=" ","",ROUND(ABS(_xll.RtGet(SourceAlias,$L11,BID)-M11),4))</f>
        <v>0</v>
      </c>
      <c r="AB11" s="159">
        <f ca="1">IF($D11=" ","",ROUND(ABS(_xll.RtGet(SourceAlias,$L11,ASK)-N11),4))</f>
        <v>0</v>
      </c>
      <c r="AC11" s="159">
        <f ca="1">IF($E11=" ","",ROUND(ABS(_xll.RtGet(SourceAlias,$O11,BID)-P11),4))</f>
        <v>0</v>
      </c>
      <c r="AD11" s="159">
        <f ca="1">IF($E11=" ","",ROUND(ABS(_xll.RtGet(SourceAlias,$O11,ASK)-Q11),4))</f>
        <v>0</v>
      </c>
      <c r="AE11" s="159" t="str">
        <f>IF($F11=" ","",ROUND(ABS(_xll.RtGet(SourceAlias,$R11,BID)-S11),4))</f>
        <v/>
      </c>
      <c r="AF11" s="159" t="str">
        <f>IF($F11=" ","",ROUND(ABS(_xll.RtGet(SourceAlias,$R11,ASK)-T11),4))</f>
        <v/>
      </c>
      <c r="AG11" s="159" t="str">
        <f>IF($G11=" ","",ROUND(ABS(_xll.RtGet(SourceAlias,$U11,BID)-V11),4))</f>
        <v/>
      </c>
      <c r="AH11" s="159" t="str">
        <f>IF($G11=" ","",ROUND(ABS(_xll.RtGet(SourceAlias,$U11,ASK)-W11),4))</f>
        <v/>
      </c>
    </row>
    <row r="12" spans="1:34" x14ac:dyDescent="0.2">
      <c r="A12" s="212"/>
      <c r="B12" s="120" t="s">
        <v>16</v>
      </c>
      <c r="C12" s="13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5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13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137" t="s">
        <v>42</v>
      </c>
      <c r="G12" s="154" t="s">
        <v>42</v>
      </c>
      <c r="H12" s="111" t="s">
        <v>42</v>
      </c>
      <c r="I12" s="146" t="str">
        <v>GBPYC1M_1MD</v>
      </c>
      <c r="J12" s="147">
        <f ca="1">IF(I12="","",'1M Pricing'!$I12*100)</f>
        <v>0.50819999999997356</v>
      </c>
      <c r="K12" s="147">
        <f t="shared" ca="1" si="0"/>
        <v>0.50819999999997356</v>
      </c>
      <c r="L12" s="148" t="str">
        <v>GBPYC3M_1MD</v>
      </c>
      <c r="M12" s="147">
        <f ca="1">IF(L12="","",'3M Pricing'!$I12*100)</f>
        <v>0.56659999998220179</v>
      </c>
      <c r="N12" s="147">
        <f t="shared" ca="1" si="1"/>
        <v>0.56659999998220179</v>
      </c>
      <c r="O12" s="148" t="str">
        <v>GBPYC6M_1MD</v>
      </c>
      <c r="P12" s="147">
        <f ca="1">IF(O12="","",'6M Pricing'!$I12*100)</f>
        <v>0.75170000000026982</v>
      </c>
      <c r="Q12" s="147">
        <f t="shared" ca="1" si="2"/>
        <v>0.75170000000026982</v>
      </c>
      <c r="R12" s="148"/>
      <c r="S12" s="147"/>
      <c r="T12" s="147"/>
      <c r="U12" s="146"/>
      <c r="V12" s="147"/>
      <c r="W12" s="147"/>
      <c r="X12" s="112" t="s">
        <v>42</v>
      </c>
      <c r="Y12" s="159">
        <f ca="1">IF($C12=" ","",ROUND(ABS(_xll.RtGet(SourceAlias,$I12,BID)-J12),4))</f>
        <v>0</v>
      </c>
      <c r="Z12" s="159">
        <f ca="1">IF($C12=" ","",ROUND(ABS(_xll.RtGet(SourceAlias,$I12,ASK)-K12),4))</f>
        <v>0</v>
      </c>
      <c r="AA12" s="159">
        <f ca="1">IF($D12=" ","",ROUND(ABS(_xll.RtGet(SourceAlias,$L12,BID)-M12),4))</f>
        <v>0</v>
      </c>
      <c r="AB12" s="159">
        <f ca="1">IF($D12=" ","",ROUND(ABS(_xll.RtGet(SourceAlias,$L12,ASK)-N12),4))</f>
        <v>0</v>
      </c>
      <c r="AC12" s="159">
        <f ca="1">IF($E12=" ","",ROUND(ABS(_xll.RtGet(SourceAlias,$O12,BID)-P12),4))</f>
        <v>0</v>
      </c>
      <c r="AD12" s="159">
        <f ca="1">IF($E12=" ","",ROUND(ABS(_xll.RtGet(SourceAlias,$O12,ASK)-Q12),4))</f>
        <v>0</v>
      </c>
      <c r="AE12" s="159" t="str">
        <f>IF($F12=" ","",ROUND(ABS(_xll.RtGet(SourceAlias,$R12,BID)-S12),4))</f>
        <v/>
      </c>
      <c r="AF12" s="159" t="str">
        <f>IF($F12=" ","",ROUND(ABS(_xll.RtGet(SourceAlias,$R12,ASK)-T12),4))</f>
        <v/>
      </c>
      <c r="AG12" s="159" t="str">
        <f>IF($G12=" ","",ROUND(ABS(_xll.RtGet(SourceAlias,$U12,BID)-V12),4))</f>
        <v/>
      </c>
      <c r="AH12" s="159" t="str">
        <f>IF($G12=" ","",ROUND(ABS(_xll.RtGet(SourceAlias,$U12,ASK)-W12),4))</f>
        <v/>
      </c>
    </row>
    <row r="13" spans="1:34" x14ac:dyDescent="0.2">
      <c r="A13" s="212"/>
      <c r="B13" s="120" t="s">
        <v>17</v>
      </c>
      <c r="C13" s="137" t="str">
        <f>IF(Contribute="abcd",IF($E$2&lt;&gt;-1,_xll.RtContribute(SourceAlias,I13,Fields,J13:K13,"SCOPE:SERVER"),_xll.RtContribute(SourceAlias,"DDS_INSERT_S",$E$2:$G$2,I13:K13,"SCOPE:SERVER FTC:ALL")),"stopped")</f>
        <v>stopped</v>
      </c>
      <c r="D13" s="15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13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137" t="s">
        <v>42</v>
      </c>
      <c r="G13" s="154" t="s">
        <v>42</v>
      </c>
      <c r="H13" s="111" t="s">
        <v>42</v>
      </c>
      <c r="I13" s="146" t="str">
        <v>GBPYC1M_2MD</v>
      </c>
      <c r="J13" s="147">
        <f ca="1">IF(I13="","",'1M Pricing'!$I13*100)</f>
        <v>0.51751859248264709</v>
      </c>
      <c r="K13" s="147">
        <f t="shared" ca="1" si="0"/>
        <v>0.51751859248264709</v>
      </c>
      <c r="L13" s="148" t="str">
        <v>GBPYC3M_2MD</v>
      </c>
      <c r="M13" s="147">
        <f ca="1">IF(L13="","",'3M Pricing'!$I13*100)</f>
        <v>0.57579999999838383</v>
      </c>
      <c r="N13" s="147">
        <f t="shared" ca="1" si="1"/>
        <v>0.57579999999838383</v>
      </c>
      <c r="O13" s="148" t="str">
        <v>GBPYC6M_2MD</v>
      </c>
      <c r="P13" s="147">
        <f ca="1">IF(O13="","",'6M Pricing'!$I13*100)</f>
        <v>0.74890000000004153</v>
      </c>
      <c r="Q13" s="147">
        <f t="shared" ca="1" si="2"/>
        <v>0.74890000000004153</v>
      </c>
      <c r="R13" s="148"/>
      <c r="S13" s="147"/>
      <c r="T13" s="147"/>
      <c r="U13" s="146"/>
      <c r="V13" s="147"/>
      <c r="W13" s="147"/>
      <c r="X13" s="112" t="s">
        <v>42</v>
      </c>
      <c r="Y13" s="159">
        <f ca="1">IF($C13=" ","",ROUND(ABS(_xll.RtGet(SourceAlias,$I13,BID)-J13),4))</f>
        <v>0</v>
      </c>
      <c r="Z13" s="159">
        <f ca="1">IF($C13=" ","",ROUND(ABS(_xll.RtGet(SourceAlias,$I13,ASK)-K13),4))</f>
        <v>0</v>
      </c>
      <c r="AA13" s="159">
        <f ca="1">IF($D13=" ","",ROUND(ABS(_xll.RtGet(SourceAlias,$L13,BID)-M13),4))</f>
        <v>0</v>
      </c>
      <c r="AB13" s="159">
        <f ca="1">IF($D13=" ","",ROUND(ABS(_xll.RtGet(SourceAlias,$L13,ASK)-N13),4))</f>
        <v>0</v>
      </c>
      <c r="AC13" s="159">
        <f ca="1">IF($E13=" ","",ROUND(ABS(_xll.RtGet(SourceAlias,$O13,BID)-P13),4))</f>
        <v>0</v>
      </c>
      <c r="AD13" s="159">
        <f ca="1">IF($E13=" ","",ROUND(ABS(_xll.RtGet(SourceAlias,$O13,ASK)-Q13),4))</f>
        <v>0</v>
      </c>
      <c r="AE13" s="159" t="str">
        <f>IF($F13=" ","",ROUND(ABS(_xll.RtGet(SourceAlias,$R13,BID)-S13),4))</f>
        <v/>
      </c>
      <c r="AF13" s="159" t="str">
        <f>IF($F13=" ","",ROUND(ABS(_xll.RtGet(SourceAlias,$R13,ASK)-T13),4))</f>
        <v/>
      </c>
      <c r="AG13" s="159" t="str">
        <f>IF($G13=" ","",ROUND(ABS(_xll.RtGet(SourceAlias,$U13,BID)-V13),4))</f>
        <v/>
      </c>
      <c r="AH13" s="159" t="str">
        <f>IF($G13=" ","",ROUND(ABS(_xll.RtGet(SourceAlias,$U13,ASK)-W13),4))</f>
        <v/>
      </c>
    </row>
    <row r="14" spans="1:34" x14ac:dyDescent="0.2">
      <c r="A14" s="212"/>
      <c r="B14" s="120" t="s">
        <v>18</v>
      </c>
      <c r="C14" s="137" t="str">
        <f>IF(Contribute="abcd",IF($E$2&lt;&gt;-1,_xll.RtContribute(SourceAlias,I14,Fields,J14:K14,"SCOPE:SERVER"),_xll.RtContribute(SourceAlias,"DDS_INSERT_S",$E$2:$G$2,I14:K14,"SCOPE:SERVER FTC:ALL")),"stopped")</f>
        <v>stopped</v>
      </c>
      <c r="D14" s="15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13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137" t="s">
        <v>42</v>
      </c>
      <c r="G14" s="154" t="s">
        <v>42</v>
      </c>
      <c r="H14" s="111" t="s">
        <v>42</v>
      </c>
      <c r="I14" s="146" t="str">
        <v>GBPYC1M_3MD</v>
      </c>
      <c r="J14" s="147">
        <f ca="1">IF(I14="","",'1M Pricing'!$I14*100)</f>
        <v>0.52253061536047962</v>
      </c>
      <c r="K14" s="147">
        <f t="shared" ca="1" si="0"/>
        <v>0.52253061536047962</v>
      </c>
      <c r="L14" s="148" t="str">
        <v>GBPYC3M_3MD</v>
      </c>
      <c r="M14" s="147">
        <f ca="1">IF(L14="","",'3M Pricing'!$I14*100)</f>
        <v>0.58310000000005613</v>
      </c>
      <c r="N14" s="147">
        <f t="shared" ca="1" si="1"/>
        <v>0.58310000000005613</v>
      </c>
      <c r="O14" s="148" t="str">
        <v>GBPYC6M_3MD</v>
      </c>
      <c r="P14" s="147">
        <f ca="1">IF(O14="","",'6M Pricing'!$I14*100)</f>
        <v>0.74819999999992171</v>
      </c>
      <c r="Q14" s="147">
        <f t="shared" ca="1" si="2"/>
        <v>0.74819999999992171</v>
      </c>
      <c r="R14" s="148"/>
      <c r="S14" s="147"/>
      <c r="T14" s="147"/>
      <c r="U14" s="146"/>
      <c r="V14" s="147"/>
      <c r="W14" s="147"/>
      <c r="X14" s="112" t="s">
        <v>42</v>
      </c>
      <c r="Y14" s="159">
        <f ca="1">IF($C14=" ","",ROUND(ABS(_xll.RtGet(SourceAlias,$I14,BID)-J14),4))</f>
        <v>0</v>
      </c>
      <c r="Z14" s="159">
        <f ca="1">IF($C14=" ","",ROUND(ABS(_xll.RtGet(SourceAlias,$I14,ASK)-K14),4))</f>
        <v>0</v>
      </c>
      <c r="AA14" s="159">
        <f ca="1">IF($D14=" ","",ROUND(ABS(_xll.RtGet(SourceAlias,$L14,BID)-M14),4))</f>
        <v>0</v>
      </c>
      <c r="AB14" s="159">
        <f ca="1">IF($D14=" ","",ROUND(ABS(_xll.RtGet(SourceAlias,$L14,ASK)-N14),4))</f>
        <v>0</v>
      </c>
      <c r="AC14" s="159">
        <f ca="1">IF($E14=" ","",ROUND(ABS(_xll.RtGet(SourceAlias,$O14,BID)-P14),4))</f>
        <v>0</v>
      </c>
      <c r="AD14" s="159">
        <f ca="1">IF($E14=" ","",ROUND(ABS(_xll.RtGet(SourceAlias,$O14,ASK)-Q14),4))</f>
        <v>0</v>
      </c>
      <c r="AE14" s="159" t="str">
        <f>IF($F14=" ","",ROUND(ABS(_xll.RtGet(SourceAlias,$R14,BID)-S14),4))</f>
        <v/>
      </c>
      <c r="AF14" s="159" t="str">
        <f>IF($F14=" ","",ROUND(ABS(_xll.RtGet(SourceAlias,$R14,ASK)-T14),4))</f>
        <v/>
      </c>
      <c r="AG14" s="159" t="str">
        <f>IF($G14=" ","",ROUND(ABS(_xll.RtGet(SourceAlias,$U14,BID)-V14),4))</f>
        <v/>
      </c>
      <c r="AH14" s="159" t="str">
        <f>IF($G14=" ","",ROUND(ABS(_xll.RtGet(SourceAlias,$U14,ASK)-W14),4))</f>
        <v/>
      </c>
    </row>
    <row r="15" spans="1:34" x14ac:dyDescent="0.2">
      <c r="A15" s="212"/>
      <c r="B15" s="120" t="s">
        <v>19</v>
      </c>
      <c r="C15" s="137" t="str">
        <f>IF(Contribute="abcd",IF($E$2&lt;&gt;-1,_xll.RtContribute(SourceAlias,I15,Fields,J15:K15,"SCOPE:SERVER"),_xll.RtContribute(SourceAlias,"DDS_INSERT_S",$E$2:$G$2,I15:K15,"SCOPE:SERVER FTC:ALL")),"stopped")</f>
        <v>stopped</v>
      </c>
      <c r="D15" s="156" t="s">
        <v>42</v>
      </c>
      <c r="E15" s="13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137" t="s">
        <v>42</v>
      </c>
      <c r="G15" s="154" t="s">
        <v>42</v>
      </c>
      <c r="H15" s="111" t="s">
        <v>42</v>
      </c>
      <c r="I15" s="146" t="str">
        <v>GBPYC1M_4MD</v>
      </c>
      <c r="J15" s="147">
        <f ca="1">IF(I15="","",'1M Pricing'!$I15*100)</f>
        <v>0.52504715579712369</v>
      </c>
      <c r="K15" s="147">
        <f t="shared" ca="1" si="0"/>
        <v>0.52504715579712369</v>
      </c>
      <c r="L15" s="148" t="str">
        <v/>
      </c>
      <c r="M15" s="147" t="str">
        <f>IF(L15="","",'3M Pricing'!$I15*100)</f>
        <v/>
      </c>
      <c r="N15" s="147" t="str">
        <f t="shared" si="1"/>
        <v/>
      </c>
      <c r="O15" s="148" t="str">
        <v>GBPYC6M_4MD</v>
      </c>
      <c r="P15" s="147">
        <f ca="1">IF(O15="","",'6M Pricing'!$I15*100)</f>
        <v>0.74410000000000798</v>
      </c>
      <c r="Q15" s="147">
        <f t="shared" ca="1" si="2"/>
        <v>0.74410000000000798</v>
      </c>
      <c r="R15" s="148"/>
      <c r="S15" s="147"/>
      <c r="T15" s="147"/>
      <c r="U15" s="146"/>
      <c r="V15" s="147"/>
      <c r="W15" s="147"/>
      <c r="X15" s="112"/>
      <c r="Y15" s="159">
        <f ca="1">IF($C15=" ","",ROUND(ABS(_xll.RtGet(SourceAlias,$I15,BID)-J15),4))</f>
        <v>0</v>
      </c>
      <c r="Z15" s="159">
        <f ca="1">IF($C15=" ","",ROUND(ABS(_xll.RtGet(SourceAlias,$I15,ASK)-K15),4))</f>
        <v>0</v>
      </c>
      <c r="AA15" s="159" t="str">
        <f>IF($D15=" ","",ROUND(ABS(_xll.RtGet(SourceAlias,$L15,BID)-M15),4))</f>
        <v/>
      </c>
      <c r="AB15" s="159" t="str">
        <f>IF($D15=" ","",ROUND(ABS(_xll.RtGet(SourceAlias,$L15,ASK)-N15),4))</f>
        <v/>
      </c>
      <c r="AC15" s="159">
        <f ca="1">IF($E15=" ","",ROUND(ABS(_xll.RtGet(SourceAlias,$O15,BID)-P15),4))</f>
        <v>0</v>
      </c>
      <c r="AD15" s="159">
        <f ca="1">IF($E15=" ","",ROUND(ABS(_xll.RtGet(SourceAlias,$O15,ASK)-Q15),4))</f>
        <v>0</v>
      </c>
      <c r="AE15" s="159" t="str">
        <f>IF($F15=" ","",ROUND(ABS(_xll.RtGet(SourceAlias,$R15,BID)-S15),4))</f>
        <v/>
      </c>
      <c r="AF15" s="159" t="str">
        <f>IF($F15=" ","",ROUND(ABS(_xll.RtGet(SourceAlias,$R15,ASK)-T15),4))</f>
        <v/>
      </c>
      <c r="AG15" s="159" t="str">
        <f>IF($G15=" ","",ROUND(ABS(_xll.RtGet(SourceAlias,$U15,BID)-V15),4))</f>
        <v/>
      </c>
      <c r="AH15" s="159" t="str">
        <f>IF($G15=" ","",ROUND(ABS(_xll.RtGet(SourceAlias,$U15,ASK)-W15),4))</f>
        <v/>
      </c>
    </row>
    <row r="16" spans="1:34" x14ac:dyDescent="0.2">
      <c r="A16" s="212"/>
      <c r="B16" s="120" t="s">
        <v>20</v>
      </c>
      <c r="C16" s="137" t="str">
        <f>IF(Contribute="abcd",IF($E$2&lt;&gt;-1,_xll.RtContribute(SourceAlias,I16,Fields,J16:K16,"SCOPE:SERVER"),_xll.RtContribute(SourceAlias,"DDS_INSERT_S",$E$2:$G$2,I16:K16,"SCOPE:SERVER FTC:ALL")),"stopped")</f>
        <v>stopped</v>
      </c>
      <c r="D16" s="156" t="s">
        <v>42</v>
      </c>
      <c r="E16" s="13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137" t="s">
        <v>42</v>
      </c>
      <c r="G16" s="154" t="s">
        <v>42</v>
      </c>
      <c r="H16" s="111" t="s">
        <v>42</v>
      </c>
      <c r="I16" s="146" t="str">
        <v>GBPYC1M_5MD</v>
      </c>
      <c r="J16" s="147">
        <f ca="1">IF(I16="","",'1M Pricing'!$I16*100)</f>
        <v>0.52755322308342878</v>
      </c>
      <c r="K16" s="147">
        <f t="shared" ca="1" si="0"/>
        <v>0.52755322308342878</v>
      </c>
      <c r="L16" s="148" t="str">
        <v/>
      </c>
      <c r="M16" s="147" t="str">
        <f>IF(L16="","",'3M Pricing'!$I16*100)</f>
        <v/>
      </c>
      <c r="N16" s="147" t="str">
        <f t="shared" si="1"/>
        <v/>
      </c>
      <c r="O16" s="148" t="str">
        <v>GBPYC6M_5MD</v>
      </c>
      <c r="P16" s="147">
        <f ca="1">IF(O16="","",'6M Pricing'!$I16*100)</f>
        <v>0.74800000000001809</v>
      </c>
      <c r="Q16" s="147">
        <f t="shared" ca="1" si="2"/>
        <v>0.74800000000001809</v>
      </c>
      <c r="R16" s="148"/>
      <c r="S16" s="147"/>
      <c r="T16" s="147"/>
      <c r="U16" s="146"/>
      <c r="V16" s="147"/>
      <c r="W16" s="147"/>
      <c r="X16" s="112"/>
      <c r="Y16" s="159">
        <f ca="1">IF($C16=" ","",ROUND(ABS(_xll.RtGet(SourceAlias,$I16,BID)-J16),4))</f>
        <v>0</v>
      </c>
      <c r="Z16" s="159">
        <f ca="1">IF($C16=" ","",ROUND(ABS(_xll.RtGet(SourceAlias,$I16,ASK)-K16),4))</f>
        <v>0</v>
      </c>
      <c r="AA16" s="159" t="str">
        <f>IF($D16=" ","",ROUND(ABS(_xll.RtGet(SourceAlias,$L16,BID)-M16),4))</f>
        <v/>
      </c>
      <c r="AB16" s="159" t="str">
        <f>IF($D16=" ","",ROUND(ABS(_xll.RtGet(SourceAlias,$L16,ASK)-N16),4))</f>
        <v/>
      </c>
      <c r="AC16" s="159">
        <f ca="1">IF($E16=" ","",ROUND(ABS(_xll.RtGet(SourceAlias,$O16,BID)-P16),4))</f>
        <v>0</v>
      </c>
      <c r="AD16" s="159">
        <f ca="1">IF($E16=" ","",ROUND(ABS(_xll.RtGet(SourceAlias,$O16,ASK)-Q16),4))</f>
        <v>0</v>
      </c>
      <c r="AE16" s="159" t="str">
        <f>IF($F16=" ","",ROUND(ABS(_xll.RtGet(SourceAlias,$R16,BID)-S16),4))</f>
        <v/>
      </c>
      <c r="AF16" s="159" t="str">
        <f>IF($F16=" ","",ROUND(ABS(_xll.RtGet(SourceAlias,$R16,ASK)-T16),4))</f>
        <v/>
      </c>
      <c r="AG16" s="159" t="str">
        <f>IF($G16=" ","",ROUND(ABS(_xll.RtGet(SourceAlias,$U16,BID)-V16),4))</f>
        <v/>
      </c>
      <c r="AH16" s="159" t="str">
        <f>IF($G16=" ","",ROUND(ABS(_xll.RtGet(SourceAlias,$U16,ASK)-W16),4))</f>
        <v/>
      </c>
    </row>
    <row r="17" spans="1:34" x14ac:dyDescent="0.2">
      <c r="A17" s="212"/>
      <c r="B17" s="120" t="s">
        <v>13</v>
      </c>
      <c r="C17" s="137" t="str">
        <f>IF(Contribute="abcd",IF($E$2&lt;&gt;-1,_xll.RtContribute(SourceAlias,I17,Fields,J17:K17,"SCOPE:SERVER"),_xll.RtContribute(SourceAlias,"DDS_INSERT_S",$E$2:$G$2,I17:K17,"SCOPE:SERVER FTC:ALL")),"stopped")</f>
        <v>stopped</v>
      </c>
      <c r="D17" s="156" t="s">
        <v>42</v>
      </c>
      <c r="E17" s="13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137" t="s">
        <v>42</v>
      </c>
      <c r="G17" s="154" t="s">
        <v>42</v>
      </c>
      <c r="H17" s="111" t="s">
        <v>42</v>
      </c>
      <c r="I17" s="146" t="str">
        <v>GBPYC1M_6MD</v>
      </c>
      <c r="J17" s="147">
        <f ca="1">IF(I17="","",'1M Pricing'!$I17*100)</f>
        <v>0.53005988982516627</v>
      </c>
      <c r="K17" s="147">
        <f t="shared" ca="1" si="0"/>
        <v>0.53005988982516627</v>
      </c>
      <c r="L17" s="148" t="str">
        <v/>
      </c>
      <c r="M17" s="147" t="str">
        <f>IF(L17="","",'3M Pricing'!$I17*100)</f>
        <v/>
      </c>
      <c r="N17" s="147" t="str">
        <f t="shared" si="1"/>
        <v/>
      </c>
      <c r="O17" s="148" t="str">
        <v>GBPYC6M_6MD</v>
      </c>
      <c r="P17" s="147">
        <f ca="1">IF(O17="","",'6M Pricing'!$I17*100)</f>
        <v>0.75119999999997444</v>
      </c>
      <c r="Q17" s="147">
        <f t="shared" ca="1" si="2"/>
        <v>0.75119999999997444</v>
      </c>
      <c r="R17" s="148"/>
      <c r="S17" s="147"/>
      <c r="T17" s="147"/>
      <c r="U17" s="146"/>
      <c r="V17" s="147"/>
      <c r="W17" s="147"/>
      <c r="X17" s="112" t="s">
        <v>42</v>
      </c>
      <c r="Y17" s="159">
        <f ca="1">IF($C17=" ","",ROUND(ABS(_xll.RtGet(SourceAlias,$I17,BID)-J17),4))</f>
        <v>0</v>
      </c>
      <c r="Z17" s="159">
        <f ca="1">IF($C17=" ","",ROUND(ABS(_xll.RtGet(SourceAlias,$I17,ASK)-K17),4))</f>
        <v>0</v>
      </c>
      <c r="AA17" s="159" t="str">
        <f>IF($D17=" ","",ROUND(ABS(_xll.RtGet(SourceAlias,$L17,BID)-M17),4))</f>
        <v/>
      </c>
      <c r="AB17" s="159" t="str">
        <f>IF($D17=" ","",ROUND(ABS(_xll.RtGet(SourceAlias,$L17,ASK)-N17),4))</f>
        <v/>
      </c>
      <c r="AC17" s="159">
        <f ca="1">IF($E17=" ","",ROUND(ABS(_xll.RtGet(SourceAlias,$O17,BID)-P17),4))</f>
        <v>0</v>
      </c>
      <c r="AD17" s="159">
        <f ca="1">IF($E17=" ","",ROUND(ABS(_xll.RtGet(SourceAlias,$O17,ASK)-Q17),4))</f>
        <v>0</v>
      </c>
      <c r="AE17" s="159" t="str">
        <f>IF($F17=" ","",ROUND(ABS(_xll.RtGet(SourceAlias,$R17,BID)-S17),4))</f>
        <v/>
      </c>
      <c r="AF17" s="159" t="str">
        <f>IF($F17=" ","",ROUND(ABS(_xll.RtGet(SourceAlias,$R17,ASK)-T17),4))</f>
        <v/>
      </c>
      <c r="AG17" s="159" t="str">
        <f>IF($G17=" ","",ROUND(ABS(_xll.RtGet(SourceAlias,$U17,BID)-V17),4))</f>
        <v/>
      </c>
      <c r="AH17" s="159" t="str">
        <f>IF($G17=" ","",ROUND(ABS(_xll.RtGet(SourceAlias,$U17,ASK)-W17),4))</f>
        <v/>
      </c>
    </row>
    <row r="18" spans="1:34" x14ac:dyDescent="0.2">
      <c r="A18" s="212"/>
      <c r="B18" s="120" t="s">
        <v>55</v>
      </c>
      <c r="C18" s="137" t="str">
        <f>IF(Contribute="abcd",IF($E$2&lt;&gt;-1,_xll.RtContribute(SourceAlias,I18,Fields,J18:K18,"SCOPE:SERVER"),_xll.RtContribute(SourceAlias,"DDS_INSERT_S",$E$2:$G$2,I18:K18,"SCOPE:SERVER FTC:ALL")),"stopped")</f>
        <v>stopped</v>
      </c>
      <c r="D18" s="156" t="s">
        <v>42</v>
      </c>
      <c r="E18" s="137" t="s">
        <v>42</v>
      </c>
      <c r="F18" s="137" t="s">
        <v>42</v>
      </c>
      <c r="G18" s="154" t="s">
        <v>42</v>
      </c>
      <c r="H18" s="111" t="s">
        <v>42</v>
      </c>
      <c r="I18" s="146" t="str">
        <v>GBPYC1M_7MD</v>
      </c>
      <c r="J18" s="147">
        <f ca="1">IF(I18="","",'1M Pricing'!$I18*100)</f>
        <v>0.53381947455810219</v>
      </c>
      <c r="K18" s="147">
        <f t="shared" ca="1" si="0"/>
        <v>0.53381947455810219</v>
      </c>
      <c r="L18" s="148" t="str">
        <v/>
      </c>
      <c r="M18" s="147" t="str">
        <f>IF(L18="","",'3M Pricing'!$I18*100)</f>
        <v/>
      </c>
      <c r="N18" s="147" t="str">
        <f t="shared" si="1"/>
        <v/>
      </c>
      <c r="O18" s="148" t="str">
        <v/>
      </c>
      <c r="P18" s="147" t="str">
        <f>IF(O18="","",'6M Pricing'!$I18*100)</f>
        <v/>
      </c>
      <c r="Q18" s="147" t="str">
        <f t="shared" si="2"/>
        <v/>
      </c>
      <c r="R18" s="148"/>
      <c r="S18" s="147"/>
      <c r="T18" s="147"/>
      <c r="U18" s="146"/>
      <c r="V18" s="147"/>
      <c r="W18" s="147"/>
      <c r="X18" s="112"/>
      <c r="Y18" s="159">
        <f ca="1">IF($C18=" ","",ROUND(ABS(_xll.RtGet(SourceAlias,$I18,BID)-J18),4))</f>
        <v>0</v>
      </c>
      <c r="Z18" s="159">
        <f ca="1">IF($C18=" ","",ROUND(ABS(_xll.RtGet(SourceAlias,$I18,ASK)-K18),4))</f>
        <v>0</v>
      </c>
      <c r="AA18" s="159" t="str">
        <f>IF($D18=" ","",ROUND(ABS(_xll.RtGet(SourceAlias,$L18,BID)-M18),4))</f>
        <v/>
      </c>
      <c r="AB18" s="159" t="str">
        <f>IF($D18=" ","",ROUND(ABS(_xll.RtGet(SourceAlias,$L18,ASK)-N18),4))</f>
        <v/>
      </c>
      <c r="AC18" s="159" t="str">
        <f>IF($E18=" ","",ROUND(ABS(_xll.RtGet(SourceAlias,$O18,BID)-P18),4))</f>
        <v/>
      </c>
      <c r="AD18" s="159" t="str">
        <f>IF($E18=" ","",ROUND(ABS(_xll.RtGet(SourceAlias,$O18,ASK)-Q18),4))</f>
        <v/>
      </c>
      <c r="AE18" s="159" t="str">
        <f>IF($F18=" ","",ROUND(ABS(_xll.RtGet(SourceAlias,$R18,BID)-S18),4))</f>
        <v/>
      </c>
      <c r="AF18" s="159" t="str">
        <f>IF($F18=" ","",ROUND(ABS(_xll.RtGet(SourceAlias,$R18,ASK)-T18),4))</f>
        <v/>
      </c>
      <c r="AG18" s="159" t="str">
        <f>IF($G18=" ","",ROUND(ABS(_xll.RtGet(SourceAlias,$U18,BID)-V18),4))</f>
        <v/>
      </c>
      <c r="AH18" s="159" t="str">
        <f>IF($G18=" ","",ROUND(ABS(_xll.RtGet(SourceAlias,$U18,ASK)-W18),4))</f>
        <v/>
      </c>
    </row>
    <row r="19" spans="1:34" x14ac:dyDescent="0.2">
      <c r="A19" s="212"/>
      <c r="B19" s="120" t="s">
        <v>56</v>
      </c>
      <c r="C19" s="137" t="str">
        <f>IF(Contribute="abcd",IF($E$2&lt;&gt;-1,_xll.RtContribute(SourceAlias,I19,Fields,J19:K19,"SCOPE:SERVER"),_xll.RtContribute(SourceAlias,"DDS_INSERT_S",$E$2:$G$2,I19:K19,"SCOPE:SERVER FTC:ALL")),"stopped")</f>
        <v>stopped</v>
      </c>
      <c r="D19" s="156" t="s">
        <v>42</v>
      </c>
      <c r="E19" s="137" t="s">
        <v>42</v>
      </c>
      <c r="F19" s="137" t="s">
        <v>42</v>
      </c>
      <c r="G19" s="154" t="s">
        <v>42</v>
      </c>
      <c r="H19" s="111" t="s">
        <v>42</v>
      </c>
      <c r="I19" s="146" t="str">
        <v>GBPYC1M_8MD</v>
      </c>
      <c r="J19" s="147">
        <f ca="1">IF(I19="","",'1M Pricing'!$I19*100)</f>
        <v>0.54007884319506461</v>
      </c>
      <c r="K19" s="147">
        <f t="shared" ca="1" si="0"/>
        <v>0.54007884319506461</v>
      </c>
      <c r="L19" s="148" t="str">
        <v/>
      </c>
      <c r="M19" s="147" t="str">
        <f>IF(L19="","",'3M Pricing'!$I19*100)</f>
        <v/>
      </c>
      <c r="N19" s="147" t="str">
        <f t="shared" si="1"/>
        <v/>
      </c>
      <c r="O19" s="148" t="str">
        <v/>
      </c>
      <c r="P19" s="147" t="str">
        <f>IF(O19="","",'6M Pricing'!$I19*100)</f>
        <v/>
      </c>
      <c r="Q19" s="147" t="str">
        <f t="shared" si="2"/>
        <v/>
      </c>
      <c r="R19" s="148"/>
      <c r="S19" s="147"/>
      <c r="T19" s="147"/>
      <c r="U19" s="146"/>
      <c r="V19" s="147"/>
      <c r="W19" s="147"/>
      <c r="X19" s="112"/>
      <c r="Y19" s="159">
        <f ca="1">IF($C19=" ","",ROUND(ABS(_xll.RtGet(SourceAlias,$I19,BID)-J19),4))</f>
        <v>0</v>
      </c>
      <c r="Z19" s="159">
        <f ca="1">IF($C19=" ","",ROUND(ABS(_xll.RtGet(SourceAlias,$I19,ASK)-K19),4))</f>
        <v>0</v>
      </c>
      <c r="AA19" s="159" t="str">
        <f>IF($D19=" ","",ROUND(ABS(_xll.RtGet(SourceAlias,$L19,BID)-M19),4))</f>
        <v/>
      </c>
      <c r="AB19" s="159" t="str">
        <f>IF($D19=" ","",ROUND(ABS(_xll.RtGet(SourceAlias,$L19,ASK)-N19),4))</f>
        <v/>
      </c>
      <c r="AC19" s="159" t="str">
        <f>IF($E19=" ","",ROUND(ABS(_xll.RtGet(SourceAlias,$O19,BID)-P19),4))</f>
        <v/>
      </c>
      <c r="AD19" s="159" t="str">
        <f>IF($E19=" ","",ROUND(ABS(_xll.RtGet(SourceAlias,$O19,ASK)-Q19),4))</f>
        <v/>
      </c>
      <c r="AE19" s="159" t="str">
        <f>IF($F19=" ","",ROUND(ABS(_xll.RtGet(SourceAlias,$R19,BID)-S19),4))</f>
        <v/>
      </c>
      <c r="AF19" s="159" t="str">
        <f>IF($F19=" ","",ROUND(ABS(_xll.RtGet(SourceAlias,$R19,ASK)-T19),4))</f>
        <v/>
      </c>
      <c r="AG19" s="159" t="str">
        <f>IF($G19=" ","",ROUND(ABS(_xll.RtGet(SourceAlias,$U19,BID)-V19),4))</f>
        <v/>
      </c>
      <c r="AH19" s="159" t="str">
        <f>IF($G19=" ","",ROUND(ABS(_xll.RtGet(SourceAlias,$U19,ASK)-W19),4))</f>
        <v/>
      </c>
    </row>
    <row r="20" spans="1:34" x14ac:dyDescent="0.2">
      <c r="A20" s="212"/>
      <c r="B20" s="120" t="s">
        <v>21</v>
      </c>
      <c r="C20" s="137" t="str">
        <f>IF(Contribute="abcd",IF($E$2&lt;&gt;-1,_xll.RtContribute(SourceAlias,I20,Fields,J20:K20,"SCOPE:SERVER"),_xll.RtContribute(SourceAlias,"DDS_INSERT_S",$E$2:$G$2,I20:K20,"SCOPE:SERVER FTC:ALL")),"stopped")</f>
        <v>stopped</v>
      </c>
      <c r="D20" s="156" t="s">
        <v>42</v>
      </c>
      <c r="E20" s="137" t="s">
        <v>42</v>
      </c>
      <c r="F20" s="137" t="s">
        <v>42</v>
      </c>
      <c r="G20" s="154" t="s">
        <v>42</v>
      </c>
      <c r="H20" s="111" t="s">
        <v>42</v>
      </c>
      <c r="I20" s="146" t="str">
        <v>GBPYC1M_9MD</v>
      </c>
      <c r="J20" s="147">
        <f ca="1">IF(I20="","",'1M Pricing'!$I20*100)</f>
        <v>0.54633654443874191</v>
      </c>
      <c r="K20" s="147">
        <f t="shared" ca="1" si="0"/>
        <v>0.54633654443874191</v>
      </c>
      <c r="L20" s="148" t="str">
        <v/>
      </c>
      <c r="M20" s="147" t="str">
        <f>IF(L20="","",'3M Pricing'!$I20*100)</f>
        <v/>
      </c>
      <c r="N20" s="147" t="str">
        <f t="shared" si="1"/>
        <v/>
      </c>
      <c r="O20" s="148" t="str">
        <v/>
      </c>
      <c r="P20" s="147" t="str">
        <f>IF(O20="","",'6M Pricing'!$I20*100)</f>
        <v/>
      </c>
      <c r="Q20" s="147" t="str">
        <f t="shared" si="2"/>
        <v/>
      </c>
      <c r="R20" s="148"/>
      <c r="S20" s="147"/>
      <c r="T20" s="147"/>
      <c r="U20" s="146"/>
      <c r="V20" s="147"/>
      <c r="W20" s="147"/>
      <c r="X20" s="112" t="s">
        <v>42</v>
      </c>
      <c r="Y20" s="159">
        <f ca="1">IF($C20=" ","",ROUND(ABS(_xll.RtGet(SourceAlias,$I20,BID)-J20),4))</f>
        <v>0</v>
      </c>
      <c r="Z20" s="159">
        <f ca="1">IF($C20=" ","",ROUND(ABS(_xll.RtGet(SourceAlias,$I20,ASK)-K20),4))</f>
        <v>0</v>
      </c>
      <c r="AA20" s="159" t="str">
        <f>IF($D20=" ","",ROUND(ABS(_xll.RtGet(SourceAlias,$L20,BID)-M20),4))</f>
        <v/>
      </c>
      <c r="AB20" s="159" t="str">
        <f>IF($D20=" ","",ROUND(ABS(_xll.RtGet(SourceAlias,$L20,ASK)-N20),4))</f>
        <v/>
      </c>
      <c r="AC20" s="159" t="str">
        <f>IF($E20=" ","",ROUND(ABS(_xll.RtGet(SourceAlias,$O20,BID)-P20),4))</f>
        <v/>
      </c>
      <c r="AD20" s="159" t="str">
        <f>IF($E20=" ","",ROUND(ABS(_xll.RtGet(SourceAlias,$O20,ASK)-Q20),4))</f>
        <v/>
      </c>
      <c r="AE20" s="159" t="str">
        <f>IF($F20=" ","",ROUND(ABS(_xll.RtGet(SourceAlias,$R20,BID)-S20),4))</f>
        <v/>
      </c>
      <c r="AF20" s="159" t="str">
        <f>IF($F20=" ","",ROUND(ABS(_xll.RtGet(SourceAlias,$R20,ASK)-T20),4))</f>
        <v/>
      </c>
      <c r="AG20" s="159" t="str">
        <f>IF($G20=" ","",ROUND(ABS(_xll.RtGet(SourceAlias,$U20,BID)-V20),4))</f>
        <v/>
      </c>
      <c r="AH20" s="159" t="str">
        <f>IF($G20=" ","",ROUND(ABS(_xll.RtGet(SourceAlias,$U20,ASK)-W20),4))</f>
        <v/>
      </c>
    </row>
    <row r="21" spans="1:34" x14ac:dyDescent="0.2">
      <c r="A21" s="212"/>
      <c r="B21" s="120" t="s">
        <v>57</v>
      </c>
      <c r="C21" s="137" t="str">
        <f>IF(Contribute="abcd",IF($E$2&lt;&gt;-1,_xll.RtContribute(SourceAlias,I21,Fields,J21:K21,"SCOPE:SERVER"),_xll.RtContribute(SourceAlias,"DDS_INSERT_S",$E$2:$G$2,I21:K21,"SCOPE:SERVER FTC:ALL")),"stopped")</f>
        <v>stopped</v>
      </c>
      <c r="D21" s="137" t="s">
        <v>42</v>
      </c>
      <c r="E21" s="137" t="s">
        <v>42</v>
      </c>
      <c r="F21" s="137" t="s">
        <v>42</v>
      </c>
      <c r="G21" s="154" t="s">
        <v>42</v>
      </c>
      <c r="H21" s="111" t="s">
        <v>42</v>
      </c>
      <c r="I21" s="146" t="str">
        <v>GBPYC1M_10MD</v>
      </c>
      <c r="J21" s="151">
        <f ca="1">IF(I21="","",'1M Pricing'!$I21*100)</f>
        <v>0.55510945242347831</v>
      </c>
      <c r="K21" s="151">
        <f t="shared" ca="1" si="0"/>
        <v>0.55510945242347831</v>
      </c>
      <c r="L21" s="148" t="str">
        <v/>
      </c>
      <c r="M21" s="147" t="str">
        <f>IF(L21="","",'3M Pricing'!$I21*100)</f>
        <v/>
      </c>
      <c r="N21" s="147" t="str">
        <f t="shared" si="1"/>
        <v/>
      </c>
      <c r="O21" s="148" t="str">
        <v/>
      </c>
      <c r="P21" s="147" t="str">
        <f>IF(O21="","",'6M Pricing'!$I21*100)</f>
        <v/>
      </c>
      <c r="Q21" s="147" t="str">
        <f t="shared" si="2"/>
        <v/>
      </c>
      <c r="R21" s="148"/>
      <c r="S21" s="147"/>
      <c r="T21" s="147"/>
      <c r="U21" s="146"/>
      <c r="V21" s="151"/>
      <c r="W21" s="151"/>
      <c r="X21" s="112" t="s">
        <v>42</v>
      </c>
      <c r="Y21" s="159">
        <f ca="1">IF($C21=" ","",ROUND(ABS(_xll.RtGet(SourceAlias,$I21,BID)-J21),4))</f>
        <v>0</v>
      </c>
      <c r="Z21" s="160">
        <f ca="1">IF($C21=" ","",ROUND(ABS(_xll.RtGet(SourceAlias,$I21,ASK)-K21),4))</f>
        <v>0</v>
      </c>
      <c r="AA21" s="159" t="str">
        <f>IF($D21=" ","",ROUND(ABS(_xll.RtGet(SourceAlias,$L21,BID)-M21),4))</f>
        <v/>
      </c>
      <c r="AB21" s="160" t="str">
        <f>IF($D21=" ","",ROUND(ABS(_xll.RtGet(SourceAlias,$L21,ASK)-N21),4))</f>
        <v/>
      </c>
      <c r="AC21" s="159" t="str">
        <f>IF($E21=" ","",ROUND(ABS(_xll.RtGet(SourceAlias,$O21,BID)-P21),4))</f>
        <v/>
      </c>
      <c r="AD21" s="160" t="str">
        <f>IF($E21=" ","",ROUND(ABS(_xll.RtGet(SourceAlias,$O21,ASK)-Q21),4))</f>
        <v/>
      </c>
      <c r="AE21" s="159" t="str">
        <f>IF($F21=" ","",ROUND(ABS(_xll.RtGet(SourceAlias,$R21,BID)-S21),4))</f>
        <v/>
      </c>
      <c r="AF21" s="160" t="str">
        <f>IF($F21=" ","",ROUND(ABS(_xll.RtGet(SourceAlias,$R21,ASK)-T21),4))</f>
        <v/>
      </c>
      <c r="AG21" s="159" t="str">
        <f>IF($G21=" ","",ROUND(ABS(_xll.RtGet(SourceAlias,$U21,BID)-V21),4))</f>
        <v/>
      </c>
      <c r="AH21" s="160" t="str">
        <f>IF($G21=" ","",ROUND(ABS(_xll.RtGet(SourceAlias,$U21,ASK)-W21),4))</f>
        <v/>
      </c>
    </row>
    <row r="22" spans="1:34" x14ac:dyDescent="0.2">
      <c r="A22" s="212"/>
      <c r="B22" s="120" t="s">
        <v>58</v>
      </c>
      <c r="C22" s="137" t="str">
        <f>IF(Contribute="abcd",IF($E$2&lt;&gt;-1,_xll.RtContribute(SourceAlias,I22,Fields,J22:K22,"SCOPE:SERVER"),_xll.RtContribute(SourceAlias,"DDS_INSERT_S",$E$2:$G$2,I22:K22,"SCOPE:SERVER FTC:ALL")),"stopped")</f>
        <v>stopped</v>
      </c>
      <c r="D22" s="137" t="s">
        <v>42</v>
      </c>
      <c r="E22" s="137" t="s">
        <v>42</v>
      </c>
      <c r="F22" s="137" t="s">
        <v>42</v>
      </c>
      <c r="G22" s="154" t="s">
        <v>42</v>
      </c>
      <c r="H22" s="111" t="s">
        <v>42</v>
      </c>
      <c r="I22" s="146" t="str">
        <v>GBPYC1M_11MD</v>
      </c>
      <c r="J22" s="147">
        <f ca="1">IF(I22="","",'1M Pricing'!$I22*100)</f>
        <v>0.56386161691240755</v>
      </c>
      <c r="K22" s="147">
        <f t="shared" ca="1" si="0"/>
        <v>0.56386161691240755</v>
      </c>
      <c r="L22" s="148" t="str">
        <v/>
      </c>
      <c r="M22" s="147" t="str">
        <f>IF(L22="","",'3M Pricing'!$I22*100)</f>
        <v/>
      </c>
      <c r="N22" s="147" t="str">
        <f t="shared" si="1"/>
        <v/>
      </c>
      <c r="O22" s="148" t="str">
        <v/>
      </c>
      <c r="P22" s="147" t="str">
        <f>IF(O22="","",'6M Pricing'!$I22*100)</f>
        <v/>
      </c>
      <c r="Q22" s="147" t="str">
        <f t="shared" si="2"/>
        <v/>
      </c>
      <c r="R22" s="148"/>
      <c r="S22" s="147"/>
      <c r="T22" s="147"/>
      <c r="U22" s="146"/>
      <c r="V22" s="147"/>
      <c r="W22" s="147"/>
      <c r="X22" s="112" t="s">
        <v>42</v>
      </c>
      <c r="Y22" s="159">
        <f ca="1">IF($C22=" ","",ROUND(ABS(_xll.RtGet(SourceAlias,$I22,BID)-J22),4))</f>
        <v>0</v>
      </c>
      <c r="Z22" s="159">
        <f ca="1">IF($C22=" ","",ROUND(ABS(_xll.RtGet(SourceAlias,$I22,ASK)-K22),4))</f>
        <v>0</v>
      </c>
      <c r="AA22" s="159" t="str">
        <f>IF($D22=" ","",ROUND(ABS(_xll.RtGet(SourceAlias,$L22,BID)-M22),4))</f>
        <v/>
      </c>
      <c r="AB22" s="159" t="str">
        <f>IF($D22=" ","",ROUND(ABS(_xll.RtGet(SourceAlias,$L22,ASK)-N22),4))</f>
        <v/>
      </c>
      <c r="AC22" s="159" t="str">
        <f>IF($E22=" ","",ROUND(ABS(_xll.RtGet(SourceAlias,$O22,BID)-P22),4))</f>
        <v/>
      </c>
      <c r="AD22" s="159" t="str">
        <f>IF($E22=" ","",ROUND(ABS(_xll.RtGet(SourceAlias,$O22,ASK)-Q22),4))</f>
        <v/>
      </c>
      <c r="AE22" s="159" t="str">
        <f>IF($F22=" ","",ROUND(ABS(_xll.RtGet(SourceAlias,$R22,BID)-S22),4))</f>
        <v/>
      </c>
      <c r="AF22" s="159" t="str">
        <f>IF($F22=" ","",ROUND(ABS(_xll.RtGet(SourceAlias,$R22,ASK)-T22),4))</f>
        <v/>
      </c>
      <c r="AG22" s="159" t="str">
        <f>IF($G22=" ","",ROUND(ABS(_xll.RtGet(SourceAlias,$U22,BID)-V22),4))</f>
        <v/>
      </c>
      <c r="AH22" s="159" t="str">
        <f>IF($G22=" ","",ROUND(ABS(_xll.RtGet(SourceAlias,$U22,ASK)-W22),4))</f>
        <v/>
      </c>
    </row>
    <row r="23" spans="1:34" x14ac:dyDescent="0.2">
      <c r="A23" s="212"/>
      <c r="B23" s="121" t="s">
        <v>22</v>
      </c>
      <c r="C23" s="138" t="str">
        <f>IF(Contribute="abcd",IF($E$2&lt;&gt;-1,_xll.RtContribute(SourceAlias,I23,Fields,J23:K23,"SCOPE:SERVER"),_xll.RtContribute(SourceAlias,"DDS_INSERT_S",$E$2:$G$2,I23:K23,"SCOPE:SERVER FTC:ALL")),"stopped")</f>
        <v>stopped</v>
      </c>
      <c r="D23" s="138" t="s">
        <v>42</v>
      </c>
      <c r="E23" s="138" t="s">
        <v>42</v>
      </c>
      <c r="F23" s="138" t="s">
        <v>42</v>
      </c>
      <c r="G23" s="155" t="s">
        <v>42</v>
      </c>
      <c r="H23" s="111" t="s">
        <v>42</v>
      </c>
      <c r="I23" s="152" t="str">
        <v>GBPYC1M_1YD</v>
      </c>
      <c r="J23" s="150">
        <f ca="1">IF(I23="","",'1M Pricing'!$I23*100)</f>
        <v>0.57388121825188232</v>
      </c>
      <c r="K23" s="150">
        <f t="shared" ca="1" si="0"/>
        <v>0.57388121825188232</v>
      </c>
      <c r="L23" s="149" t="str">
        <v/>
      </c>
      <c r="M23" s="150" t="str">
        <f>IF(L23="","",'3M Pricing'!$I23*100)</f>
        <v/>
      </c>
      <c r="N23" s="150" t="str">
        <f t="shared" si="1"/>
        <v/>
      </c>
      <c r="O23" s="149" t="str">
        <v/>
      </c>
      <c r="P23" s="150" t="str">
        <f>IF(O23="","",'6M Pricing'!$I23*100)</f>
        <v/>
      </c>
      <c r="Q23" s="150" t="str">
        <f t="shared" si="2"/>
        <v/>
      </c>
      <c r="R23" s="149"/>
      <c r="S23" s="150"/>
      <c r="T23" s="150"/>
      <c r="U23" s="152"/>
      <c r="V23" s="150"/>
      <c r="W23" s="150"/>
      <c r="X23" s="112" t="s">
        <v>42</v>
      </c>
      <c r="Y23" s="161">
        <f ca="1">IF($C23=" ","",ROUND(ABS(_xll.RtGet(SourceAlias,$I23,BID)-J23),4))</f>
        <v>0</v>
      </c>
      <c r="Z23" s="161">
        <f ca="1">IF($C23=" ","",ROUND(ABS(_xll.RtGet(SourceAlias,$I23,ASK)-K23),4))</f>
        <v>0</v>
      </c>
      <c r="AA23" s="161" t="str">
        <f>IF($D23=" ","",ROUND(ABS(_xll.RtGet(SourceAlias,$L23,BID)-M23),4))</f>
        <v/>
      </c>
      <c r="AB23" s="161" t="str">
        <f>IF($D23=" ","",ROUND(ABS(_xll.RtGet(SourceAlias,$L23,ASK)-N23),4))</f>
        <v/>
      </c>
      <c r="AC23" s="161" t="str">
        <f>IF($E23=" ","",ROUND(ABS(_xll.RtGet(SourceAlias,$O23,BID)-P23),4))</f>
        <v/>
      </c>
      <c r="AD23" s="161" t="str">
        <f>IF($E23=" ","",ROUND(ABS(_xll.RtGet(SourceAlias,$O23,ASK)-Q23),4))</f>
        <v/>
      </c>
      <c r="AE23" s="161" t="str">
        <f>IF($F23=" ","",ROUND(ABS(_xll.RtGet(SourceAlias,$R23,BID)-S23),4))</f>
        <v/>
      </c>
      <c r="AF23" s="161" t="str">
        <f>IF($F23=" ","",ROUND(ABS(_xll.RtGet(SourceAlias,$R23,ASK)-T23),4))</f>
        <v/>
      </c>
      <c r="AG23" s="161" t="str">
        <f>IF($G23=" ","",ROUND(ABS(_xll.RtGet(SourceAlias,$U23,BID)-V23),4))</f>
        <v/>
      </c>
      <c r="AH23" s="161" t="str">
        <f>IF($G23=" ","",ROUND(ABS(_xll.RtGet(SourceAlias,$U23,ASK)-W23),4))</f>
        <v/>
      </c>
    </row>
    <row r="24" spans="1:34" x14ac:dyDescent="0.2">
      <c r="A24" s="211" t="s">
        <v>97</v>
      </c>
      <c r="B24" s="120" t="str">
        <f t="array" ref="B24:B31">'3M Pricing'!D24:D31</f>
        <v>Z5</v>
      </c>
      <c r="C24" s="137" t="s">
        <v>42</v>
      </c>
      <c r="D24" s="137" t="s">
        <v>42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 t="str">
        <f>IF(I24="","",'1M Pricing'!$I24*100)</f>
        <v/>
      </c>
      <c r="K24" s="147" t="str">
        <f t="shared" si="0"/>
        <v/>
      </c>
      <c r="L24" s="148" t="str">
        <v>GBPYC3M_Z5</v>
      </c>
      <c r="M24" s="147">
        <f ca="1">IF(L24="","",'3M Pricing'!$I24)</f>
        <v>99.395420071665725</v>
      </c>
      <c r="N24" s="147">
        <f t="shared" ca="1" si="1"/>
        <v>99.395420071665725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 t="str">
        <f>IF($D24=" ","",ROUND(ABS(_xll.RtGet(SourceAlias,$L24,BID)-M24),4))</f>
        <v/>
      </c>
      <c r="AB24" s="159" t="str">
        <f>IF($D24=" ","",ROUND(ABS(_xll.RtGet(SourceAlias,$L24,ASK)-N24),4))</f>
        <v/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x14ac:dyDescent="0.2">
      <c r="A25" s="212"/>
      <c r="B25" s="120" t="str">
        <v>H6</v>
      </c>
      <c r="C25" s="137" t="s">
        <v>42</v>
      </c>
      <c r="D25" s="137" t="s">
        <v>42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 t="str">
        <f>IF(I25="","",'1M Pricing'!$I25*100)</f>
        <v/>
      </c>
      <c r="K25" s="147" t="str">
        <f t="shared" si="0"/>
        <v/>
      </c>
      <c r="L25" s="148" t="str">
        <v>GBPYC3M_H6</v>
      </c>
      <c r="M25" s="147">
        <f ca="1">IF(L25="","",'3M Pricing'!$I25)</f>
        <v>99.346227443453756</v>
      </c>
      <c r="N25" s="147">
        <f t="shared" ca="1" si="1"/>
        <v>99.346227443453756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 t="str">
        <f>IF($D25=" ","",ROUND(ABS(_xll.RtGet(SourceAlias,$L25,BID)-M25),4))</f>
        <v/>
      </c>
      <c r="AB25" s="159" t="str">
        <f>IF($D25=" ","",ROUND(ABS(_xll.RtGet(SourceAlias,$L25,ASK)-N25),4))</f>
        <v/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x14ac:dyDescent="0.2">
      <c r="A26" s="212"/>
      <c r="B26" s="120" t="str">
        <v>M6</v>
      </c>
      <c r="C26" s="137" t="s">
        <v>42</v>
      </c>
      <c r="D26" s="137" t="s">
        <v>42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 t="str">
        <f>IF(I26="","",'1M Pricing'!$I26*100)</f>
        <v/>
      </c>
      <c r="K26" s="147" t="str">
        <f t="shared" si="0"/>
        <v/>
      </c>
      <c r="L26" s="148" t="str">
        <v>GBPYC3M_M6</v>
      </c>
      <c r="M26" s="147">
        <f ca="1">IF(L26="","",'3M Pricing'!$I26)</f>
        <v>99.277358913500606</v>
      </c>
      <c r="N26" s="147">
        <f t="shared" ca="1" si="1"/>
        <v>99.277358913500606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 t="str">
        <f>IF($D26=" ","",ROUND(ABS(_xll.RtGet(SourceAlias,$L26,BID)-M26),4))</f>
        <v/>
      </c>
      <c r="AB26" s="159" t="str">
        <f>IF($D26=" ","",ROUND(ABS(_xll.RtGet(SourceAlias,$L26,ASK)-N26),4))</f>
        <v/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x14ac:dyDescent="0.2">
      <c r="A27" s="212"/>
      <c r="B27" s="120" t="str">
        <v>U6</v>
      </c>
      <c r="C27" s="137" t="s">
        <v>42</v>
      </c>
      <c r="D27" s="137" t="s">
        <v>42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 t="str">
        <f>IF(I27="","",'1M Pricing'!$I27*100)</f>
        <v/>
      </c>
      <c r="K27" s="147" t="str">
        <f t="shared" si="0"/>
        <v/>
      </c>
      <c r="L27" s="148" t="str">
        <v>GBPYC3M_U6</v>
      </c>
      <c r="M27" s="147">
        <f ca="1">IF(L27="","",'3M Pricing'!$I27)</f>
        <v>99.178921048124963</v>
      </c>
      <c r="N27" s="147">
        <f t="shared" ca="1" si="1"/>
        <v>99.178921048124963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 t="str">
        <f>IF($D27=" ","",ROUND(ABS(_xll.RtGet(SourceAlias,$L27,BID)-M27),4))</f>
        <v/>
      </c>
      <c r="AB27" s="159" t="str">
        <f>IF($D27=" ","",ROUND(ABS(_xll.RtGet(SourceAlias,$L27,ASK)-N27),4))</f>
        <v/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x14ac:dyDescent="0.2">
      <c r="A28" s="212"/>
      <c r="B28" s="120" t="str">
        <v>Z6</v>
      </c>
      <c r="C28" s="137" t="s">
        <v>42</v>
      </c>
      <c r="D28" s="137" t="s">
        <v>42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 t="str">
        <f>IF(I28="","",'1M Pricing'!$I28*100)</f>
        <v/>
      </c>
      <c r="K28" s="147" t="str">
        <f t="shared" si="0"/>
        <v/>
      </c>
      <c r="L28" s="148" t="str">
        <v>GBPYC3M_Z6</v>
      </c>
      <c r="M28" s="147">
        <f ca="1">IF(L28="","",'3M Pricing'!$I28)</f>
        <v>99.060688771669277</v>
      </c>
      <c r="N28" s="147">
        <f t="shared" ca="1" si="1"/>
        <v>99.060688771669277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 t="str">
        <f>IF($D28=" ","",ROUND(ABS(_xll.RtGet(SourceAlias,$L28,BID)-M28),4))</f>
        <v/>
      </c>
      <c r="AB28" s="159" t="str">
        <f>IF($D28=" ","",ROUND(ABS(_xll.RtGet(SourceAlias,$L28,ASK)-N28),4))</f>
        <v/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x14ac:dyDescent="0.2">
      <c r="A29" s="212"/>
      <c r="B29" s="120" t="str">
        <v>H7</v>
      </c>
      <c r="C29" s="137" t="s">
        <v>42</v>
      </c>
      <c r="D29" s="137" t="s">
        <v>42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 t="str">
        <f>IF(I29="","",'1M Pricing'!$I29*100)</f>
        <v/>
      </c>
      <c r="K29" s="147" t="str">
        <f t="shared" si="0"/>
        <v/>
      </c>
      <c r="L29" s="148" t="str">
        <v>GBPYC3M_H7</v>
      </c>
      <c r="M29" s="147">
        <f ca="1">IF(L29="","",'3M Pricing'!$I29)</f>
        <v>98.962647622603797</v>
      </c>
      <c r="N29" s="147">
        <f t="shared" ca="1" si="1"/>
        <v>98.962647622603797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 t="str">
        <f>IF($D29=" ","",ROUND(ABS(_xll.RtGet(SourceAlias,$L29,BID)-M29),4))</f>
        <v/>
      </c>
      <c r="AB29" s="159" t="str">
        <f>IF($D29=" ","",ROUND(ABS(_xll.RtGet(SourceAlias,$L29,ASK)-N29),4))</f>
        <v/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x14ac:dyDescent="0.2">
      <c r="A30" s="212"/>
      <c r="B30" s="120" t="str">
        <v>M7</v>
      </c>
      <c r="C30" s="137" t="s">
        <v>42</v>
      </c>
      <c r="D30" s="137" t="s">
        <v>42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 t="str">
        <f>IF(I30="","",'1M Pricing'!$I30*100)</f>
        <v/>
      </c>
      <c r="K30" s="147" t="str">
        <f t="shared" si="0"/>
        <v/>
      </c>
      <c r="L30" s="148" t="str">
        <v>GBPYC3M_M7</v>
      </c>
      <c r="M30" s="147">
        <f ca="1">IF(L30="","",'3M Pricing'!$I30)</f>
        <v>98.845213653034264</v>
      </c>
      <c r="N30" s="147">
        <f t="shared" ca="1" si="1"/>
        <v>98.845213653034264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 t="str">
        <f>IF($D30=" ","",ROUND(ABS(_xll.RtGet(SourceAlias,$L30,BID)-M30),4))</f>
        <v/>
      </c>
      <c r="AB30" s="159" t="str">
        <f>IF($D30=" ","",ROUND(ABS(_xll.RtGet(SourceAlias,$L30,ASK)-N30),4))</f>
        <v/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x14ac:dyDescent="0.2">
      <c r="A31" s="212"/>
      <c r="B31" s="120" t="str">
        <v>U7</v>
      </c>
      <c r="C31" s="137" t="s">
        <v>42</v>
      </c>
      <c r="D31" s="137" t="s">
        <v>42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 t="str">
        <f>IF(I31="","",'1M Pricing'!$I31*100)</f>
        <v/>
      </c>
      <c r="K31" s="147" t="str">
        <f t="shared" si="0"/>
        <v/>
      </c>
      <c r="L31" s="148" t="str">
        <v>GBPYC3M_U7</v>
      </c>
      <c r="M31" s="147">
        <f ca="1">IF(L31="","",'3M Pricing'!$I31)</f>
        <v>98.757871485438088</v>
      </c>
      <c r="N31" s="147">
        <f t="shared" ca="1" si="1"/>
        <v>98.757871485438088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 t="str">
        <f>IF($D31=" ","",ROUND(ABS(_xll.RtGet(SourceAlias,$L31,BID)-M31),4))</f>
        <v/>
      </c>
      <c r="AB31" s="159" t="str">
        <f>IF($D31=" ","",ROUND(ABS(_xll.RtGet(SourceAlias,$L31,ASK)-N31),4))</f>
        <v/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x14ac:dyDescent="0.2">
      <c r="A32" s="211" t="s">
        <v>150</v>
      </c>
      <c r="B32" s="119" t="s">
        <v>117</v>
      </c>
      <c r="C32" s="136" t="s">
        <v>42</v>
      </c>
      <c r="D32" s="13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13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136" t="s">
        <v>42</v>
      </c>
      <c r="G32" s="153" t="s">
        <v>42</v>
      </c>
      <c r="H32" s="111" t="s">
        <v>42</v>
      </c>
      <c r="I32" s="143" t="str">
        <v/>
      </c>
      <c r="J32" s="144" t="str">
        <f>IF(I32="","",'1M Pricing'!$I32*100)</f>
        <v/>
      </c>
      <c r="K32" s="144" t="str">
        <f t="shared" si="0"/>
        <v/>
      </c>
      <c r="L32" s="145" t="str">
        <v>GBPYC3M_T3F1</v>
      </c>
      <c r="M32" s="144">
        <f ca="1">IF(L32="","",'3M Pricing'!$I32*100)</f>
        <v>0.58310000000005613</v>
      </c>
      <c r="N32" s="144">
        <f t="shared" ca="1" si="1"/>
        <v>0.58310000000005613</v>
      </c>
      <c r="O32" s="145" t="str">
        <v>GBPYC6M_T6F1</v>
      </c>
      <c r="P32" s="144">
        <f ca="1">IF(O32="","",'6M Pricing'!$I32*100)</f>
        <v>0.75119999999997444</v>
      </c>
      <c r="Q32" s="144">
        <f t="shared" ca="1" si="2"/>
        <v>0.75119999999997444</v>
      </c>
      <c r="R32" s="145"/>
      <c r="S32" s="144"/>
      <c r="T32" s="144"/>
      <c r="U32" s="143"/>
      <c r="V32" s="144"/>
      <c r="W32" s="144"/>
      <c r="X32" s="112" t="s">
        <v>42</v>
      </c>
      <c r="Y32" s="158" t="str">
        <f>IF($C32=" ","",ROUND(ABS(_xll.RtGet(SourceAlias,$I32,BID)-J32),4))</f>
        <v/>
      </c>
      <c r="Z32" s="158" t="str">
        <f>IF($C32=" ","",ROUND(ABS(_xll.RtGet(SourceAlias,$I32,ASK)-K32),4))</f>
        <v/>
      </c>
      <c r="AA32" s="158">
        <f ca="1">IF($D32=" ","",ROUND(ABS(_xll.RtGet(SourceAlias,$L32,BID)-M32),4))</f>
        <v>1.5E-3</v>
      </c>
      <c r="AB32" s="158">
        <f ca="1">IF($D32=" ","",ROUND(ABS(_xll.RtGet(SourceAlias,$L32,ASK)-N32),4))</f>
        <v>1.5E-3</v>
      </c>
      <c r="AC32" s="158">
        <f ca="1">IF($E32=" ","",ROUND(ABS(_xll.RtGet(SourceAlias,$O32,BID)-P32),4))</f>
        <v>2.0000000000000001E-4</v>
      </c>
      <c r="AD32" s="158">
        <f ca="1">IF($E32=" ","",ROUND(ABS(_xll.RtGet(SourceAlias,$O32,ASK)-Q32),4))</f>
        <v>2.0000000000000001E-4</v>
      </c>
      <c r="AE32" s="158" t="str">
        <f>IF($F32=" ","",ROUND(ABS(_xll.RtGet(SourceAlias,$R32,BID)-S32),4))</f>
        <v/>
      </c>
      <c r="AF32" s="158" t="str">
        <f>IF($F32=" ","",ROUND(ABS(_xll.RtGet(SourceAlias,$R32,ASK)-T32),4))</f>
        <v/>
      </c>
      <c r="AG32" s="158" t="str">
        <f>IF($G32=" ","",ROUND(ABS(_xll.RtGet(SourceAlias,$U32,BID)-V32),4))</f>
        <v/>
      </c>
      <c r="AH32" s="158" t="str">
        <f>IF($G32=" ","",ROUND(ABS(_xll.RtGet(SourceAlias,$U32,ASK)-W32),4))</f>
        <v/>
      </c>
    </row>
    <row r="33" spans="1:34" x14ac:dyDescent="0.2">
      <c r="A33" s="212"/>
      <c r="B33" s="121" t="s">
        <v>118</v>
      </c>
      <c r="C33" s="138" t="s">
        <v>42</v>
      </c>
      <c r="D33" s="138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8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8" t="s">
        <v>42</v>
      </c>
      <c r="G33" s="155" t="s">
        <v>42</v>
      </c>
      <c r="H33" s="111"/>
      <c r="I33" s="152" t="str">
        <v/>
      </c>
      <c r="J33" s="150" t="str">
        <f>IF(I33="","",'1M Pricing'!$I33*100)</f>
        <v/>
      </c>
      <c r="K33" s="150" t="str">
        <f t="shared" si="0"/>
        <v/>
      </c>
      <c r="L33" s="149" t="str">
        <v>GBPYC3M_TOM3F1</v>
      </c>
      <c r="M33" s="150">
        <f ca="1">IF(L33="","",'3M Pricing'!$I33*100)</f>
        <v>0.58367915682694871</v>
      </c>
      <c r="N33" s="150">
        <f t="shared" ca="1" si="1"/>
        <v>0.58367915682694871</v>
      </c>
      <c r="O33" s="149" t="str">
        <v>GBPYC6M_TOM6F1</v>
      </c>
      <c r="P33" s="150">
        <f ca="1">IF(O33="","",'6M Pricing'!$I33*100)</f>
        <v>0.75135914654741986</v>
      </c>
      <c r="Q33" s="150">
        <f t="shared" ca="1" si="2"/>
        <v>0.75135914654741986</v>
      </c>
      <c r="R33" s="149"/>
      <c r="S33" s="150"/>
      <c r="T33" s="150"/>
      <c r="U33" s="152"/>
      <c r="V33" s="150"/>
      <c r="W33" s="150"/>
      <c r="X33" s="112"/>
      <c r="Y33" s="161" t="str">
        <f>IF($C33=" ","",ROUND(ABS(_xll.RtGet(SourceAlias,$I33,BID)-J33),4))</f>
        <v/>
      </c>
      <c r="Z33" s="161" t="str">
        <f>IF($C33=" ","",ROUND(ABS(_xll.RtGet(SourceAlias,$I33,ASK)-K33),4))</f>
        <v/>
      </c>
      <c r="AA33" s="161">
        <f ca="1">IF($D33=" ","",ROUND(ABS(_xll.RtGet(SourceAlias,$L33,BID)-M33),4))</f>
        <v>1.1000000000000001E-3</v>
      </c>
      <c r="AB33" s="161">
        <f ca="1">IF($D33=" ","",ROUND(ABS(_xll.RtGet(SourceAlias,$L33,ASK)-N33),4))</f>
        <v>1.1000000000000001E-3</v>
      </c>
      <c r="AC33" s="161">
        <f ca="1">IF($E33=" ","",ROUND(ABS(_xll.RtGet(SourceAlias,$O33,BID)-P33),4))</f>
        <v>2.9999999999999997E-4</v>
      </c>
      <c r="AD33" s="161">
        <f ca="1">IF($E33=" ","",ROUND(ABS(_xll.RtGet(SourceAlias,$O33,ASK)-Q33),4))</f>
        <v>2.9999999999999997E-4</v>
      </c>
      <c r="AE33" s="161" t="str">
        <f>IF($F33=" ","",ROUND(ABS(_xll.RtGet(SourceAlias,$R33,BID)-S33),4))</f>
        <v/>
      </c>
      <c r="AF33" s="161" t="str">
        <f>IF($F33=" ","",ROUND(ABS(_xll.RtGet(SourceAlias,$R33,ASK)-T33),4))</f>
        <v/>
      </c>
      <c r="AG33" s="161" t="str">
        <f>IF($G33=" ","",ROUND(ABS(_xll.RtGet(SourceAlias,$U33,BID)-V33),4))</f>
        <v/>
      </c>
      <c r="AH33" s="161" t="str">
        <f>IF($G33=" ","",ROUND(ABS(_xll.RtGet(SourceAlias,$U33,ASK)-W33),4))</f>
        <v/>
      </c>
    </row>
    <row r="34" spans="1:34" x14ac:dyDescent="0.2">
      <c r="A34" s="212"/>
      <c r="B34" s="120" t="s">
        <v>99</v>
      </c>
      <c r="C34" s="137" t="s">
        <v>42</v>
      </c>
      <c r="D34" s="137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7" t="s">
        <v>42</v>
      </c>
      <c r="G34" s="154" t="s">
        <v>42</v>
      </c>
      <c r="H34" s="111"/>
      <c r="I34" s="146" t="str">
        <v/>
      </c>
      <c r="J34" s="147" t="str">
        <f>IF(I34="","",'1M Pricing'!$I34*100)</f>
        <v/>
      </c>
      <c r="K34" s="147" t="str">
        <f t="shared" si="0"/>
        <v/>
      </c>
      <c r="L34" s="148" t="str">
        <v>GBPYC3M1X4F</v>
      </c>
      <c r="M34" s="147">
        <f ca="1">IF(L34="","",'3M Pricing'!$I34*100)</f>
        <v>0.59390241581796577</v>
      </c>
      <c r="N34" s="147">
        <f t="shared" ca="1" si="1"/>
        <v>0.59390241581796577</v>
      </c>
      <c r="O34" s="148" t="str">
        <v>GBPYC6M1X7F</v>
      </c>
      <c r="P34" s="147">
        <f ca="1">IF(O34="","",'6M Pricing'!$I34*100)</f>
        <v>0.75500000000000711</v>
      </c>
      <c r="Q34" s="147">
        <f t="shared" ca="1" si="2"/>
        <v>0.75500000000000711</v>
      </c>
      <c r="R34" s="148"/>
      <c r="S34" s="147"/>
      <c r="T34" s="147"/>
      <c r="U34" s="146"/>
      <c r="V34" s="147"/>
      <c r="W34" s="147"/>
      <c r="X34" s="112"/>
      <c r="Y34" s="159" t="str">
        <f>IF($C34=" ","",ROUND(ABS(_xll.RtGet(SourceAlias,$I34,BID)-J34),4))</f>
        <v/>
      </c>
      <c r="Z34" s="159" t="str">
        <f>IF($C34=" ","",ROUND(ABS(_xll.RtGet(SourceAlias,$I34,ASK)-K34),4))</f>
        <v/>
      </c>
      <c r="AA34" s="159">
        <f ca="1">IF($D34=" ","",ROUND(ABS(_xll.RtGet(SourceAlias,$L34,BID)-M34),4))</f>
        <v>1.1000000000000001E-3</v>
      </c>
      <c r="AB34" s="159">
        <f ca="1">IF($D34=" ","",ROUND(ABS(_xll.RtGet(SourceAlias,$L34,ASK)-N34),4))</f>
        <v>1.1000000000000001E-3</v>
      </c>
      <c r="AC34" s="159">
        <f ca="1">IF($E34=" ","",ROUND(ABS(_xll.RtGet(SourceAlias,$O34,BID)-P34),4))</f>
        <v>1E-3</v>
      </c>
      <c r="AD34" s="159">
        <f ca="1">IF($E34=" ","",ROUND(ABS(_xll.RtGet(SourceAlias,$O34,ASK)-Q34),4))</f>
        <v>1E-3</v>
      </c>
      <c r="AE34" s="159" t="str">
        <f>IF($F34=" ","",ROUND(ABS(_xll.RtGet(SourceAlias,$R34,BID)-S34),4))</f>
        <v/>
      </c>
      <c r="AF34" s="159" t="str">
        <f>IF($F34=" ","",ROUND(ABS(_xll.RtGet(SourceAlias,$R34,ASK)-T34),4))</f>
        <v/>
      </c>
      <c r="AG34" s="159" t="str">
        <f>IF($G34=" ","",ROUND(ABS(_xll.RtGet(SourceAlias,$U34,BID)-V34),4))</f>
        <v/>
      </c>
      <c r="AH34" s="159" t="str">
        <f>IF($G34=" ","",ROUND(ABS(_xll.RtGet(SourceAlias,$U34,ASK)-W34),4))</f>
        <v/>
      </c>
    </row>
    <row r="35" spans="1:34" x14ac:dyDescent="0.2">
      <c r="A35" s="212"/>
      <c r="B35" s="120" t="s">
        <v>100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 t="str">
        <f>IF(I35="","",'1M Pricing'!$I35*100)</f>
        <v/>
      </c>
      <c r="K35" s="147" t="str">
        <f t="shared" si="0"/>
        <v/>
      </c>
      <c r="L35" s="148" t="str">
        <v>GBPYC3M2X5F</v>
      </c>
      <c r="M35" s="147">
        <f ca="1">IF(L35="","",'3M Pricing'!$I35*100)</f>
        <v>0.60118277969768785</v>
      </c>
      <c r="N35" s="147">
        <f t="shared" ca="1" si="1"/>
        <v>0.60118277969768785</v>
      </c>
      <c r="O35" s="148" t="str">
        <v>GBPYC6M2X8F</v>
      </c>
      <c r="P35" s="147">
        <f ca="1">IF(O35="","",'6M Pricing'!$I35*100)</f>
        <v>0.76499999999999246</v>
      </c>
      <c r="Q35" s="147">
        <f t="shared" ca="1" si="2"/>
        <v>0.76499999999999246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>
        <f ca="1">IF($D35=" ","",ROUND(ABS(_xll.RtGet(SourceAlias,$L35,BID)-M35),4))</f>
        <v>1E-4</v>
      </c>
      <c r="AB35" s="159">
        <f ca="1">IF($D35=" ","",ROUND(ABS(_xll.RtGet(SourceAlias,$L35,ASK)-N35),4))</f>
        <v>1E-4</v>
      </c>
      <c r="AC35" s="159">
        <f ca="1">IF($E35=" ","",ROUND(ABS(_xll.RtGet(SourceAlias,$O35,BID)-P35),4))</f>
        <v>2.9999999999999997E-4</v>
      </c>
      <c r="AD35" s="159">
        <f ca="1">IF($E35=" ","",ROUND(ABS(_xll.RtGet(SourceAlias,$O35,ASK)-Q35),4))</f>
        <v>2.9999999999999997E-4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x14ac:dyDescent="0.2">
      <c r="A36" s="212"/>
      <c r="B36" s="120" t="s">
        <v>101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 t="str">
        <f>IF(I36="","",'1M Pricing'!$I36*100)</f>
        <v/>
      </c>
      <c r="K36" s="147" t="str">
        <f t="shared" si="0"/>
        <v/>
      </c>
      <c r="L36" s="148" t="str">
        <v>GBPYC3M3X6F</v>
      </c>
      <c r="M36" s="147">
        <f ca="1">IF(L36="","",'3M Pricing'!$I36*100)</f>
        <v>0.60830883875460728</v>
      </c>
      <c r="N36" s="147">
        <f t="shared" ca="1" si="1"/>
        <v>0.60830883875460728</v>
      </c>
      <c r="O36" s="148" t="str">
        <v>GBPYC6M3X9F</v>
      </c>
      <c r="P36" s="147">
        <f ca="1">IF(O36="","",'6M Pricing'!$I36*100)</f>
        <v>0.77499999999997793</v>
      </c>
      <c r="Q36" s="147">
        <f t="shared" ca="1" si="2"/>
        <v>0.77499999999997793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>
        <f ca="1">IF($D36=" ","",ROUND(ABS(_xll.RtGet(SourceAlias,$L36,BID)-M36),4))</f>
        <v>2.0999999999999999E-3</v>
      </c>
      <c r="AB36" s="159">
        <f ca="1">IF($D36=" ","",ROUND(ABS(_xll.RtGet(SourceAlias,$L36,ASK)-N36),4))</f>
        <v>2.0999999999999999E-3</v>
      </c>
      <c r="AC36" s="159">
        <f ca="1">IF($E36=" ","",ROUND(ABS(_xll.RtGet(SourceAlias,$O36,BID)-P36),4))</f>
        <v>2.3999999999999998E-3</v>
      </c>
      <c r="AD36" s="159">
        <f ca="1">IF($E36=" ","",ROUND(ABS(_xll.RtGet(SourceAlias,$O36,ASK)-Q36),4))</f>
        <v>2.3999999999999998E-3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x14ac:dyDescent="0.2">
      <c r="A37" s="212"/>
      <c r="B37" s="120" t="s">
        <v>102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 t="str">
        <f>IF(I37="","",'1M Pricing'!$I37*100)</f>
        <v/>
      </c>
      <c r="K37" s="147" t="str">
        <f t="shared" si="0"/>
        <v/>
      </c>
      <c r="L37" s="148" t="str">
        <v>GBPYC3M4X7F</v>
      </c>
      <c r="M37" s="147">
        <f ca="1">IF(L37="","",'3M Pricing'!$I37*100)</f>
        <v>0.62258737918414919</v>
      </c>
      <c r="N37" s="147">
        <f t="shared" ca="1" si="1"/>
        <v>0.62258737918414919</v>
      </c>
      <c r="O37" s="148" t="str">
        <v>GBPYC6M4X10F</v>
      </c>
      <c r="P37" s="147">
        <f ca="1">IF(O37="","",'6M Pricing'!$I37*100)</f>
        <v>0.79000000000000314</v>
      </c>
      <c r="Q37" s="147">
        <f t="shared" ca="1" si="2"/>
        <v>0.79000000000000314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>
        <f ca="1">IF($D37=" ","",ROUND(ABS(_xll.RtGet(SourceAlias,$L37,BID)-M37),4))</f>
        <v>1.9E-3</v>
      </c>
      <c r="AB37" s="159">
        <f ca="1">IF($D37=" ","",ROUND(ABS(_xll.RtGet(SourceAlias,$L37,ASK)-N37),4))</f>
        <v>1.9E-3</v>
      </c>
      <c r="AC37" s="159">
        <f ca="1">IF($E37=" ","",ROUND(ABS(_xll.RtGet(SourceAlias,$O37,BID)-P37),4))</f>
        <v>1.6000000000000001E-3</v>
      </c>
      <c r="AD37" s="159">
        <f ca="1">IF($E37=" ","",ROUND(ABS(_xll.RtGet(SourceAlias,$O37,ASK)-Q37),4))</f>
        <v>1.6000000000000001E-3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x14ac:dyDescent="0.2">
      <c r="A38" s="212"/>
      <c r="B38" s="120" t="s">
        <v>103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 t="str">
        <f>IF(I38="","",'1M Pricing'!$I38*100)</f>
        <v/>
      </c>
      <c r="K38" s="147" t="str">
        <f t="shared" si="0"/>
        <v/>
      </c>
      <c r="L38" s="148" t="str">
        <v>GBPYC3M5X8F</v>
      </c>
      <c r="M38" s="147"/>
      <c r="N38" s="147"/>
      <c r="O38" s="148" t="str">
        <v>GBPYC6M5X11F</v>
      </c>
      <c r="P38" s="147">
        <f ca="1">IF(O38="","",'6M Pricing'!$I38*100)</f>
        <v>0.8050000000111458</v>
      </c>
      <c r="Q38" s="147">
        <f t="shared" ca="1" si="2"/>
        <v>0.8050000000111458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>
        <f>IF($D38=" ","",ROUND(ABS(_xll.RtGet(SourceAlias,$L38,BID)-M38),4))</f>
        <v>0.64300000000000002</v>
      </c>
      <c r="AB38" s="159">
        <f>IF($D38=" ","",ROUND(ABS(_xll.RtGet(SourceAlias,$L38,ASK)-N38),4))</f>
        <v>0.64300000000000002</v>
      </c>
      <c r="AC38" s="159">
        <f ca="1">IF($E38=" ","",ROUND(ABS(_xll.RtGet(SourceAlias,$O38,BID)-P38),4))</f>
        <v>2.9999999999999997E-4</v>
      </c>
      <c r="AD38" s="159">
        <f ca="1">IF($E38=" ","",ROUND(ABS(_xll.RtGet(SourceAlias,$O38,ASK)-Q38),4))</f>
        <v>2.9999999999999997E-4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x14ac:dyDescent="0.2">
      <c r="A39" s="212"/>
      <c r="B39" s="120" t="s">
        <v>104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 t="str">
        <f>IF(I39="","",'1M Pricing'!$I39*100)</f>
        <v/>
      </c>
      <c r="K39" s="147" t="str">
        <f t="shared" si="0"/>
        <v/>
      </c>
      <c r="L39" s="148" t="str">
        <v>GBPYC3M6X9F</v>
      </c>
      <c r="M39" s="147"/>
      <c r="N39" s="147"/>
      <c r="O39" s="148" t="str">
        <v>GBPYC6M6X12F</v>
      </c>
      <c r="P39" s="147">
        <f ca="1">IF(O39="","",'6M Pricing'!$I39*100)</f>
        <v>0.81500000000004869</v>
      </c>
      <c r="Q39" s="147">
        <f t="shared" ca="1" si="2"/>
        <v>0.81500000000004869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>
        <f>IF($D39=" ","",ROUND(ABS(_xll.RtGet(SourceAlias,$L39,BID)-M39),4))</f>
        <v>0.66439999999999999</v>
      </c>
      <c r="AB39" s="159">
        <f>IF($D39=" ","",ROUND(ABS(_xll.RtGet(SourceAlias,$L39,ASK)-N39),4))</f>
        <v>0.66439999999999999</v>
      </c>
      <c r="AC39" s="159">
        <f ca="1">IF($E39=" ","",ROUND(ABS(_xll.RtGet(SourceAlias,$O39,BID)-P39),4))</f>
        <v>1.9E-3</v>
      </c>
      <c r="AD39" s="159">
        <f ca="1">IF($E39=" ","",ROUND(ABS(_xll.RtGet(SourceAlias,$O39,ASK)-Q39),4))</f>
        <v>1.9E-3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x14ac:dyDescent="0.2">
      <c r="A40" s="212"/>
      <c r="B40" s="120" t="s">
        <v>105</v>
      </c>
      <c r="C40" s="137" t="s">
        <v>42</v>
      </c>
      <c r="D40" s="137" t="s">
        <v>42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 t="str">
        <f>IF(I40="","",'1M Pricing'!$I40*100)</f>
        <v/>
      </c>
      <c r="K40" s="147" t="str">
        <f t="shared" si="0"/>
        <v/>
      </c>
      <c r="L40" s="148" t="str">
        <v/>
      </c>
      <c r="M40" s="147"/>
      <c r="N40" s="147"/>
      <c r="O40" s="148" t="str">
        <v>GBPYC6M7X13F</v>
      </c>
      <c r="P40" s="147">
        <f ca="1">IF(O40="","",'6M Pricing'!$I40*100)</f>
        <v>0.83833578675195086</v>
      </c>
      <c r="Q40" s="147">
        <f t="shared" ca="1" si="2"/>
        <v>0.83833578675195086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 t="str">
        <f>IF($D40=" ","",ROUND(ABS(_xll.RtGet(SourceAlias,$L40,BID)-M40),4))</f>
        <v/>
      </c>
      <c r="AB40" s="159" t="str">
        <f>IF($D40=" ","",ROUND(ABS(_xll.RtGet(SourceAlias,$L40,ASK)-N40),4))</f>
        <v/>
      </c>
      <c r="AC40" s="159">
        <f ca="1">IF($E40=" ","",ROUND(ABS(_xll.RtGet(SourceAlias,$O40,BID)-P40),4))</f>
        <v>2.8999999999999998E-3</v>
      </c>
      <c r="AD40" s="159">
        <f ca="1">IF($E40=" ","",ROUND(ABS(_xll.RtGet(SourceAlias,$O40,ASK)-Q40),4))</f>
        <v>2.8999999999999998E-3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x14ac:dyDescent="0.2">
      <c r="A41" s="212"/>
      <c r="B41" s="120" t="s">
        <v>106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 t="str">
        <f>IF(I41="","",'1M Pricing'!$I41*100)</f>
        <v/>
      </c>
      <c r="K41" s="147" t="str">
        <f t="shared" si="0"/>
        <v/>
      </c>
      <c r="L41" s="148" t="str">
        <v/>
      </c>
      <c r="M41" s="147"/>
      <c r="N41" s="147"/>
      <c r="O41" s="148" t="str">
        <v>GBPYC6M8X14F</v>
      </c>
      <c r="P41" s="147">
        <f ca="1">IF(O41="","",'6M Pricing'!$I41*100)</f>
        <v>0.86822000157646562</v>
      </c>
      <c r="Q41" s="147">
        <f t="shared" ca="1" si="2"/>
        <v>0.86822000157646562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>
        <f ca="1">IF($E41=" ","",ROUND(ABS(_xll.RtGet(SourceAlias,$O41,BID)-P41),4))</f>
        <v>1E-3</v>
      </c>
      <c r="AD41" s="159">
        <f ca="1">IF($E41=" ","",ROUND(ABS(_xll.RtGet(SourceAlias,$O41,ASK)-Q41),4))</f>
        <v>1E-3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x14ac:dyDescent="0.2">
      <c r="A42" s="212"/>
      <c r="B42" s="120" t="s">
        <v>107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 t="str">
        <f>IF(I42="","",'1M Pricing'!$I42*100)</f>
        <v/>
      </c>
      <c r="K42" s="147" t="str">
        <f t="shared" si="0"/>
        <v/>
      </c>
      <c r="L42" s="148" t="str">
        <v/>
      </c>
      <c r="M42" s="147"/>
      <c r="N42" s="147"/>
      <c r="O42" s="148" t="str">
        <v>GBPYC6M9X15F</v>
      </c>
      <c r="P42" s="147">
        <f ca="1">IF(O42="","",'6M Pricing'!$I42*100)</f>
        <v>0.89999999999975155</v>
      </c>
      <c r="Q42" s="147">
        <f t="shared" ca="1" si="2"/>
        <v>0.89999999999975155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>
        <f ca="1">IF($E42=" ","",ROUND(ABS(_xll.RtGet(SourceAlias,$O42,BID)-P42),4))</f>
        <v>3.8999999999999998E-3</v>
      </c>
      <c r="AD42" s="159">
        <f ca="1">IF($E42=" ","",ROUND(ABS(_xll.RtGet(SourceAlias,$O42,ASK)-Q42),4))</f>
        <v>3.8999999999999998E-3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x14ac:dyDescent="0.2">
      <c r="A43" s="212"/>
      <c r="B43" s="120" t="s">
        <v>108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 t="str">
        <f>IF(I43="","",'1M Pricing'!$I43*100)</f>
        <v/>
      </c>
      <c r="K43" s="147" t="str">
        <f t="shared" si="0"/>
        <v/>
      </c>
      <c r="L43" s="148" t="str">
        <v/>
      </c>
      <c r="M43" s="147"/>
      <c r="N43" s="147"/>
      <c r="O43" s="148" t="str">
        <v>GBPYC6M10X16F</v>
      </c>
      <c r="P43" s="147">
        <f ca="1">IF(O43="","",'6M Pricing'!$I43*100)</f>
        <v>0.93153013867276258</v>
      </c>
      <c r="Q43" s="147">
        <f t="shared" ca="1" si="2"/>
        <v>0.93153013867276258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>
        <f ca="1">IF($E43=" ","",ROUND(ABS(_xll.RtGet(SourceAlias,$O43,BID)-P43),4))</f>
        <v>1.9E-3</v>
      </c>
      <c r="AD43" s="159">
        <f ca="1">IF($E43=" ","",ROUND(ABS(_xll.RtGet(SourceAlias,$O43,ASK)-Q43),4))</f>
        <v>1.9E-3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x14ac:dyDescent="0.2">
      <c r="A44" s="212"/>
      <c r="B44" s="120" t="s">
        <v>109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 t="str">
        <f>IF(I44="","",'1M Pricing'!$I44*100)</f>
        <v/>
      </c>
      <c r="K44" s="147" t="str">
        <f t="shared" si="0"/>
        <v/>
      </c>
      <c r="L44" s="148" t="str">
        <v/>
      </c>
      <c r="M44" s="147"/>
      <c r="N44" s="147"/>
      <c r="O44" s="148" t="str">
        <v>GBPYC6M11X17F</v>
      </c>
      <c r="P44" s="147">
        <f ca="1">IF(O44="","",'6M Pricing'!$I44*100)</f>
        <v>0.95917103633147061</v>
      </c>
      <c r="Q44" s="147">
        <f t="shared" ca="1" si="2"/>
        <v>0.95917103633147061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>
        <f ca="1">IF($E44=" ","",ROUND(ABS(_xll.RtGet(SourceAlias,$O44,BID)-P44),4))</f>
        <v>1.8E-3</v>
      </c>
      <c r="AD44" s="159">
        <f ca="1">IF($E44=" ","",ROUND(ABS(_xll.RtGet(SourceAlias,$O44,ASK)-Q44),4))</f>
        <v>1.8E-3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x14ac:dyDescent="0.2">
      <c r="A45" s="212"/>
      <c r="B45" s="120" t="s">
        <v>110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 t="str">
        <f>IF(I45="","",'1M Pricing'!$I45*100)</f>
        <v/>
      </c>
      <c r="K45" s="147" t="str">
        <f t="shared" si="0"/>
        <v/>
      </c>
      <c r="L45" s="148" t="str">
        <v/>
      </c>
      <c r="M45" s="147"/>
      <c r="N45" s="147"/>
      <c r="O45" s="148" t="str">
        <v>GBPYC6M12X18F</v>
      </c>
      <c r="P45" s="147">
        <f ca="1">IF(O45="","",'6M Pricing'!$I45*100)</f>
        <v>0.99499999999974609</v>
      </c>
      <c r="Q45" s="147">
        <f t="shared" ca="1" si="2"/>
        <v>0.99499999999974609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>
        <f ca="1">IF($E45=" ","",ROUND(ABS(_xll.RtGet(SourceAlias,$O45,BID)-P45),4))</f>
        <v>5.1999999999999998E-3</v>
      </c>
      <c r="AD45" s="159">
        <f ca="1">IF($E45=" ","",ROUND(ABS(_xll.RtGet(SourceAlias,$O45,ASK)-Q45),4))</f>
        <v>5.1999999999999998E-3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x14ac:dyDescent="0.2">
      <c r="A46" s="212"/>
      <c r="B46" s="120" t="s">
        <v>111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 t="str">
        <f>IF(I46="","",'1M Pricing'!$I46*100)</f>
        <v/>
      </c>
      <c r="K46" s="147" t="str">
        <f t="shared" si="0"/>
        <v/>
      </c>
      <c r="L46" s="148" t="str">
        <v/>
      </c>
      <c r="M46" s="147"/>
      <c r="N46" s="147"/>
      <c r="O46" s="148" t="str">
        <v>GBPYC6M13X19F</v>
      </c>
      <c r="P46" s="147">
        <f ca="1">IF(O46="","",'6M Pricing'!$I46*100)</f>
        <v>1.0279760634595623</v>
      </c>
      <c r="Q46" s="147">
        <f t="shared" ca="1" si="2"/>
        <v>1.0279760634595623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>
        <f ca="1">IF($E46=" ","",ROUND(ABS(_xll.RtGet(SourceAlias,$O46,BID)-P46),4))</f>
        <v>2.8E-3</v>
      </c>
      <c r="AD46" s="159">
        <f ca="1">IF($E46=" ","",ROUND(ABS(_xll.RtGet(SourceAlias,$O46,ASK)-Q46),4))</f>
        <v>2.8E-3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x14ac:dyDescent="0.2">
      <c r="A47" s="212"/>
      <c r="B47" s="120" t="s">
        <v>112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 t="str">
        <f>IF(I47="","",'1M Pricing'!$I47*100)</f>
        <v/>
      </c>
      <c r="K47" s="147" t="str">
        <f t="shared" si="0"/>
        <v/>
      </c>
      <c r="L47" s="148" t="str">
        <v/>
      </c>
      <c r="M47" s="147"/>
      <c r="N47" s="147"/>
      <c r="O47" s="148" t="str">
        <v>GBPYC6M14X20F</v>
      </c>
      <c r="P47" s="147">
        <f ca="1">IF(O47="","",'6M Pricing'!$I47*100)</f>
        <v>1.057881355649833</v>
      </c>
      <c r="Q47" s="147">
        <f t="shared" ca="1" si="2"/>
        <v>1.057881355649833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>
        <f ca="1">IF($E47=" ","",ROUND(ABS(_xll.RtGet(SourceAlias,$O47,BID)-P47),4))</f>
        <v>2E-3</v>
      </c>
      <c r="AD47" s="159">
        <f ca="1">IF($E47=" ","",ROUND(ABS(_xll.RtGet(SourceAlias,$O47,ASK)-Q47),4))</f>
        <v>2E-3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x14ac:dyDescent="0.2">
      <c r="A48" s="212"/>
      <c r="B48" s="120" t="s">
        <v>113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 t="str">
        <f>IF(I48="","",'1M Pricing'!$I48*100)</f>
        <v/>
      </c>
      <c r="K48" s="147" t="str">
        <f t="shared" si="0"/>
        <v/>
      </c>
      <c r="L48" s="148" t="str">
        <v/>
      </c>
      <c r="M48" s="147"/>
      <c r="N48" s="147"/>
      <c r="O48" s="148" t="str">
        <v>GBPYC6M15X21F</v>
      </c>
      <c r="P48" s="147">
        <f ca="1">IF(O48="","",'6M Pricing'!$I48*100)</f>
        <v>1.0902726440212152</v>
      </c>
      <c r="Q48" s="147">
        <f t="shared" ca="1" si="2"/>
        <v>1.0902726440212152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>
        <f ca="1">IF($E48=" ","",ROUND(ABS(_xll.RtGet(SourceAlias,$O48,BID)-P48),4))</f>
        <v>5.4000000000000003E-3</v>
      </c>
      <c r="AD48" s="159">
        <f ca="1">IF($E48=" ","",ROUND(ABS(_xll.RtGet(SourceAlias,$O48,ASK)-Q48),4))</f>
        <v>5.4000000000000003E-3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x14ac:dyDescent="0.2">
      <c r="A49" s="212"/>
      <c r="B49" s="120" t="s">
        <v>114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 t="str">
        <f>IF(I49="","",'1M Pricing'!$I49*100)</f>
        <v/>
      </c>
      <c r="K49" s="147" t="str">
        <f t="shared" si="0"/>
        <v/>
      </c>
      <c r="L49" s="148" t="str">
        <v/>
      </c>
      <c r="M49" s="147"/>
      <c r="N49" s="147"/>
      <c r="O49" s="148" t="str">
        <v>GBPYC6M16X22F</v>
      </c>
      <c r="P49" s="147">
        <f ca="1">IF(O49="","",'6M Pricing'!$I49*100)</f>
        <v>1.1332224416803964</v>
      </c>
      <c r="Q49" s="147">
        <f t="shared" ca="1" si="2"/>
        <v>1.1332224416803964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>
        <f ca="1">IF($E49=" ","",ROUND(ABS(_xll.RtGet(SourceAlias,$O49,BID)-P49),4))</f>
        <v>2.0999999999999999E-3</v>
      </c>
      <c r="AD49" s="159">
        <f ca="1">IF($E49=" ","",ROUND(ABS(_xll.RtGet(SourceAlias,$O49,ASK)-Q49),4))</f>
        <v>2.0999999999999999E-3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x14ac:dyDescent="0.2">
      <c r="A50" s="212"/>
      <c r="B50" s="120" t="s">
        <v>115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 t="str">
        <f>IF(I50="","",'1M Pricing'!$I50*100)</f>
        <v/>
      </c>
      <c r="K50" s="147" t="str">
        <f t="shared" si="0"/>
        <v/>
      </c>
      <c r="L50" s="148" t="str">
        <v/>
      </c>
      <c r="M50" s="147"/>
      <c r="N50" s="147"/>
      <c r="O50" s="148" t="str">
        <v>GBPYC6M17X23F</v>
      </c>
      <c r="P50" s="147">
        <f ca="1">IF(O50="","",'6M Pricing'!$I50*100)</f>
        <v>1.1778911370397953</v>
      </c>
      <c r="Q50" s="147">
        <f t="shared" ca="1" si="2"/>
        <v>1.1778911370397953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>
        <f ca="1">IF($E50=" ","",ROUND(ABS(_xll.RtGet(SourceAlias,$O50,BID)-P50),4))</f>
        <v>1.5E-3</v>
      </c>
      <c r="AD50" s="159">
        <f ca="1">IF($E50=" ","",ROUND(ABS(_xll.RtGet(SourceAlias,$O50,ASK)-Q50),4))</f>
        <v>1.5E-3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x14ac:dyDescent="0.2">
      <c r="A51" s="212"/>
      <c r="B51" s="120" t="s">
        <v>116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146" t="str">
        <v/>
      </c>
      <c r="J51" s="147" t="str">
        <f>IF(I51="","",'1M Pricing'!$I51*100)</f>
        <v/>
      </c>
      <c r="K51" s="147" t="str">
        <f t="shared" si="0"/>
        <v/>
      </c>
      <c r="L51" s="148" t="str">
        <v/>
      </c>
      <c r="M51" s="147" t="str">
        <f>IF(L51="","",'3M Pricing'!$I26)</f>
        <v/>
      </c>
      <c r="N51" s="147" t="str">
        <f t="shared" si="1"/>
        <v/>
      </c>
      <c r="O51" s="148" t="str">
        <v>GBPYC6M18X24F</v>
      </c>
      <c r="P51" s="147">
        <f ca="1">IF(O51="","",'6M Pricing'!$I51*100)</f>
        <v>1.2204094568262169</v>
      </c>
      <c r="Q51" s="147">
        <f t="shared" ca="1" si="2"/>
        <v>1.2204094568262169</v>
      </c>
      <c r="R51" s="148"/>
      <c r="S51" s="147"/>
      <c r="T51" s="147"/>
      <c r="U51" s="146"/>
      <c r="V51" s="147"/>
      <c r="W51" s="147"/>
      <c r="X51" s="112" t="s">
        <v>42</v>
      </c>
      <c r="Y51" s="159" t="str">
        <f>IF($C51=" ","",ROUND(ABS(_xll.RtGet(SourceAlias,$I51,BID)-J51),4))</f>
        <v/>
      </c>
      <c r="Z51" s="159" t="str">
        <f>IF($C51=" ","",ROUND(ABS(_xll.RtGet(SourceAlias,$I51,ASK)-K51),4))</f>
        <v/>
      </c>
      <c r="AA51" s="159" t="str">
        <f>IF($D51=" ","",ROUND(ABS(_xll.RtGet(SourceAlias,$L51,BID)-M51),4))</f>
        <v/>
      </c>
      <c r="AB51" s="159" t="str">
        <f>IF($D51=" ","",ROUND(ABS(_xll.RtGet(SourceAlias,$L51,ASK)-N51),4))</f>
        <v/>
      </c>
      <c r="AC51" s="159">
        <f ca="1">IF($E51=" ","",ROUND(ABS(_xll.RtGet(SourceAlias,$O51,BID)-P51),4))</f>
        <v>6.3E-3</v>
      </c>
      <c r="AD51" s="159">
        <f ca="1">IF($E51=" ","",ROUND(ABS(_xll.RtGet(SourceAlias,$O51,ASK)-Q51),4))</f>
        <v>6.3E-3</v>
      </c>
      <c r="AE51" s="159" t="str">
        <f>IF($F51=" ","",ROUND(ABS(_xll.RtGet(SourceAlias,$R51,BID)-S51),4))</f>
        <v/>
      </c>
      <c r="AF51" s="159" t="str">
        <f>IF($F51=" ","",ROUND(ABS(_xll.RtGet(SourceAlias,$R51,ASK)-T51),4))</f>
        <v/>
      </c>
      <c r="AG51" s="159" t="str">
        <f>IF($G51=" ","",ROUND(ABS(_xll.RtGet(SourceAlias,$U51,BID)-V51),4))</f>
        <v/>
      </c>
      <c r="AH51" s="159" t="str">
        <f>IF($G51=" ","",ROUND(ABS(_xll.RtGet(SourceAlias,$U51,ASK)-W51),4))</f>
        <v/>
      </c>
    </row>
    <row r="52" spans="1:34" x14ac:dyDescent="0.2">
      <c r="A52" s="208" t="s">
        <v>92</v>
      </c>
      <c r="B52" s="119" t="s">
        <v>88</v>
      </c>
      <c r="C52" s="136" t="s">
        <v>42</v>
      </c>
      <c r="D52" s="136" t="s">
        <v>42</v>
      </c>
      <c r="E52" s="136" t="s">
        <v>42</v>
      </c>
      <c r="F52" s="136" t="s">
        <v>42</v>
      </c>
      <c r="G52" s="153" t="s">
        <v>42</v>
      </c>
      <c r="H52" s="111"/>
      <c r="I52" s="143" t="str">
        <v/>
      </c>
      <c r="J52" s="144" t="str">
        <f>IF(I52="","",'1M Pricing'!$I52*100)</f>
        <v/>
      </c>
      <c r="K52" s="144" t="str">
        <f t="shared" si="0"/>
        <v/>
      </c>
      <c r="L52" s="145" t="str">
        <v/>
      </c>
      <c r="M52" s="144" t="str">
        <f>IF(L52="","",'3M Pricing'!$I33*100)</f>
        <v/>
      </c>
      <c r="N52" s="144" t="str">
        <f t="shared" si="1"/>
        <v/>
      </c>
      <c r="O52" s="145" t="str">
        <v/>
      </c>
      <c r="P52" s="144" t="str">
        <f>IF(O52="","",'6M Pricing'!$I52*100)</f>
        <v/>
      </c>
      <c r="Q52" s="144" t="str">
        <f t="shared" si="2"/>
        <v/>
      </c>
      <c r="R52" s="145"/>
      <c r="S52" s="144"/>
      <c r="T52" s="144"/>
      <c r="U52" s="143"/>
      <c r="V52" s="144"/>
      <c r="W52" s="144"/>
      <c r="Y52" s="158" t="str">
        <f>IF($C52=" ","",ROUND(ABS(_xll.RtGet(SourceAlias,$I52,BID)-J52),4))</f>
        <v/>
      </c>
      <c r="Z52" s="158" t="str">
        <f>IF($C52=" ","",ROUND(ABS(_xll.RtGet(SourceAlias,$I52,ASK)-K52),4))</f>
        <v/>
      </c>
      <c r="AA52" s="158" t="str">
        <f>IF($D52=" ","",ROUND(ABS(_xll.RtGet(SourceAlias,$L52,BID)-M52),4))</f>
        <v/>
      </c>
      <c r="AB52" s="158" t="str">
        <f>IF($D52=" ","",ROUND(ABS(_xll.RtGet(SourceAlias,$L52,ASK)-N52),4))</f>
        <v/>
      </c>
      <c r="AC52" s="158" t="str">
        <f>IF($E52=" ","",ROUND(ABS(_xll.RtGet(SourceAlias,$O52,BID)-P52),4))</f>
        <v/>
      </c>
      <c r="AD52" s="158" t="str">
        <f>IF($E52=" ","",ROUND(ABS(_xll.RtGet(SourceAlias,$O52,ASK)-Q52),4))</f>
        <v/>
      </c>
      <c r="AE52" s="158" t="str">
        <f>IF($F52=" ","",ROUND(ABS(_xll.RtGet(SourceAlias,$R52,BID)-S52),4))</f>
        <v/>
      </c>
      <c r="AF52" s="158" t="str">
        <f>IF($F52=" ","",ROUND(ABS(_xll.RtGet(SourceAlias,$R52,ASK)-T52),4))</f>
        <v/>
      </c>
      <c r="AG52" s="158" t="str">
        <f>IF($G52=" ","",ROUND(ABS(_xll.RtGet(SourceAlias,$U52,BID)-V52),4))</f>
        <v/>
      </c>
      <c r="AH52" s="158" t="str">
        <f>IF($G52=" ","",ROUND(ABS(_xll.RtGet(SourceAlias,$U52,ASK)-W52),4))</f>
        <v/>
      </c>
    </row>
    <row r="53" spans="1:34" x14ac:dyDescent="0.2">
      <c r="A53" s="209"/>
      <c r="B53" s="120" t="s">
        <v>15</v>
      </c>
      <c r="C53" s="137" t="s">
        <v>42</v>
      </c>
      <c r="D53" s="137" t="s">
        <v>42</v>
      </c>
      <c r="E53" s="137" t="s">
        <v>42</v>
      </c>
      <c r="F53" s="137" t="s">
        <v>42</v>
      </c>
      <c r="G53" s="154" t="s">
        <v>42</v>
      </c>
      <c r="H53" s="111"/>
      <c r="I53" s="146" t="str">
        <v/>
      </c>
      <c r="J53" s="147" t="str">
        <f>IF(I53="","",'1M Pricing'!$I53*100)</f>
        <v/>
      </c>
      <c r="K53" s="147" t="str">
        <f t="shared" si="0"/>
        <v/>
      </c>
      <c r="L53" s="148" t="str">
        <v/>
      </c>
      <c r="M53" s="147"/>
      <c r="N53" s="147"/>
      <c r="O53" s="148" t="str">
        <v/>
      </c>
      <c r="P53" s="147" t="str">
        <f>IF(O53="","",'6M Pricing'!$I53*100)</f>
        <v/>
      </c>
      <c r="Q53" s="147" t="str">
        <f t="shared" si="2"/>
        <v/>
      </c>
      <c r="R53" s="148"/>
      <c r="S53" s="147"/>
      <c r="T53" s="147"/>
      <c r="U53" s="146"/>
      <c r="V53" s="147"/>
      <c r="W53" s="147"/>
      <c r="Y53" s="159" t="str">
        <f>IF($C53=" ","",ROUND(ABS(_xll.RtGet(SourceAlias,$I53,BID)-J53),4))</f>
        <v/>
      </c>
      <c r="Z53" s="159" t="str">
        <f>IF($C53=" ","",ROUND(ABS(_xll.RtGet(SourceAlias,$I53,ASK)-K53),4))</f>
        <v/>
      </c>
      <c r="AA53" s="159" t="str">
        <f>IF($D53=" ","",ROUND(ABS(_xll.RtGet(SourceAlias,$L53,BID)-M53),4))</f>
        <v/>
      </c>
      <c r="AB53" s="159" t="str">
        <f>IF($D53=" ","",ROUND(ABS(_xll.RtGet(SourceAlias,$L53,ASK)-N53),4))</f>
        <v/>
      </c>
      <c r="AC53" s="159" t="str">
        <f>IF($E53=" ","",ROUND(ABS(_xll.RtGet(SourceAlias,$O53,BID)-P53),4))</f>
        <v/>
      </c>
      <c r="AD53" s="159" t="str">
        <f>IF($E53=" ","",ROUND(ABS(_xll.RtGet(SourceAlias,$O53,ASK)-Q53),4))</f>
        <v/>
      </c>
      <c r="AE53" s="159" t="str">
        <f>IF($F53=" ","",ROUND(ABS(_xll.RtGet(SourceAlias,$R53,BID)-S53),4))</f>
        <v/>
      </c>
      <c r="AF53" s="159" t="str">
        <f>IF($F53=" ","",ROUND(ABS(_xll.RtGet(SourceAlias,$R53,ASK)-T53),4))</f>
        <v/>
      </c>
      <c r="AG53" s="159" t="str">
        <f>IF($G53=" ","",ROUND(ABS(_xll.RtGet(SourceAlias,$U53,BID)-V53),4))</f>
        <v/>
      </c>
      <c r="AH53" s="159" t="str">
        <f>IF($G53=" ","",ROUND(ABS(_xll.RtGet(SourceAlias,$U53,ASK)-W53),4))</f>
        <v/>
      </c>
    </row>
    <row r="54" spans="1:34" x14ac:dyDescent="0.2">
      <c r="A54" s="209"/>
      <c r="B54" s="120" t="s">
        <v>61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 t="str">
        <f>IF(I54="","",'1M Pricing'!$I54*100)</f>
        <v/>
      </c>
      <c r="K54" s="147" t="str">
        <f t="shared" si="0"/>
        <v/>
      </c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x14ac:dyDescent="0.2">
      <c r="A55" s="209"/>
      <c r="B55" s="120" t="s">
        <v>16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 t="str">
        <f>IF(I55="","",'1M Pricing'!$I55*100)</f>
        <v/>
      </c>
      <c r="K55" s="147" t="str">
        <f t="shared" si="0"/>
        <v/>
      </c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x14ac:dyDescent="0.2">
      <c r="A56" s="209"/>
      <c r="B56" s="120" t="s">
        <v>17</v>
      </c>
      <c r="C56" s="137" t="s">
        <v>42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/>
      </c>
      <c r="J56" s="147" t="str">
        <f>IF(I56="","",'1M Pricing'!$I56*100)</f>
        <v/>
      </c>
      <c r="K56" s="147" t="str">
        <f t="shared" si="0"/>
        <v/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 t="str">
        <f>IF($C56=" ","",ROUND(ABS(_xll.RtGet(SourceAlias,$I56,BID)-J56),4))</f>
        <v/>
      </c>
      <c r="Z56" s="159" t="str">
        <f>IF($C56=" ","",ROUND(ABS(_xll.RtGet(SourceAlias,$I56,ASK)-K56),4))</f>
        <v/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x14ac:dyDescent="0.2">
      <c r="A57" s="209"/>
      <c r="B57" s="120" t="s">
        <v>18</v>
      </c>
      <c r="C57" s="137" t="s">
        <v>42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/>
      </c>
      <c r="J57" s="147" t="str">
        <f>IF(I57="","",'1M Pricing'!$I57*100)</f>
        <v/>
      </c>
      <c r="K57" s="147" t="str">
        <f t="shared" si="0"/>
        <v/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 t="str">
        <f>IF($C57=" ","",ROUND(ABS(_xll.RtGet(SourceAlias,$I57,BID)-J57),4))</f>
        <v/>
      </c>
      <c r="Z57" s="159" t="str">
        <f>IF($C57=" ","",ROUND(ABS(_xll.RtGet(SourceAlias,$I57,ASK)-K57),4))</f>
        <v/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x14ac:dyDescent="0.2">
      <c r="A58" s="209"/>
      <c r="B58" s="120" t="s">
        <v>19</v>
      </c>
      <c r="C58" s="137" t="s">
        <v>42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/>
      </c>
      <c r="J58" s="147" t="str">
        <f>IF(I58="","",'1M Pricing'!$I58*100)</f>
        <v/>
      </c>
      <c r="K58" s="147" t="str">
        <f t="shared" si="0"/>
        <v/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 t="str">
        <f>IF($C58=" ","",ROUND(ABS(_xll.RtGet(SourceAlias,$I58,BID)-J58),4))</f>
        <v/>
      </c>
      <c r="Z58" s="159" t="str">
        <f>IF($C58=" ","",ROUND(ABS(_xll.RtGet(SourceAlias,$I58,ASK)-K58),4))</f>
        <v/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x14ac:dyDescent="0.2">
      <c r="A59" s="209"/>
      <c r="B59" s="120" t="s">
        <v>20</v>
      </c>
      <c r="C59" s="137" t="s">
        <v>42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/>
      </c>
      <c r="J59" s="147" t="str">
        <f>IF(I59="","",'1M Pricing'!$I59*100)</f>
        <v/>
      </c>
      <c r="K59" s="147" t="str">
        <f t="shared" si="0"/>
        <v/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 t="str">
        <f>IF($C59=" ","",ROUND(ABS(_xll.RtGet(SourceAlias,$I59,BID)-J59),4))</f>
        <v/>
      </c>
      <c r="Z59" s="159" t="str">
        <f>IF($C59=" ","",ROUND(ABS(_xll.RtGet(SourceAlias,$I59,ASK)-K59),4))</f>
        <v/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x14ac:dyDescent="0.2">
      <c r="A60" s="209"/>
      <c r="B60" s="120" t="s">
        <v>13</v>
      </c>
      <c r="C60" s="137" t="s">
        <v>42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/>
      </c>
      <c r="J60" s="147" t="str">
        <f>IF(I60="","",'1M Pricing'!$I60*100)</f>
        <v/>
      </c>
      <c r="K60" s="147" t="str">
        <f t="shared" si="0"/>
        <v/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 t="str">
        <f>IF($C60=" ","",ROUND(ABS(_xll.RtGet(SourceAlias,$I60,BID)-J60),4))</f>
        <v/>
      </c>
      <c r="Z60" s="159" t="str">
        <f>IF($C60=" ","",ROUND(ABS(_xll.RtGet(SourceAlias,$I60,ASK)-K60),4))</f>
        <v/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x14ac:dyDescent="0.2">
      <c r="A61" s="209"/>
      <c r="B61" s="120" t="s">
        <v>55</v>
      </c>
      <c r="C61" s="137" t="s">
        <v>42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/>
      </c>
      <c r="J61" s="147" t="str">
        <f>IF(I61="","",'1M Pricing'!$I61*100)</f>
        <v/>
      </c>
      <c r="K61" s="147" t="str">
        <f t="shared" si="0"/>
        <v/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 t="str">
        <f>IF($C61=" ","",ROUND(ABS(_xll.RtGet(SourceAlias,$I61,BID)-J61),4))</f>
        <v/>
      </c>
      <c r="Z61" s="159" t="str">
        <f>IF($C61=" ","",ROUND(ABS(_xll.RtGet(SourceAlias,$I61,ASK)-K61),4))</f>
        <v/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x14ac:dyDescent="0.2">
      <c r="A62" s="209"/>
      <c r="B62" s="120" t="s">
        <v>56</v>
      </c>
      <c r="C62" s="137" t="s">
        <v>42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/>
      </c>
      <c r="J62" s="147" t="str">
        <f>IF(I62="","",'1M Pricing'!$I62*100)</f>
        <v/>
      </c>
      <c r="K62" s="147" t="str">
        <f t="shared" si="0"/>
        <v/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 t="str">
        <f>IF($C62=" ","",ROUND(ABS(_xll.RtGet(SourceAlias,$I62,BID)-J62),4))</f>
        <v/>
      </c>
      <c r="Z62" s="159" t="str">
        <f>IF($C62=" ","",ROUND(ABS(_xll.RtGet(SourceAlias,$I62,ASK)-K62),4))</f>
        <v/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x14ac:dyDescent="0.2">
      <c r="A63" s="209"/>
      <c r="B63" s="120" t="s">
        <v>21</v>
      </c>
      <c r="C63" s="137" t="s">
        <v>42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/>
      </c>
      <c r="J63" s="147" t="str">
        <f>IF(I63="","",'1M Pricing'!$I63*100)</f>
        <v/>
      </c>
      <c r="K63" s="147" t="str">
        <f t="shared" si="0"/>
        <v/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 t="str">
        <f>IF($C63=" ","",ROUND(ABS(_xll.RtGet(SourceAlias,$I63,BID)-J63),4))</f>
        <v/>
      </c>
      <c r="Z63" s="159" t="str">
        <f>IF($C63=" ","",ROUND(ABS(_xll.RtGet(SourceAlias,$I63,ASK)-K63),4))</f>
        <v/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x14ac:dyDescent="0.2">
      <c r="A64" s="209"/>
      <c r="B64" s="120" t="s">
        <v>57</v>
      </c>
      <c r="C64" s="137" t="s">
        <v>42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/>
      </c>
      <c r="J64" s="147" t="str">
        <f>IF(I64="","",'1M Pricing'!$I64*100)</f>
        <v/>
      </c>
      <c r="K64" s="147" t="str">
        <f t="shared" si="0"/>
        <v/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 t="str">
        <f>IF($C64=" ","",ROUND(ABS(_xll.RtGet(SourceAlias,$I64,BID)-J64),4))</f>
        <v/>
      </c>
      <c r="Z64" s="159" t="str">
        <f>IF($C64=" ","",ROUND(ABS(_xll.RtGet(SourceAlias,$I64,ASK)-K64),4))</f>
        <v/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x14ac:dyDescent="0.2">
      <c r="A65" s="209"/>
      <c r="B65" s="120" t="s">
        <v>58</v>
      </c>
      <c r="C65" s="137" t="s">
        <v>42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/>
      </c>
      <c r="J65" s="147" t="str">
        <f>IF(I65="","",'1M Pricing'!$I65*100)</f>
        <v/>
      </c>
      <c r="K65" s="147" t="str">
        <f t="shared" si="0"/>
        <v/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 t="str">
        <f>IF($C65=" ","",ROUND(ABS(_xll.RtGet(SourceAlias,$I65,BID)-J65),4))</f>
        <v/>
      </c>
      <c r="Z65" s="159" t="str">
        <f>IF($C65=" ","",ROUND(ABS(_xll.RtGet(SourceAlias,$I65,ASK)-K65),4))</f>
        <v/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x14ac:dyDescent="0.2">
      <c r="A66" s="209"/>
      <c r="B66" s="121" t="s">
        <v>60</v>
      </c>
      <c r="C66" s="138" t="s">
        <v>42</v>
      </c>
      <c r="D66" s="138" t="s">
        <v>42</v>
      </c>
      <c r="E66" s="138" t="s">
        <v>42</v>
      </c>
      <c r="F66" s="138" t="s">
        <v>42</v>
      </c>
      <c r="G66" s="155" t="s">
        <v>42</v>
      </c>
      <c r="H66" s="111"/>
      <c r="I66" s="152" t="str">
        <v/>
      </c>
      <c r="J66" s="150" t="str">
        <f>IF(I66="","",'1M Pricing'!$I66*100)</f>
        <v/>
      </c>
      <c r="K66" s="150" t="str">
        <f t="shared" si="0"/>
        <v/>
      </c>
      <c r="L66" s="149" t="str">
        <v/>
      </c>
      <c r="M66" s="150"/>
      <c r="N66" s="150"/>
      <c r="O66" s="149" t="str">
        <v/>
      </c>
      <c r="P66" s="150" t="str">
        <f>IF(O66="","",'6M Pricing'!$I66*100)</f>
        <v/>
      </c>
      <c r="Q66" s="150" t="str">
        <f t="shared" si="2"/>
        <v/>
      </c>
      <c r="R66" s="149"/>
      <c r="S66" s="150"/>
      <c r="T66" s="150"/>
      <c r="U66" s="152"/>
      <c r="V66" s="150"/>
      <c r="W66" s="150"/>
      <c r="Y66" s="161" t="str">
        <f>IF($C66=" ","",ROUND(ABS(_xll.RtGet(SourceAlias,$I66,BID)-J66),4))</f>
        <v/>
      </c>
      <c r="Z66" s="161" t="str">
        <f>IF($C66=" ","",ROUND(ABS(_xll.RtGet(SourceAlias,$I66,ASK)-K66),4))</f>
        <v/>
      </c>
      <c r="AA66" s="161" t="str">
        <f>IF($D66=" ","",ROUND(ABS(_xll.RtGet(SourceAlias,$L66,BID)-M66),4))</f>
        <v/>
      </c>
      <c r="AB66" s="161" t="str">
        <f>IF($D66=" ","",ROUND(ABS(_xll.RtGet(SourceAlias,$L66,ASK)-N66),4))</f>
        <v/>
      </c>
      <c r="AC66" s="161" t="str">
        <f>IF($E66=" ","",ROUND(ABS(_xll.RtGet(SourceAlias,$O66,BID)-P66),4))</f>
        <v/>
      </c>
      <c r="AD66" s="161" t="str">
        <f>IF($E66=" ","",ROUND(ABS(_xll.RtGet(SourceAlias,$O66,ASK)-Q66),4))</f>
        <v/>
      </c>
      <c r="AE66" s="161" t="str">
        <f>IF($F66=" ","",ROUND(ABS(_xll.RtGet(SourceAlias,$R66,BID)-S66),4))</f>
        <v/>
      </c>
      <c r="AF66" s="161" t="str">
        <f>IF($F66=" ","",ROUND(ABS(_xll.RtGet(SourceAlias,$R66,ASK)-T66),4))</f>
        <v/>
      </c>
      <c r="AG66" s="161" t="str">
        <f>IF($G66=" ","",ROUND(ABS(_xll.RtGet(SourceAlias,$U66,BID)-V66),4))</f>
        <v/>
      </c>
      <c r="AH66" s="161" t="str">
        <f>IF($G66=" ","",ROUND(ABS(_xll.RtGet(SourceAlias,$U66,ASK)-W66),4))</f>
        <v/>
      </c>
    </row>
    <row r="67" spans="1:34" x14ac:dyDescent="0.2">
      <c r="A67" s="209"/>
      <c r="B67" s="120" t="s">
        <v>22</v>
      </c>
      <c r="C67" s="137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37" t="str">
        <f>IF(Contribute="abcd",IF($E$2&lt;&gt;-1,_xll.RtContribute(SourceAlias,L67,Fields,M67:N67,"SCOPE:SERVER"),_xll.RtContribute(SourceAlias,"DDS_INSERT_S",$E$2:$G$2,L67:N67,"SCOPE:SERVER FTC:ALL")),"stopped")</f>
        <v>stopped</v>
      </c>
      <c r="E67" s="137" t="str">
        <f>IF(Contribute="abcd",IF($E$2&lt;&gt;-1,_xll.RtContribute(SourceAlias,O67,Fields,P67:Q67,"SCOPE:SERVER"),_xll.RtContribute(SourceAlias,"DDS_INSERT_S",$E$2:$G$2,O67:Q67,"SCOPE:SERVER FTC:ALL")),"stopped")</f>
        <v>stopped</v>
      </c>
      <c r="F67" s="137" t="s">
        <v>42</v>
      </c>
      <c r="G67" s="154" t="s">
        <v>42</v>
      </c>
      <c r="H67" s="113"/>
      <c r="I67" s="146" t="str">
        <v>GBPYC1M_SB1L_1Y</v>
      </c>
      <c r="J67" s="147">
        <f ca="1">IF(I67="","",'1M Pricing'!$I67*100)</f>
        <v>0.5729393718173067</v>
      </c>
      <c r="K67" s="147">
        <f t="shared" ca="1" si="0"/>
        <v>0.5729393718173067</v>
      </c>
      <c r="L67" s="148" t="str">
        <v>GBPYC3M_SB3L_1Y</v>
      </c>
      <c r="M67" s="147">
        <f ca="1">IF(L67="","",'3M Pricing'!$I67*100)</f>
        <v>0.64791067237153799</v>
      </c>
      <c r="N67" s="147">
        <f t="shared" ref="N67:N130" ca="1" si="3">M67</f>
        <v>0.64791067237153799</v>
      </c>
      <c r="O67" s="148" t="str">
        <v>GBPYC6M_SB6L_1Y</v>
      </c>
      <c r="P67" s="147">
        <f ca="1">IF(O67="","",'6M Pricing'!$I67*100)</f>
        <v>0.78325389933650991</v>
      </c>
      <c r="Q67" s="147">
        <f t="shared" ca="1" si="2"/>
        <v>0.78325389933650991</v>
      </c>
      <c r="R67" s="148"/>
      <c r="S67" s="147"/>
      <c r="T67" s="147"/>
      <c r="U67" s="146"/>
      <c r="V67" s="147"/>
      <c r="W67" s="147"/>
      <c r="X67" s="112"/>
      <c r="Y67" s="159">
        <f ca="1">IF($C67=" ","",ROUND(ABS(_xll.RtGet(SourceAlias,$I67,BID)-J67),4))</f>
        <v>0</v>
      </c>
      <c r="Z67" s="159">
        <f ca="1">IF($C67=" ","",ROUND(ABS(_xll.RtGet(SourceAlias,$I67,ASK)-K67),4))</f>
        <v>0</v>
      </c>
      <c r="AA67" s="159">
        <f ca="1">IF($D67=" ","",ROUND(ABS(_xll.RtGet(SourceAlias,$L67,BID)-M67),4))</f>
        <v>2.9999999999999997E-4</v>
      </c>
      <c r="AB67" s="159">
        <f ca="1">IF($D67=" ","",ROUND(ABS(_xll.RtGet(SourceAlias,$L67,ASK)-N67),4))</f>
        <v>2.9999999999999997E-4</v>
      </c>
      <c r="AC67" s="159">
        <f ca="1">IF($E67=" ","",ROUND(ABS(_xll.RtGet(SourceAlias,$O67,BID)-P67),4))</f>
        <v>0</v>
      </c>
      <c r="AD67" s="159">
        <f ca="1">IF($E67=" ","",ROUND(ABS(_xll.RtGet(SourceAlias,$O67,ASK)-Q67),4))</f>
        <v>0</v>
      </c>
      <c r="AE67" s="159" t="str">
        <f>IF($F67=" ","",ROUND(ABS(_xll.RtGet(SourceAlias,$R67,BID)-S67),4))</f>
        <v/>
      </c>
      <c r="AF67" s="159" t="str">
        <f>IF($F67=" ","",ROUND(ABS(_xll.RtGet(SourceAlias,$R67,ASK)-T67),4))</f>
        <v/>
      </c>
      <c r="AG67" s="159" t="str">
        <f>IF($G67=" ","",ROUND(ABS(_xll.RtGet(SourceAlias,$U67,BID)-V67),4))</f>
        <v/>
      </c>
      <c r="AH67" s="159" t="str">
        <f>IF($G67=" ","",ROUND(ABS(_xll.RtGet(SourceAlias,$U67,ASK)-W67),4))</f>
        <v/>
      </c>
    </row>
    <row r="68" spans="1:34" x14ac:dyDescent="0.2">
      <c r="A68" s="209"/>
      <c r="B68" s="120" t="s">
        <v>94</v>
      </c>
      <c r="C68" s="13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">
        <v>42</v>
      </c>
      <c r="F68" s="137" t="s">
        <v>42</v>
      </c>
      <c r="G68" s="137" t="s">
        <v>42</v>
      </c>
      <c r="H68" s="113"/>
      <c r="I68" s="146" t="str">
        <v>GBPYC1M_SB1L_1Y3M</v>
      </c>
      <c r="J68" s="147">
        <f ca="1">IF(I68="","",'1M Pricing'!$I68*100)</f>
        <v>0.60855721800086482</v>
      </c>
      <c r="K68" s="147">
        <f t="shared" ca="1" si="0"/>
        <v>0.60855721800086482</v>
      </c>
      <c r="L68" s="148" t="str">
        <v>GBPYC3M_SB3L_1Y3M</v>
      </c>
      <c r="M68" s="147">
        <f ca="1">IF(L68="","",'3M Pricing'!$I68*100)</f>
        <v>0.68432093160548257</v>
      </c>
      <c r="N68" s="147">
        <f t="shared" ca="1" si="3"/>
        <v>0.68432093160548257</v>
      </c>
      <c r="O68" s="148" t="str">
        <v/>
      </c>
      <c r="P68" s="147" t="str">
        <f>IF(O68="","",'6M Pricing'!$I68*100)</f>
        <v/>
      </c>
      <c r="Q68" s="147" t="str">
        <f t="shared" si="2"/>
        <v/>
      </c>
      <c r="R68" s="148"/>
      <c r="S68" s="147"/>
      <c r="T68" s="147"/>
      <c r="U68" s="146"/>
      <c r="V68" s="147"/>
      <c r="W68" s="147"/>
      <c r="X68" s="112"/>
      <c r="Y68" s="159">
        <f ca="1">IF($C68=" ","",ROUND(ABS(_xll.RtGet(SourceAlias,$I68,BID)-J68),4))</f>
        <v>0</v>
      </c>
      <c r="Z68" s="159">
        <f ca="1">IF($C68=" ","",ROUND(ABS(_xll.RtGet(SourceAlias,$I68,ASK)-K68),4))</f>
        <v>0</v>
      </c>
      <c r="AA68" s="159">
        <f ca="1">IF($D68=" ","",ROUND(ABS(_xll.RtGet(SourceAlias,$L68,BID)-M68),4))</f>
        <v>4.0000000000000002E-4</v>
      </c>
      <c r="AB68" s="159">
        <f ca="1">IF($D68=" ","",ROUND(ABS(_xll.RtGet(SourceAlias,$L68,ASK)-N68),4))</f>
        <v>4.0000000000000002E-4</v>
      </c>
      <c r="AC68" s="159" t="str">
        <f>IF($E68=" ","",ROUND(ABS(_xll.RtGet(SourceAlias,$O68,BID)-P68),4))</f>
        <v/>
      </c>
      <c r="AD68" s="159" t="str">
        <f>IF($E68=" ","",ROUND(ABS(_xll.RtGet(SourceAlias,$O68,ASK)-Q68),4))</f>
        <v/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209"/>
      <c r="B69" s="120" t="s">
        <v>95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tr">
        <f>IF(Contribute="abcd",IF($E$2&lt;&gt;-1,_xll.RtContribute(SourceAlias,O69,Fields,P69:Q69,"SCOPE:SERVER"),_xll.RtContribute(SourceAlias,"DDS_INSERT_S",$E$2:$G$2,O69:Q69,"SCOPE:SERVER FTC:ALL")),"stopped")</f>
        <v>stopped</v>
      </c>
      <c r="F69" s="137" t="s">
        <v>42</v>
      </c>
      <c r="G69" s="137" t="s">
        <v>42</v>
      </c>
      <c r="H69" s="113"/>
      <c r="I69" s="146" t="str">
        <v>GBPYC1M_SB1L_1Y6M</v>
      </c>
      <c r="J69" s="147">
        <f ca="1">IF(I69="","",'1M Pricing'!$I69*100)</f>
        <v>0.64851074605821635</v>
      </c>
      <c r="K69" s="147">
        <f t="shared" ca="1" si="0"/>
        <v>0.64851074605821635</v>
      </c>
      <c r="L69" s="148" t="str">
        <v>GBPYC3M_SB3L_1Y6M</v>
      </c>
      <c r="M69" s="147">
        <f ca="1">IF(L69="","",'3M Pricing'!$I69*100)</f>
        <v>0.72792532880947014</v>
      </c>
      <c r="N69" s="147">
        <f t="shared" ca="1" si="3"/>
        <v>0.72792532880947014</v>
      </c>
      <c r="O69" s="148" t="str">
        <v>GBPYC6M_SB6L_1Y6M</v>
      </c>
      <c r="P69" s="147">
        <f ca="1">IF(O69="","",'6M Pricing'!$I69*100)</f>
        <v>0.85308743544745691</v>
      </c>
      <c r="Q69" s="147">
        <f t="shared" ca="1" si="2"/>
        <v>0.85308743544745691</v>
      </c>
      <c r="R69" s="148"/>
      <c r="S69" s="147"/>
      <c r="T69" s="147"/>
      <c r="U69" s="146"/>
      <c r="V69" s="147"/>
      <c r="W69" s="147"/>
      <c r="X69" s="112"/>
      <c r="Y69" s="159">
        <f ca="1">IF($C69=" ","",ROUND(ABS(_xll.RtGet(SourceAlias,$I69,BID)-J69),4))</f>
        <v>0</v>
      </c>
      <c r="Z69" s="159">
        <f ca="1">IF($C69=" ","",ROUND(ABS(_xll.RtGet(SourceAlias,$I69,ASK)-K69),4))</f>
        <v>0</v>
      </c>
      <c r="AA69" s="159">
        <f ca="1">IF($D69=" ","",ROUND(ABS(_xll.RtGet(SourceAlias,$L69,BID)-M69),4))</f>
        <v>5.0000000000000001E-4</v>
      </c>
      <c r="AB69" s="159">
        <f ca="1">IF($D69=" ","",ROUND(ABS(_xll.RtGet(SourceAlias,$L69,ASK)-N69),4))</f>
        <v>5.0000000000000001E-4</v>
      </c>
      <c r="AC69" s="159">
        <f ca="1">IF($E69=" ","",ROUND(ABS(_xll.RtGet(SourceAlias,$O69,BID)-P69),4))</f>
        <v>0</v>
      </c>
      <c r="AD69" s="159">
        <f ca="1">IF($E69=" ","",ROUND(ABS(_xll.RtGet(SourceAlias,$O69,ASK)-Q69),4))</f>
        <v>0</v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209"/>
      <c r="B70" s="120" t="s">
        <v>96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">
        <v>42</v>
      </c>
      <c r="F70" s="137" t="s">
        <v>42</v>
      </c>
      <c r="G70" s="137" t="s">
        <v>42</v>
      </c>
      <c r="H70" s="113"/>
      <c r="I70" s="146" t="str">
        <v>GBPYC1M_SB1L_1Y9M</v>
      </c>
      <c r="J70" s="147">
        <f ca="1">IF(I70="","",'1M Pricing'!$I70*100)</f>
        <v>0.69194034709836749</v>
      </c>
      <c r="K70" s="147">
        <f t="shared" ca="1" si="0"/>
        <v>0.69194034709836749</v>
      </c>
      <c r="L70" s="148" t="str">
        <v>GBPYC3M_SB3L_1Y9M</v>
      </c>
      <c r="M70" s="147">
        <f ca="1">IF(L70="","",'3M Pricing'!$I70*100)</f>
        <v>0.77470205742884846</v>
      </c>
      <c r="N70" s="147">
        <f t="shared" ca="1" si="3"/>
        <v>0.77470205742884846</v>
      </c>
      <c r="O70" s="148" t="str">
        <v/>
      </c>
      <c r="P70" s="147" t="str">
        <f>IF(O70="","",'6M Pricing'!$I70*100)</f>
        <v/>
      </c>
      <c r="Q70" s="147" t="str">
        <f t="shared" si="2"/>
        <v/>
      </c>
      <c r="R70" s="148"/>
      <c r="S70" s="147"/>
      <c r="T70" s="147"/>
      <c r="U70" s="146"/>
      <c r="V70" s="147"/>
      <c r="W70" s="147"/>
      <c r="X70" s="112"/>
      <c r="Y70" s="159">
        <f ca="1">IF($C70=" ","",ROUND(ABS(_xll.RtGet(SourceAlias,$I70,BID)-J70),4))</f>
        <v>0</v>
      </c>
      <c r="Z70" s="159">
        <f ca="1">IF($C70=" ","",ROUND(ABS(_xll.RtGet(SourceAlias,$I70,ASK)-K70),4))</f>
        <v>0</v>
      </c>
      <c r="AA70" s="159">
        <f ca="1">IF($D70=" ","",ROUND(ABS(_xll.RtGet(SourceAlias,$L70,BID)-M70),4))</f>
        <v>6.9999999999999999E-4</v>
      </c>
      <c r="AB70" s="159">
        <f ca="1">IF($D70=" ","",ROUND(ABS(_xll.RtGet(SourceAlias,$L70,ASK)-N70),4))</f>
        <v>6.9999999999999999E-4</v>
      </c>
      <c r="AC70" s="159" t="str">
        <f>IF($E70=" ","",ROUND(ABS(_xll.RtGet(SourceAlias,$O70,BID)-P70),4))</f>
        <v/>
      </c>
      <c r="AD70" s="159" t="str">
        <f>IF($E70=" ","",ROUND(ABS(_xll.RtGet(SourceAlias,$O70,ASK)-Q70),4))</f>
        <v/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209"/>
      <c r="B71" s="120" t="s">
        <v>23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tr">
        <f>IF(Contribute="abcd",IF($E$2&lt;&gt;-1,_xll.RtContribute(SourceAlias,O71,Fields,P71:Q71,"SCOPE:SERVER"),_xll.RtContribute(SourceAlias,"DDS_INSERT_S",$E$2:$G$2,O71:Q71,"SCOPE:SERVER FTC:ALL")),"stopped")</f>
        <v>stopped</v>
      </c>
      <c r="F71" s="137" t="s">
        <v>42</v>
      </c>
      <c r="G71" s="137" t="s">
        <v>42</v>
      </c>
      <c r="H71" s="113"/>
      <c r="I71" s="146" t="str">
        <v>GBPYC1M_SB1L_2Y</v>
      </c>
      <c r="J71" s="147">
        <f ca="1">IF(I71="","",'1M Pricing'!$I71*100)</f>
        <v>0.73720018134612808</v>
      </c>
      <c r="K71" s="147">
        <f t="shared" ref="K71:K132" ca="1" si="4">J71</f>
        <v>0.73720018134612808</v>
      </c>
      <c r="L71" s="148" t="str">
        <v>GBPYC3M_SB3L_2Y</v>
      </c>
      <c r="M71" s="147">
        <f ca="1">IF(L71="","",'3M Pricing'!$I71*100)</f>
        <v>0.82353542786994038</v>
      </c>
      <c r="N71" s="147">
        <f t="shared" ca="1" si="3"/>
        <v>0.82353542786994038</v>
      </c>
      <c r="O71" s="148" t="str">
        <v>GBPYC6M_SB6L_2Y</v>
      </c>
      <c r="P71" s="147">
        <f ca="1">IF(O71="","",'6M Pricing'!$I71*100)</f>
        <v>0.9450000000000004</v>
      </c>
      <c r="Q71" s="147">
        <f t="shared" ref="Q71:Q132" ca="1" si="5">P71</f>
        <v>0.9450000000000004</v>
      </c>
      <c r="R71" s="148"/>
      <c r="S71" s="147"/>
      <c r="T71" s="147"/>
      <c r="U71" s="146"/>
      <c r="V71" s="147"/>
      <c r="W71" s="147"/>
      <c r="X71" s="112"/>
      <c r="Y71" s="159">
        <f ca="1">IF($C71=" ","",ROUND(ABS(_xll.RtGet(SourceAlias,$I71,BID)-J71),4))</f>
        <v>0</v>
      </c>
      <c r="Z71" s="159">
        <f ca="1">IF($C71=" ","",ROUND(ABS(_xll.RtGet(SourceAlias,$I71,ASK)-K71),4))</f>
        <v>0</v>
      </c>
      <c r="AA71" s="159">
        <f ca="1">IF($D71=" ","",ROUND(ABS(_xll.RtGet(SourceAlias,$L71,BID)-M71),4))</f>
        <v>8.9999999999999998E-4</v>
      </c>
      <c r="AB71" s="159">
        <f ca="1">IF($D71=" ","",ROUND(ABS(_xll.RtGet(SourceAlias,$L71,ASK)-N71),4))</f>
        <v>8.9999999999999998E-4</v>
      </c>
      <c r="AC71" s="159">
        <f ca="1">IF($E71=" ","",ROUND(ABS(_xll.RtGet(SourceAlias,$O71,BID)-P71),4))</f>
        <v>0</v>
      </c>
      <c r="AD71" s="159">
        <f ca="1">IF($E71=" ","",ROUND(ABS(_xll.RtGet(SourceAlias,$O71,ASK)-Q71),4))</f>
        <v>0</v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x14ac:dyDescent="0.2">
      <c r="A72" s="209"/>
      <c r="B72" s="120" t="s">
        <v>119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">
        <v>42</v>
      </c>
      <c r="F72" s="137" t="s">
        <v>42</v>
      </c>
      <c r="G72" s="137" t="s">
        <v>42</v>
      </c>
      <c r="H72" s="113"/>
      <c r="I72" s="146" t="str">
        <v>GBPYC1M_SB1L_2Y3M</v>
      </c>
      <c r="J72" s="147">
        <f ca="1">IF(I72="","",'1M Pricing'!$I72*100)</f>
        <v>0.78285404294253025</v>
      </c>
      <c r="K72" s="147">
        <f t="shared" ca="1" si="4"/>
        <v>0.78285404294253025</v>
      </c>
      <c r="L72" s="148" t="str">
        <v>GBPYC3M_SB3L_2Y3M</v>
      </c>
      <c r="M72" s="147">
        <f ca="1">IF(L72="","",'3M Pricing'!$I72*100)</f>
        <v>0.87040579440859078</v>
      </c>
      <c r="N72" s="147">
        <f t="shared" ca="1" si="3"/>
        <v>0.87040579440859078</v>
      </c>
      <c r="O72" s="148" t="str">
        <v/>
      </c>
      <c r="P72" s="147" t="str">
        <f>IF(O72="","",'6M Pricing'!$I72*100)</f>
        <v/>
      </c>
      <c r="Q72" s="147" t="str">
        <f t="shared" si="5"/>
        <v/>
      </c>
      <c r="R72" s="148"/>
      <c r="S72" s="147"/>
      <c r="T72" s="147"/>
      <c r="U72" s="146"/>
      <c r="V72" s="147"/>
      <c r="W72" s="147"/>
      <c r="X72" s="112"/>
      <c r="Y72" s="159">
        <f ca="1">IF($C72=" ","",ROUND(ABS(_xll.RtGet(SourceAlias,$I72,BID)-J72),4))</f>
        <v>0</v>
      </c>
      <c r="Z72" s="159">
        <f ca="1">IF($C72=" ","",ROUND(ABS(_xll.RtGet(SourceAlias,$I72,ASK)-K72),4))</f>
        <v>0</v>
      </c>
      <c r="AA72" s="159">
        <f ca="1">IF($D72=" ","",ROUND(ABS(_xll.RtGet(SourceAlias,$L72,BID)-M72),4))</f>
        <v>1.1000000000000001E-3</v>
      </c>
      <c r="AB72" s="159">
        <f ca="1">IF($D72=" ","",ROUND(ABS(_xll.RtGet(SourceAlias,$L72,ASK)-N72),4))</f>
        <v>1.1000000000000001E-3</v>
      </c>
      <c r="AC72" s="159" t="str">
        <f>IF($E72=" ","",ROUND(ABS(_xll.RtGet(SourceAlias,$O72,BID)-P72),4))</f>
        <v/>
      </c>
      <c r="AD72" s="159" t="str">
        <f>IF($E72=" ","",ROUND(ABS(_xll.RtGet(SourceAlias,$O72,ASK)-Q72),4))</f>
        <v/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x14ac:dyDescent="0.2">
      <c r="A73" s="209"/>
      <c r="B73" s="120" t="s">
        <v>120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tr">
        <f>IF(Contribute="abcd",IF($E$2&lt;&gt;-1,_xll.RtContribute(SourceAlias,O73,Fields,P73:Q73,"SCOPE:SERVER"),_xll.RtContribute(SourceAlias,"DDS_INSERT_S",$E$2:$G$2,O73:Q73,"SCOPE:SERVER FTC:ALL")),"stopped")</f>
        <v>stopped</v>
      </c>
      <c r="F73" s="137" t="s">
        <v>42</v>
      </c>
      <c r="G73" s="137" t="s">
        <v>42</v>
      </c>
      <c r="H73" s="111"/>
      <c r="I73" s="146" t="str">
        <v>GBPYC1M_SB1L_2Y6M</v>
      </c>
      <c r="J73" s="147">
        <f ca="1">IF(I73="","",'1M Pricing'!$I73*100)</f>
        <v>0.8282267263473071</v>
      </c>
      <c r="K73" s="147">
        <f t="shared" ca="1" si="4"/>
        <v>0.8282267263473071</v>
      </c>
      <c r="L73" s="148" t="str">
        <v>GBPYC3M_SB3L_2Y6M</v>
      </c>
      <c r="M73" s="147">
        <f ca="1">IF(L73="","",'3M Pricing'!$I73*100)</f>
        <v>0.91434225644518674</v>
      </c>
      <c r="N73" s="147">
        <f t="shared" ca="1" si="3"/>
        <v>0.91434225644518674</v>
      </c>
      <c r="O73" s="148" t="str">
        <v>GBPYC6M_SB6L_2Y6M</v>
      </c>
      <c r="P73" s="147">
        <f ca="1">IF(O73="","",'6M Pricing'!$I73*100)</f>
        <v>1.0365716705048615</v>
      </c>
      <c r="Q73" s="147">
        <f t="shared" ca="1" si="5"/>
        <v>1.0365716705048615</v>
      </c>
      <c r="R73" s="148"/>
      <c r="S73" s="147"/>
      <c r="T73" s="147"/>
      <c r="U73" s="146"/>
      <c r="V73" s="147"/>
      <c r="W73" s="147"/>
      <c r="Y73" s="159">
        <f ca="1">IF($C73=" ","",ROUND(ABS(_xll.RtGet(SourceAlias,$I73,BID)-J73),4))</f>
        <v>0</v>
      </c>
      <c r="Z73" s="159">
        <f ca="1">IF($C73=" ","",ROUND(ABS(_xll.RtGet(SourceAlias,$I73,ASK)-K73),4))</f>
        <v>0</v>
      </c>
      <c r="AA73" s="159">
        <f ca="1">IF($D73=" ","",ROUND(ABS(_xll.RtGet(SourceAlias,$L73,BID)-M73),4))</f>
        <v>8.9999999999999998E-4</v>
      </c>
      <c r="AB73" s="159">
        <f ca="1">IF($D73=" ","",ROUND(ABS(_xll.RtGet(SourceAlias,$L73,ASK)-N73),4))</f>
        <v>8.9999999999999998E-4</v>
      </c>
      <c r="AC73" s="159">
        <f ca="1">IF($E73=" ","",ROUND(ABS(_xll.RtGet(SourceAlias,$O73,BID)-P73),4))</f>
        <v>0</v>
      </c>
      <c r="AD73" s="159">
        <f ca="1">IF($E73=" ","",ROUND(ABS(_xll.RtGet(SourceAlias,$O73,ASK)-Q73),4))</f>
        <v>0</v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x14ac:dyDescent="0.2">
      <c r="A74" s="209"/>
      <c r="B74" s="120" t="s">
        <v>121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">
        <v>42</v>
      </c>
      <c r="F74" s="137" t="s">
        <v>42</v>
      </c>
      <c r="G74" s="137" t="s">
        <v>42</v>
      </c>
      <c r="H74" s="111"/>
      <c r="I74" s="146" t="str">
        <v>GBPYC1M_SB1L_2Y9M</v>
      </c>
      <c r="J74" s="147">
        <f ca="1">IF(I74="","",'1M Pricing'!$I74*100)</f>
        <v>0.87397403986886124</v>
      </c>
      <c r="K74" s="147">
        <f t="shared" ca="1" si="4"/>
        <v>0.87397403986886124</v>
      </c>
      <c r="L74" s="148" t="str">
        <v>GBPYC3M_SB3L_2Y9M</v>
      </c>
      <c r="M74" s="147">
        <f ca="1">IF(L74="","",'3M Pricing'!$I74*100)</f>
        <v>0.95761772875134432</v>
      </c>
      <c r="N74" s="147">
        <f t="shared" ca="1" si="3"/>
        <v>0.95761772875134432</v>
      </c>
      <c r="O74" s="148" t="str">
        <v/>
      </c>
      <c r="P74" s="147" t="str">
        <f>IF(O74="","",'6M Pricing'!$I74*100)</f>
        <v/>
      </c>
      <c r="Q74" s="147" t="str">
        <f t="shared" si="5"/>
        <v/>
      </c>
      <c r="R74" s="148"/>
      <c r="S74" s="147"/>
      <c r="T74" s="147"/>
      <c r="U74" s="146"/>
      <c r="V74" s="147"/>
      <c r="W74" s="147"/>
      <c r="Y74" s="159">
        <f ca="1">IF($C74=" ","",ROUND(ABS(_xll.RtGet(SourceAlias,$I74,BID)-J74),4))</f>
        <v>0</v>
      </c>
      <c r="Z74" s="159">
        <f ca="1">IF($C74=" ","",ROUND(ABS(_xll.RtGet(SourceAlias,$I74,ASK)-K74),4))</f>
        <v>0</v>
      </c>
      <c r="AA74" s="159">
        <f ca="1">IF($D74=" ","",ROUND(ABS(_xll.RtGet(SourceAlias,$L74,BID)-M74),4))</f>
        <v>4.0000000000000002E-4</v>
      </c>
      <c r="AB74" s="159">
        <f ca="1">IF($D74=" ","",ROUND(ABS(_xll.RtGet(SourceAlias,$L74,ASK)-N74),4))</f>
        <v>4.0000000000000002E-4</v>
      </c>
      <c r="AC74" s="159" t="str">
        <f>IF($E74=" ","",ROUND(ABS(_xll.RtGet(SourceAlias,$O74,BID)-P74),4))</f>
        <v/>
      </c>
      <c r="AD74" s="159" t="str">
        <f>IF($E74=" ","",ROUND(ABS(_xll.RtGet(SourceAlias,$O74,ASK)-Q74),4))</f>
        <v/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x14ac:dyDescent="0.2">
      <c r="A75" s="209"/>
      <c r="B75" s="120" t="s">
        <v>24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137" t="s">
        <v>42</v>
      </c>
      <c r="G75" s="137" t="s">
        <v>42</v>
      </c>
      <c r="H75" s="111"/>
      <c r="I75" s="146" t="str">
        <v>GBPYC1M_SB1L_3Y</v>
      </c>
      <c r="J75" s="147">
        <f ca="1">IF(I75="","",'1M Pricing'!$I75*100)</f>
        <v>0.91833591868147113</v>
      </c>
      <c r="K75" s="147">
        <f t="shared" ca="1" si="4"/>
        <v>0.91833591868147113</v>
      </c>
      <c r="L75" s="148" t="str">
        <v>GBPYC3M_SB3L_3Y</v>
      </c>
      <c r="M75" s="147">
        <f ca="1">IF(L75="","",'3M Pricing'!$I75*100)</f>
        <v>0.99999999996030908</v>
      </c>
      <c r="N75" s="147">
        <f t="shared" ca="1" si="3"/>
        <v>0.99999999996030908</v>
      </c>
      <c r="O75" s="148" t="str">
        <v>GBPYC6M_SB6L_3Y</v>
      </c>
      <c r="P75" s="147">
        <f ca="1">IF(O75="","",'6M Pricing'!$I75*100)</f>
        <v>1.1250000000004443</v>
      </c>
      <c r="Q75" s="147">
        <f t="shared" ca="1" si="5"/>
        <v>1.1250000000004443</v>
      </c>
      <c r="R75" s="148"/>
      <c r="S75" s="147"/>
      <c r="T75" s="147"/>
      <c r="U75" s="146"/>
      <c r="V75" s="147"/>
      <c r="W75" s="147"/>
      <c r="Y75" s="159">
        <f ca="1">IF($C75=" ","",ROUND(ABS(_xll.RtGet(SourceAlias,$I75,BID)-J75),4))</f>
        <v>1E-4</v>
      </c>
      <c r="Z75" s="159">
        <f ca="1">IF($C75=" ","",ROUND(ABS(_xll.RtGet(SourceAlias,$I75,ASK)-K75),4))</f>
        <v>1E-4</v>
      </c>
      <c r="AA75" s="159">
        <f ca="1">IF($D75=" ","",ROUND(ABS(_xll.RtGet(SourceAlias,$L75,BID)-M75),4))</f>
        <v>0</v>
      </c>
      <c r="AB75" s="159">
        <f ca="1">IF($D75=" ","",ROUND(ABS(_xll.RtGet(SourceAlias,$L75,ASK)-N75),4))</f>
        <v>0</v>
      </c>
      <c r="AC75" s="159">
        <f ca="1">IF($E75=" ","",ROUND(ABS(_xll.RtGet(SourceAlias,$O75,BID)-P75),4))</f>
        <v>0</v>
      </c>
      <c r="AD75" s="159">
        <f ca="1">IF($E75=" ","",ROUND(ABS(_xll.RtGet(SourceAlias,$O75,ASK)-Q75),4))</f>
        <v>0</v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x14ac:dyDescent="0.2">
      <c r="A76" s="209"/>
      <c r="B76" s="120" t="s">
        <v>25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GBPYC1M_SB1L_4Y</v>
      </c>
      <c r="J76" s="147">
        <f ca="1">IF(I76="","",'1M Pricing'!$I76*100)</f>
        <v>1.0827648529367147</v>
      </c>
      <c r="K76" s="147">
        <f t="shared" ca="1" si="4"/>
        <v>1.0827648529367147</v>
      </c>
      <c r="L76" s="148" t="str">
        <v>GBPYC3M_SB3L_4Y</v>
      </c>
      <c r="M76" s="147">
        <f ca="1">IF(L76="","",'3M Pricing'!$I76*100)</f>
        <v>1.164999999974049</v>
      </c>
      <c r="N76" s="147">
        <f t="shared" ca="1" si="3"/>
        <v>1.164999999974049</v>
      </c>
      <c r="O76" s="148" t="str">
        <v>GBPYC6M_SB6L_4Y</v>
      </c>
      <c r="P76" s="147">
        <f ca="1">IF(O76="","",'6M Pricing'!$I76*100)</f>
        <v>1.2919999999996028</v>
      </c>
      <c r="Q76" s="147">
        <f t="shared" ca="1" si="5"/>
        <v>1.2919999999996028</v>
      </c>
      <c r="R76" s="148"/>
      <c r="S76" s="147"/>
      <c r="T76" s="147"/>
      <c r="U76" s="146"/>
      <c r="V76" s="147"/>
      <c r="W76" s="147"/>
      <c r="Y76" s="159">
        <f ca="1">IF($C76=" ","",ROUND(ABS(_xll.RtGet(SourceAlias,$I76,BID)-J76),4))</f>
        <v>1E-4</v>
      </c>
      <c r="Z76" s="159">
        <f ca="1">IF($C76=" ","",ROUND(ABS(_xll.RtGet(SourceAlias,$I76,ASK)-K76),4))</f>
        <v>1E-4</v>
      </c>
      <c r="AA76" s="159">
        <f ca="1">IF($D76=" ","",ROUND(ABS(_xll.RtGet(SourceAlias,$L76,BID)-M76),4))</f>
        <v>0</v>
      </c>
      <c r="AB76" s="159">
        <f ca="1">IF($D76=" ","",ROUND(ABS(_xll.RtGet(SourceAlias,$L76,ASK)-N76),4))</f>
        <v>0</v>
      </c>
      <c r="AC76" s="159">
        <f ca="1">IF($E76=" ","",ROUND(ABS(_xll.RtGet(SourceAlias,$O76,BID)-P76),4))</f>
        <v>0</v>
      </c>
      <c r="AD76" s="159">
        <f ca="1">IF($E76=" ","",ROUND(ABS(_xll.RtGet(SourceAlias,$O76,ASK)-Q76),4))</f>
        <v>0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x14ac:dyDescent="0.2">
      <c r="A77" s="209"/>
      <c r="B77" s="120" t="s">
        <v>26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GBPYC1M_SB1L_5Y</v>
      </c>
      <c r="J77" s="147">
        <f ca="1">IF(I77="","",'1M Pricing'!$I77*100)</f>
        <v>1.221505814856882</v>
      </c>
      <c r="K77" s="147">
        <f t="shared" ca="1" si="4"/>
        <v>1.221505814856882</v>
      </c>
      <c r="L77" s="148" t="str">
        <v>GBPYC3M_SB3L_5Y</v>
      </c>
      <c r="M77" s="147">
        <f ca="1">IF(L77="","",'3M Pricing'!$I77*100)</f>
        <v>1.3039999999783811</v>
      </c>
      <c r="N77" s="147">
        <f t="shared" ca="1" si="3"/>
        <v>1.3039999999783811</v>
      </c>
      <c r="O77" s="148" t="str">
        <v>GBPYC6M_SB6L_5Y</v>
      </c>
      <c r="P77" s="147">
        <f ca="1">IF(O77="","",'6M Pricing'!$I77*100)</f>
        <v>1.4319999999995103</v>
      </c>
      <c r="Q77" s="147">
        <f t="shared" ca="1" si="5"/>
        <v>1.4319999999995103</v>
      </c>
      <c r="R77" s="148"/>
      <c r="S77" s="147"/>
      <c r="T77" s="147"/>
      <c r="U77" s="146"/>
      <c r="V77" s="147"/>
      <c r="W77" s="147"/>
      <c r="Y77" s="159">
        <f ca="1">IF($C77=" ","",ROUND(ABS(_xll.RtGet(SourceAlias,$I77,BID)-J77),4))</f>
        <v>0</v>
      </c>
      <c r="Z77" s="159">
        <f ca="1">IF($C77=" ","",ROUND(ABS(_xll.RtGet(SourceAlias,$I77,ASK)-K77),4))</f>
        <v>0</v>
      </c>
      <c r="AA77" s="159">
        <f ca="1">IF($D77=" ","",ROUND(ABS(_xll.RtGet(SourceAlias,$L77,BID)-M77),4))</f>
        <v>0</v>
      </c>
      <c r="AB77" s="159">
        <f ca="1">IF($D77=" ","",ROUND(ABS(_xll.RtGet(SourceAlias,$L77,ASK)-N77),4))</f>
        <v>0</v>
      </c>
      <c r="AC77" s="159">
        <f ca="1">IF($E77=" ","",ROUND(ABS(_xll.RtGet(SourceAlias,$O77,BID)-P77),4))</f>
        <v>0</v>
      </c>
      <c r="AD77" s="159">
        <f ca="1">IF($E77=" ","",ROUND(ABS(_xll.RtGet(SourceAlias,$O77,ASK)-Q77),4))</f>
        <v>0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x14ac:dyDescent="0.2">
      <c r="A78" s="209"/>
      <c r="B78" s="120" t="s">
        <v>62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GBPYC1M_SB1L_6Y</v>
      </c>
      <c r="J78" s="147">
        <f ca="1">IF(I78="","",'1M Pricing'!$I78*100)</f>
        <v>1.3399639260962439</v>
      </c>
      <c r="K78" s="147">
        <f t="shared" ca="1" si="4"/>
        <v>1.3399639260962439</v>
      </c>
      <c r="L78" s="148" t="str">
        <v>GBPYC3M_SB3L_6Y</v>
      </c>
      <c r="M78" s="147">
        <f ca="1">IF(L78="","",'3M Pricing'!$I78*100)</f>
        <v>1.4179999999821238</v>
      </c>
      <c r="N78" s="147">
        <f t="shared" ca="1" si="3"/>
        <v>1.4179999999821238</v>
      </c>
      <c r="O78" s="148" t="str">
        <v>GBPYC6M_SB6L_6Y</v>
      </c>
      <c r="P78" s="147">
        <f ca="1">IF(O78="","",'6M Pricing'!$I78*100)</f>
        <v>1.5479999999995098</v>
      </c>
      <c r="Q78" s="147">
        <f t="shared" ca="1" si="5"/>
        <v>1.5479999999995098</v>
      </c>
      <c r="R78" s="148"/>
      <c r="S78" s="147"/>
      <c r="T78" s="147"/>
      <c r="U78" s="146"/>
      <c r="V78" s="147"/>
      <c r="W78" s="147"/>
      <c r="Y78" s="159">
        <f ca="1">IF($C78=" ","",ROUND(ABS(_xll.RtGet(SourceAlias,$I78,BID)-J78),4))</f>
        <v>0</v>
      </c>
      <c r="Z78" s="159">
        <f ca="1">IF($C78=" ","",ROUND(ABS(_xll.RtGet(SourceAlias,$I78,ASK)-K78),4))</f>
        <v>0</v>
      </c>
      <c r="AA78" s="159">
        <f ca="1">IF($D78=" ","",ROUND(ABS(_xll.RtGet(SourceAlias,$L78,BID)-M78),4))</f>
        <v>0</v>
      </c>
      <c r="AB78" s="159">
        <f ca="1">IF($D78=" ","",ROUND(ABS(_xll.RtGet(SourceAlias,$L78,ASK)-N78),4))</f>
        <v>0</v>
      </c>
      <c r="AC78" s="159">
        <f ca="1">IF($E78=" ","",ROUND(ABS(_xll.RtGet(SourceAlias,$O78,BID)-P78),4))</f>
        <v>0</v>
      </c>
      <c r="AD78" s="159">
        <f ca="1">IF($E78=" ","",ROUND(ABS(_xll.RtGet(SourceAlias,$O78,ASK)-Q78),4))</f>
        <v>0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x14ac:dyDescent="0.2">
      <c r="A79" s="209"/>
      <c r="B79" s="120" t="s">
        <v>27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GBPYC1M_SB1L_7Y</v>
      </c>
      <c r="J79" s="147">
        <f ca="1">IF(I79="","",'1M Pricing'!$I79*100)</f>
        <v>1.4384312109630102</v>
      </c>
      <c r="K79" s="147">
        <f t="shared" ca="1" si="4"/>
        <v>1.4384312109630102</v>
      </c>
      <c r="L79" s="148" t="str">
        <v>GBPYC3M_SB3L_7Y</v>
      </c>
      <c r="M79" s="147">
        <f ca="1">IF(L79="","",'3M Pricing'!$I79*100)</f>
        <v>1.5119999999845468</v>
      </c>
      <c r="N79" s="147">
        <f t="shared" ca="1" si="3"/>
        <v>1.5119999999845468</v>
      </c>
      <c r="O79" s="148" t="str">
        <v>GBPYC6M_SB6L_7Y</v>
      </c>
      <c r="P79" s="147">
        <f ca="1">IF(O79="","",'6M Pricing'!$I79*100)</f>
        <v>1.643999999999433</v>
      </c>
      <c r="Q79" s="147">
        <f t="shared" ca="1" si="5"/>
        <v>1.643999999999433</v>
      </c>
      <c r="R79" s="148"/>
      <c r="S79" s="147"/>
      <c r="T79" s="147"/>
      <c r="U79" s="146"/>
      <c r="V79" s="147"/>
      <c r="W79" s="147"/>
      <c r="Y79" s="159">
        <f ca="1">IF($C79=" ","",ROUND(ABS(_xll.RtGet(SourceAlias,$I79,BID)-J79),4))</f>
        <v>0</v>
      </c>
      <c r="Z79" s="159">
        <f ca="1">IF($C79=" ","",ROUND(ABS(_xll.RtGet(SourceAlias,$I79,ASK)-K79),4))</f>
        <v>0</v>
      </c>
      <c r="AA79" s="159">
        <f ca="1">IF($D79=" ","",ROUND(ABS(_xll.RtGet(SourceAlias,$L79,BID)-M79),4))</f>
        <v>0</v>
      </c>
      <c r="AB79" s="159">
        <f ca="1">IF($D79=" ","",ROUND(ABS(_xll.RtGet(SourceAlias,$L79,ASK)-N79),4))</f>
        <v>0</v>
      </c>
      <c r="AC79" s="159">
        <f ca="1">IF($E79=" ","",ROUND(ABS(_xll.RtGet(SourceAlias,$O79,BID)-P79),4))</f>
        <v>0</v>
      </c>
      <c r="AD79" s="159">
        <f ca="1">IF($E79=" ","",ROUND(ABS(_xll.RtGet(SourceAlias,$O79,ASK)-Q79),4))</f>
        <v>0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x14ac:dyDescent="0.2">
      <c r="A80" s="209"/>
      <c r="B80" s="120" t="s">
        <v>63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GBPYC1M_SB1L_8Y</v>
      </c>
      <c r="J80" s="147">
        <f ca="1">IF(I80="","",'1M Pricing'!$I80*100)</f>
        <v>1.5186021695472136</v>
      </c>
      <c r="K80" s="147">
        <f t="shared" ca="1" si="4"/>
        <v>1.5186021695472136</v>
      </c>
      <c r="L80" s="148" t="str">
        <v>GBPYC3M_SB3L_8Y</v>
      </c>
      <c r="M80" s="147">
        <f ca="1">IF(L80="","",'3M Pricing'!$I80*100)</f>
        <v>1.5889999999863564</v>
      </c>
      <c r="N80" s="147">
        <f t="shared" ca="1" si="3"/>
        <v>1.5889999999863564</v>
      </c>
      <c r="O80" s="148" t="str">
        <v>GBPYC6M_SB6L_8Y</v>
      </c>
      <c r="P80" s="147">
        <f ca="1">IF(O80="","",'6M Pricing'!$I80*100)</f>
        <v>1.72299999999953</v>
      </c>
      <c r="Q80" s="147">
        <f t="shared" ca="1" si="5"/>
        <v>1.72299999999953</v>
      </c>
      <c r="R80" s="148"/>
      <c r="S80" s="147"/>
      <c r="T80" s="147"/>
      <c r="U80" s="146"/>
      <c r="V80" s="147"/>
      <c r="W80" s="147"/>
      <c r="Y80" s="159">
        <f ca="1">IF($C80=" ","",ROUND(ABS(_xll.RtGet(SourceAlias,$I80,BID)-J80),4))</f>
        <v>1E-4</v>
      </c>
      <c r="Z80" s="159">
        <f ca="1">IF($C80=" ","",ROUND(ABS(_xll.RtGet(SourceAlias,$I80,ASK)-K80),4))</f>
        <v>1E-4</v>
      </c>
      <c r="AA80" s="159">
        <f ca="1">IF($D80=" ","",ROUND(ABS(_xll.RtGet(SourceAlias,$L80,BID)-M80),4))</f>
        <v>0</v>
      </c>
      <c r="AB80" s="159">
        <f ca="1">IF($D80=" ","",ROUND(ABS(_xll.RtGet(SourceAlias,$L80,ASK)-N80),4))</f>
        <v>0</v>
      </c>
      <c r="AC80" s="159">
        <f ca="1">IF($E80=" ","",ROUND(ABS(_xll.RtGet(SourceAlias,$O80,BID)-P80),4))</f>
        <v>0</v>
      </c>
      <c r="AD80" s="159">
        <f ca="1">IF($E80=" ","",ROUND(ABS(_xll.RtGet(SourceAlias,$O80,ASK)-Q80),4))</f>
        <v>0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x14ac:dyDescent="0.2">
      <c r="A81" s="209"/>
      <c r="B81" s="120" t="s">
        <v>64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GBPYC1M_SB1L_9Y</v>
      </c>
      <c r="J81" s="147">
        <f ca="1">IF(I81="","",'1M Pricing'!$I81*100)</f>
        <v>1.5880805556277715</v>
      </c>
      <c r="K81" s="147">
        <f t="shared" ca="1" si="4"/>
        <v>1.5880805556277715</v>
      </c>
      <c r="L81" s="148" t="str">
        <v>GBPYC3M_SB3L_9Y</v>
      </c>
      <c r="M81" s="147">
        <f ca="1">IF(L81="","",'3M Pricing'!$I81*100)</f>
        <v>1.6559999999877784</v>
      </c>
      <c r="N81" s="147">
        <f t="shared" ca="1" si="3"/>
        <v>1.6559999999877784</v>
      </c>
      <c r="O81" s="148" t="str">
        <v>GBPYC6M_SB6L_9Y</v>
      </c>
      <c r="P81" s="147">
        <f ca="1">IF(O81="","",'6M Pricing'!$I81*100)</f>
        <v>1.7899999999991756</v>
      </c>
      <c r="Q81" s="147">
        <f t="shared" ca="1" si="5"/>
        <v>1.7899999999991756</v>
      </c>
      <c r="R81" s="148"/>
      <c r="S81" s="147"/>
      <c r="T81" s="147"/>
      <c r="U81" s="146"/>
      <c r="V81" s="147"/>
      <c r="W81" s="147"/>
      <c r="Y81" s="159">
        <f ca="1">IF($C81=" ","",ROUND(ABS(_xll.RtGet(SourceAlias,$I81,BID)-J81),4))</f>
        <v>1E-4</v>
      </c>
      <c r="Z81" s="159">
        <f ca="1">IF($C81=" ","",ROUND(ABS(_xll.RtGet(SourceAlias,$I81,ASK)-K81),4))</f>
        <v>1E-4</v>
      </c>
      <c r="AA81" s="159">
        <f ca="1">IF($D81=" ","",ROUND(ABS(_xll.RtGet(SourceAlias,$L81,BID)-M81),4))</f>
        <v>0</v>
      </c>
      <c r="AB81" s="159">
        <f ca="1">IF($D81=" ","",ROUND(ABS(_xll.RtGet(SourceAlias,$L81,ASK)-N81),4))</f>
        <v>0</v>
      </c>
      <c r="AC81" s="159">
        <f ca="1">IF($E81=" ","",ROUND(ABS(_xll.RtGet(SourceAlias,$O81,BID)-P81),4))</f>
        <v>0</v>
      </c>
      <c r="AD81" s="159">
        <f ca="1">IF($E81=" ","",ROUND(ABS(_xll.RtGet(SourceAlias,$O81,ASK)-Q81),4))</f>
        <v>0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x14ac:dyDescent="0.2">
      <c r="A82" s="209"/>
      <c r="B82" s="120" t="s">
        <v>28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GBPYC1M_SB1L_10Y</v>
      </c>
      <c r="J82" s="147">
        <f ca="1">IF(I82="","",'1M Pricing'!$I82*100)</f>
        <v>1.646564406881273</v>
      </c>
      <c r="K82" s="147">
        <f t="shared" ca="1" si="4"/>
        <v>1.646564406881273</v>
      </c>
      <c r="L82" s="148" t="str">
        <v>GBPYC3M_SB3L_10Y</v>
      </c>
      <c r="M82" s="147">
        <f ca="1">IF(L82="","",'3M Pricing'!$I82*100)</f>
        <v>1.7139999999884332</v>
      </c>
      <c r="N82" s="147">
        <f t="shared" ca="1" si="3"/>
        <v>1.7139999999884332</v>
      </c>
      <c r="O82" s="148" t="str">
        <v>GBPYC6M_SB6L_10Y</v>
      </c>
      <c r="P82" s="147">
        <f ca="1">IF(O82="","",'6M Pricing'!$I82*100)</f>
        <v>1.8459999999999472</v>
      </c>
      <c r="Q82" s="147">
        <f t="shared" ca="1" si="5"/>
        <v>1.8459999999999472</v>
      </c>
      <c r="R82" s="148"/>
      <c r="S82" s="147"/>
      <c r="T82" s="147"/>
      <c r="U82" s="146"/>
      <c r="V82" s="147"/>
      <c r="W82" s="147"/>
      <c r="Y82" s="159">
        <f ca="1">IF($C82=" ","",ROUND(ABS(_xll.RtGet(SourceAlias,$I82,BID)-J82),4))</f>
        <v>1E-4</v>
      </c>
      <c r="Z82" s="159">
        <f ca="1">IF($C82=" ","",ROUND(ABS(_xll.RtGet(SourceAlias,$I82,ASK)-K82),4))</f>
        <v>1E-4</v>
      </c>
      <c r="AA82" s="159">
        <f ca="1">IF($D82=" ","",ROUND(ABS(_xll.RtGet(SourceAlias,$L82,BID)-M82),4))</f>
        <v>0</v>
      </c>
      <c r="AB82" s="159">
        <f ca="1">IF($D82=" ","",ROUND(ABS(_xll.RtGet(SourceAlias,$L82,ASK)-N82),4))</f>
        <v>0</v>
      </c>
      <c r="AC82" s="159">
        <f ca="1">IF($E82=" ","",ROUND(ABS(_xll.RtGet(SourceAlias,$O82,BID)-P82),4))</f>
        <v>0</v>
      </c>
      <c r="AD82" s="159">
        <f ca="1">IF($E82=" ","",ROUND(ABS(_xll.RtGet(SourceAlias,$O82,ASK)-Q82),4))</f>
        <v>0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x14ac:dyDescent="0.2">
      <c r="A83" s="209"/>
      <c r="B83" s="120" t="s">
        <v>65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GBPYC1M_SB1L_11Y</v>
      </c>
      <c r="J83" s="147">
        <f ca="1">IF(I83="","",'1M Pricing'!$I83*100)</f>
        <v>1.6986751757828003</v>
      </c>
      <c r="K83" s="147">
        <f t="shared" ca="1" si="4"/>
        <v>1.6986751757828003</v>
      </c>
      <c r="L83" s="148" t="str">
        <v>GBPYC3M_SB3L_11Y</v>
      </c>
      <c r="M83" s="147">
        <f ca="1">IF(L83="","",'3M Pricing'!$I83*100)</f>
        <v>1.7664056375720563</v>
      </c>
      <c r="N83" s="147">
        <f t="shared" ca="1" si="3"/>
        <v>1.7664056375720563</v>
      </c>
      <c r="O83" s="148" t="str">
        <v>GBPYC6M_SB6L_11Y</v>
      </c>
      <c r="P83" s="147">
        <f ca="1">IF(O83="","",'6M Pricing'!$I83*100)</f>
        <v>1.8939999999960453</v>
      </c>
      <c r="Q83" s="147">
        <f t="shared" ca="1" si="5"/>
        <v>1.8939999999960453</v>
      </c>
      <c r="R83" s="148"/>
      <c r="S83" s="147"/>
      <c r="T83" s="147"/>
      <c r="U83" s="146"/>
      <c r="V83" s="147"/>
      <c r="W83" s="147"/>
      <c r="Y83" s="159">
        <f ca="1">IF($C83=" ","",ROUND(ABS(_xll.RtGet(SourceAlias,$I83,BID)-J83),4))</f>
        <v>1E-4</v>
      </c>
      <c r="Z83" s="159">
        <f ca="1">IF($C83=" ","",ROUND(ABS(_xll.RtGet(SourceAlias,$I83,ASK)-K83),4))</f>
        <v>1E-4</v>
      </c>
      <c r="AA83" s="159">
        <f ca="1">IF($D83=" ","",ROUND(ABS(_xll.RtGet(SourceAlias,$L83,BID)-M83),4))</f>
        <v>0</v>
      </c>
      <c r="AB83" s="159">
        <f ca="1">IF($D83=" ","",ROUND(ABS(_xll.RtGet(SourceAlias,$L83,ASK)-N83),4))</f>
        <v>0</v>
      </c>
      <c r="AC83" s="159">
        <f ca="1">IF($E83=" ","",ROUND(ABS(_xll.RtGet(SourceAlias,$O83,BID)-P83),4))</f>
        <v>0</v>
      </c>
      <c r="AD83" s="159">
        <f ca="1">IF($E83=" ","",ROUND(ABS(_xll.RtGet(SourceAlias,$O83,ASK)-Q83),4))</f>
        <v>0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x14ac:dyDescent="0.2">
      <c r="A84" s="209"/>
      <c r="B84" s="120" t="s">
        <v>29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GBPYC1M_SB1L_12Y</v>
      </c>
      <c r="J84" s="147">
        <f ca="1">IF(I84="","",'1M Pricing'!$I84*100)</f>
        <v>1.7450467854948664</v>
      </c>
      <c r="K84" s="147">
        <f t="shared" ca="1" si="4"/>
        <v>1.7450467854948664</v>
      </c>
      <c r="L84" s="148" t="str">
        <v>GBPYC3M_SB3L_12Y</v>
      </c>
      <c r="M84" s="147">
        <f ca="1">IF(L84="","",'3M Pricing'!$I84*100)</f>
        <v>1.8129999999907411</v>
      </c>
      <c r="N84" s="147">
        <f t="shared" ca="1" si="3"/>
        <v>1.8129999999907411</v>
      </c>
      <c r="O84" s="148" t="str">
        <v>GBPYC6M_SB6L_12Y</v>
      </c>
      <c r="P84" s="147">
        <f ca="1">IF(O84="","",'6M Pricing'!$I84*100)</f>
        <v>1.9370000000031333</v>
      </c>
      <c r="Q84" s="147">
        <f t="shared" ca="1" si="5"/>
        <v>1.9370000000031333</v>
      </c>
      <c r="R84" s="148"/>
      <c r="S84" s="147"/>
      <c r="T84" s="147"/>
      <c r="U84" s="146"/>
      <c r="V84" s="147"/>
      <c r="W84" s="147"/>
      <c r="Y84" s="159">
        <f ca="1">IF($C84=" ","",ROUND(ABS(_xll.RtGet(SourceAlias,$I84,BID)-J84),4))</f>
        <v>1E-4</v>
      </c>
      <c r="Z84" s="159">
        <f ca="1">IF($C84=" ","",ROUND(ABS(_xll.RtGet(SourceAlias,$I84,ASK)-K84),4))</f>
        <v>1E-4</v>
      </c>
      <c r="AA84" s="159">
        <f ca="1">IF($D84=" ","",ROUND(ABS(_xll.RtGet(SourceAlias,$L84,BID)-M84),4))</f>
        <v>0</v>
      </c>
      <c r="AB84" s="159">
        <f ca="1">IF($D84=" ","",ROUND(ABS(_xll.RtGet(SourceAlias,$L84,ASK)-N84),4))</f>
        <v>0</v>
      </c>
      <c r="AC84" s="159">
        <f ca="1">IF($E84=" ","",ROUND(ABS(_xll.RtGet(SourceAlias,$O84,BID)-P84),4))</f>
        <v>0</v>
      </c>
      <c r="AD84" s="159">
        <f ca="1">IF($E84=" ","",ROUND(ABS(_xll.RtGet(SourceAlias,$O84,ASK)-Q84),4))</f>
        <v>0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x14ac:dyDescent="0.2">
      <c r="A85" s="209"/>
      <c r="B85" s="120" t="s">
        <v>66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GBPYC1M_SB1L_13Y</v>
      </c>
      <c r="J85" s="147">
        <f ca="1">IF(I85="","",'1M Pricing'!$I85*100)</f>
        <v>1.7857786356299175</v>
      </c>
      <c r="K85" s="147">
        <f t="shared" ca="1" si="4"/>
        <v>1.7857786356299175</v>
      </c>
      <c r="L85" s="148" t="str">
        <v>GBPYC3M_SB3L_13Y</v>
      </c>
      <c r="M85" s="147">
        <f ca="1">IF(L85="","",'3M Pricing'!$I85*100)</f>
        <v>1.8535238441414015</v>
      </c>
      <c r="N85" s="147">
        <f t="shared" ca="1" si="3"/>
        <v>1.8535238441414015</v>
      </c>
      <c r="O85" s="148" t="str">
        <v>GBPYC6M_SB6L_13Y</v>
      </c>
      <c r="P85" s="147">
        <f ca="1">IF(O85="","",'6M Pricing'!$I85*100)</f>
        <v>1.9727517918088238</v>
      </c>
      <c r="Q85" s="147">
        <f t="shared" ca="1" si="5"/>
        <v>1.9727517918088238</v>
      </c>
      <c r="R85" s="148"/>
      <c r="S85" s="147"/>
      <c r="T85" s="147"/>
      <c r="U85" s="146"/>
      <c r="V85" s="147"/>
      <c r="W85" s="147"/>
      <c r="Y85" s="159">
        <f ca="1">IF($C85=" ","",ROUND(ABS(_xll.RtGet(SourceAlias,$I85,BID)-J85),4))</f>
        <v>1E-4</v>
      </c>
      <c r="Z85" s="159">
        <f ca="1">IF($C85=" ","",ROUND(ABS(_xll.RtGet(SourceAlias,$I85,ASK)-K85),4))</f>
        <v>1E-4</v>
      </c>
      <c r="AA85" s="159">
        <f ca="1">IF($D85=" ","",ROUND(ABS(_xll.RtGet(SourceAlias,$L85,BID)-M85),4))</f>
        <v>0</v>
      </c>
      <c r="AB85" s="159">
        <f ca="1">IF($D85=" ","",ROUND(ABS(_xll.RtGet(SourceAlias,$L85,ASK)-N85),4))</f>
        <v>0</v>
      </c>
      <c r="AC85" s="159">
        <f ca="1">IF($E85=" ","",ROUND(ABS(_xll.RtGet(SourceAlias,$O85,BID)-P85),4))</f>
        <v>0</v>
      </c>
      <c r="AD85" s="159">
        <f ca="1">IF($E85=" ","",ROUND(ABS(_xll.RtGet(SourceAlias,$O85,ASK)-Q85),4))</f>
        <v>0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x14ac:dyDescent="0.2">
      <c r="A86" s="209"/>
      <c r="B86" s="120" t="s">
        <v>67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GBPYC1M_SB1L_14Y</v>
      </c>
      <c r="J86" s="147">
        <f ca="1">IF(I86="","",'1M Pricing'!$I86*100)</f>
        <v>1.8209845649845759</v>
      </c>
      <c r="K86" s="147">
        <f t="shared" ca="1" si="4"/>
        <v>1.8209845649845759</v>
      </c>
      <c r="L86" s="148" t="str">
        <v>GBPYC3M_SB3L_14Y</v>
      </c>
      <c r="M86" s="147">
        <f ca="1">IF(L86="","",'3M Pricing'!$I86*100)</f>
        <v>1.8881794070201841</v>
      </c>
      <c r="N86" s="147">
        <f t="shared" ca="1" si="3"/>
        <v>1.8881794070201841</v>
      </c>
      <c r="O86" s="148" t="str">
        <v>GBPYC6M_SB6L_14Y</v>
      </c>
      <c r="P86" s="147">
        <f ca="1">IF(O86="","",'6M Pricing'!$I86*100)</f>
        <v>2.0017892287816199</v>
      </c>
      <c r="Q86" s="147">
        <f t="shared" ca="1" si="5"/>
        <v>2.0017892287816199</v>
      </c>
      <c r="R86" s="148"/>
      <c r="S86" s="147"/>
      <c r="T86" s="147"/>
      <c r="U86" s="146"/>
      <c r="V86" s="147"/>
      <c r="W86" s="147"/>
      <c r="Y86" s="159">
        <f ca="1">IF($C86=" ","",ROUND(ABS(_xll.RtGet(SourceAlias,$I86,BID)-J86),4))</f>
        <v>1E-4</v>
      </c>
      <c r="Z86" s="159">
        <f ca="1">IF($C86=" ","",ROUND(ABS(_xll.RtGet(SourceAlias,$I86,ASK)-K86),4))</f>
        <v>1E-4</v>
      </c>
      <c r="AA86" s="159">
        <f ca="1">IF($D86=" ","",ROUND(ABS(_xll.RtGet(SourceAlias,$L86,BID)-M86),4))</f>
        <v>0</v>
      </c>
      <c r="AB86" s="159">
        <f ca="1">IF($D86=" ","",ROUND(ABS(_xll.RtGet(SourceAlias,$L86,ASK)-N86),4))</f>
        <v>0</v>
      </c>
      <c r="AC86" s="159">
        <f ca="1">IF($E86=" ","",ROUND(ABS(_xll.RtGet(SourceAlias,$O86,BID)-P86),4))</f>
        <v>0</v>
      </c>
      <c r="AD86" s="159">
        <f ca="1">IF($E86=" ","",ROUND(ABS(_xll.RtGet(SourceAlias,$O86,ASK)-Q86),4))</f>
        <v>0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x14ac:dyDescent="0.2">
      <c r="A87" s="209"/>
      <c r="B87" s="120" t="s">
        <v>30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GBPYC1M_SB1L_15Y</v>
      </c>
      <c r="J87" s="147">
        <f ca="1">IF(I87="","",'1M Pricing'!$I87*100)</f>
        <v>1.8515657182826832</v>
      </c>
      <c r="K87" s="147">
        <f t="shared" ca="1" si="4"/>
        <v>1.8515657182826832</v>
      </c>
      <c r="L87" s="148" t="str">
        <v>GBPYC3M_SB3L_15Y</v>
      </c>
      <c r="M87" s="147">
        <f ca="1">IF(L87="","",'3M Pricing'!$I87*100)</f>
        <v>1.9179999999924282</v>
      </c>
      <c r="N87" s="147">
        <f t="shared" ca="1" si="3"/>
        <v>1.9179999999924282</v>
      </c>
      <c r="O87" s="148" t="str">
        <v>GBPYC6M_SB6L_15Y</v>
      </c>
      <c r="P87" s="147">
        <f ca="1">IF(O87="","",'6M Pricing'!$I87*100)</f>
        <v>2.0260000000064124</v>
      </c>
      <c r="Q87" s="147">
        <f t="shared" ca="1" si="5"/>
        <v>2.0260000000064124</v>
      </c>
      <c r="R87" s="148"/>
      <c r="S87" s="147"/>
      <c r="T87" s="147"/>
      <c r="U87" s="146"/>
      <c r="V87" s="147"/>
      <c r="W87" s="147"/>
      <c r="Y87" s="159">
        <f ca="1">IF($C87=" ","",ROUND(ABS(_xll.RtGet(SourceAlias,$I87,BID)-J87),4))</f>
        <v>1E-4</v>
      </c>
      <c r="Z87" s="159">
        <f ca="1">IF($C87=" ","",ROUND(ABS(_xll.RtGet(SourceAlias,$I87,ASK)-K87),4))</f>
        <v>1E-4</v>
      </c>
      <c r="AA87" s="159">
        <f ca="1">IF($D87=" ","",ROUND(ABS(_xll.RtGet(SourceAlias,$L87,BID)-M87),4))</f>
        <v>0</v>
      </c>
      <c r="AB87" s="159">
        <f ca="1">IF($D87=" ","",ROUND(ABS(_xll.RtGet(SourceAlias,$L87,ASK)-N87),4))</f>
        <v>0</v>
      </c>
      <c r="AC87" s="159">
        <f ca="1">IF($E87=" ","",ROUND(ABS(_xll.RtGet(SourceAlias,$O87,BID)-P87),4))</f>
        <v>0</v>
      </c>
      <c r="AD87" s="159">
        <f ca="1">IF($E87=" ","",ROUND(ABS(_xll.RtGet(SourceAlias,$O87,ASK)-Q87),4))</f>
        <v>0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x14ac:dyDescent="0.2">
      <c r="A88" s="209"/>
      <c r="B88" s="120" t="s">
        <v>68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GBPYC1M_SB1L_16Y</v>
      </c>
      <c r="J88" s="147">
        <f ca="1">IF(I88="","",'1M Pricing'!$I88*100)</f>
        <v>1.8773608747246744</v>
      </c>
      <c r="K88" s="147">
        <f t="shared" ca="1" si="4"/>
        <v>1.8773608747246744</v>
      </c>
      <c r="L88" s="148" t="str">
        <v>GBPYC3M_SB3L_16Y</v>
      </c>
      <c r="M88" s="147">
        <f ca="1">IF(L88="","",'3M Pricing'!$I88*100)</f>
        <v>1.9429402956373514</v>
      </c>
      <c r="N88" s="147">
        <f t="shared" ca="1" si="3"/>
        <v>1.9429402956373514</v>
      </c>
      <c r="O88" s="148" t="str">
        <v>GBPYC6M_SB6L_16Y</v>
      </c>
      <c r="P88" s="147">
        <f ca="1">IF(O88="","",'6M Pricing'!$I88*100)</f>
        <v>2.0459874154081779</v>
      </c>
      <c r="Q88" s="147">
        <f t="shared" ca="1" si="5"/>
        <v>2.0459874154081779</v>
      </c>
      <c r="R88" s="148"/>
      <c r="S88" s="147"/>
      <c r="T88" s="147"/>
      <c r="U88" s="146"/>
      <c r="V88" s="147"/>
      <c r="W88" s="147"/>
      <c r="Y88" s="159">
        <f ca="1">IF($C88=" ","",ROUND(ABS(_xll.RtGet(SourceAlias,$I88,BID)-J88),4))</f>
        <v>0</v>
      </c>
      <c r="Z88" s="159">
        <f ca="1">IF($C88=" ","",ROUND(ABS(_xll.RtGet(SourceAlias,$I88,ASK)-K88),4))</f>
        <v>0</v>
      </c>
      <c r="AA88" s="159">
        <f ca="1">IF($D88=" ","",ROUND(ABS(_xll.RtGet(SourceAlias,$L88,BID)-M88),4))</f>
        <v>0</v>
      </c>
      <c r="AB88" s="159">
        <f ca="1">IF($D88=" ","",ROUND(ABS(_xll.RtGet(SourceAlias,$L88,ASK)-N88),4))</f>
        <v>0</v>
      </c>
      <c r="AC88" s="159">
        <f ca="1">IF($E88=" ","",ROUND(ABS(_xll.RtGet(SourceAlias,$O88,BID)-P88),4))</f>
        <v>0</v>
      </c>
      <c r="AD88" s="159">
        <f ca="1">IF($E88=" ","",ROUND(ABS(_xll.RtGet(SourceAlias,$O88,ASK)-Q88),4))</f>
        <v>0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x14ac:dyDescent="0.2">
      <c r="A89" s="209"/>
      <c r="B89" s="120" t="s">
        <v>69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GBPYC1M_SB1L_17Y</v>
      </c>
      <c r="J89" s="147">
        <f ca="1">IF(I89="","",'1M Pricing'!$I89*100)</f>
        <v>1.8990867682419093</v>
      </c>
      <c r="K89" s="147">
        <f t="shared" ca="1" si="4"/>
        <v>1.8990867682419093</v>
      </c>
      <c r="L89" s="148" t="str">
        <v>GBPYC3M_SB3L_17Y</v>
      </c>
      <c r="M89" s="147">
        <f ca="1">IF(L89="","",'3M Pricing'!$I89*100)</f>
        <v>1.9637912570511036</v>
      </c>
      <c r="N89" s="147">
        <f t="shared" ca="1" si="3"/>
        <v>1.9637912570511036</v>
      </c>
      <c r="O89" s="148" t="str">
        <v>GBPYC6M_SB6L_17Y</v>
      </c>
      <c r="P89" s="147">
        <f ca="1">IF(O89="","",'6M Pricing'!$I89*100)</f>
        <v>2.0624511202043285</v>
      </c>
      <c r="Q89" s="147">
        <f t="shared" ca="1" si="5"/>
        <v>2.0624511202043285</v>
      </c>
      <c r="R89" s="148"/>
      <c r="S89" s="147"/>
      <c r="T89" s="147"/>
      <c r="U89" s="146"/>
      <c r="V89" s="147"/>
      <c r="W89" s="147"/>
      <c r="Y89" s="159">
        <f ca="1">IF($C89=" ","",ROUND(ABS(_xll.RtGet(SourceAlias,$I89,BID)-J89),4))</f>
        <v>0</v>
      </c>
      <c r="Z89" s="159">
        <f ca="1">IF($C89=" ","",ROUND(ABS(_xll.RtGet(SourceAlias,$I89,ASK)-K89),4))</f>
        <v>0</v>
      </c>
      <c r="AA89" s="159">
        <f ca="1">IF($D89=" ","",ROUND(ABS(_xll.RtGet(SourceAlias,$L89,BID)-M89),4))</f>
        <v>0</v>
      </c>
      <c r="AB89" s="159">
        <f ca="1">IF($D89=" ","",ROUND(ABS(_xll.RtGet(SourceAlias,$L89,ASK)-N89),4))</f>
        <v>0</v>
      </c>
      <c r="AC89" s="159">
        <f ca="1">IF($E89=" ","",ROUND(ABS(_xll.RtGet(SourceAlias,$O89,BID)-P89),4))</f>
        <v>0</v>
      </c>
      <c r="AD89" s="159">
        <f ca="1">IF($E89=" ","",ROUND(ABS(_xll.RtGet(SourceAlias,$O89,ASK)-Q89),4))</f>
        <v>0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x14ac:dyDescent="0.2">
      <c r="A90" s="209"/>
      <c r="B90" s="120" t="s">
        <v>70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GBPYC1M_SB1L_18Y</v>
      </c>
      <c r="J90" s="147">
        <f ca="1">IF(I90="","",'1M Pricing'!$I90*100)</f>
        <v>1.9168274849608105</v>
      </c>
      <c r="K90" s="147">
        <f t="shared" ca="1" si="4"/>
        <v>1.9168274849608105</v>
      </c>
      <c r="L90" s="148" t="str">
        <v>GBPYC3M_SB3L_18Y</v>
      </c>
      <c r="M90" s="147">
        <f ca="1">IF(L90="","",'3M Pricing'!$I90*100)</f>
        <v>1.9807094851128679</v>
      </c>
      <c r="N90" s="147">
        <f t="shared" ca="1" si="3"/>
        <v>1.9807094851128679</v>
      </c>
      <c r="O90" s="148" t="str">
        <v>GBPYC6M_SB6L_18Y</v>
      </c>
      <c r="P90" s="147">
        <f ca="1">IF(O90="","",'6M Pricing'!$I90*100)</f>
        <v>2.075464186443873</v>
      </c>
      <c r="Q90" s="147">
        <f t="shared" ca="1" si="5"/>
        <v>2.075464186443873</v>
      </c>
      <c r="R90" s="148"/>
      <c r="S90" s="147"/>
      <c r="T90" s="147"/>
      <c r="U90" s="146"/>
      <c r="V90" s="147"/>
      <c r="W90" s="147"/>
      <c r="Y90" s="159">
        <f ca="1">IF($C90=" ","",ROUND(ABS(_xll.RtGet(SourceAlias,$I90,BID)-J90),4))</f>
        <v>0</v>
      </c>
      <c r="Z90" s="159">
        <f ca="1">IF($C90=" ","",ROUND(ABS(_xll.RtGet(SourceAlias,$I90,ASK)-K90),4))</f>
        <v>0</v>
      </c>
      <c r="AA90" s="159">
        <f ca="1">IF($D90=" ","",ROUND(ABS(_xll.RtGet(SourceAlias,$L90,BID)-M90),4))</f>
        <v>0</v>
      </c>
      <c r="AB90" s="159">
        <f ca="1">IF($D90=" ","",ROUND(ABS(_xll.RtGet(SourceAlias,$L90,ASK)-N90),4))</f>
        <v>0</v>
      </c>
      <c r="AC90" s="159">
        <f ca="1">IF($E90=" ","",ROUND(ABS(_xll.RtGet(SourceAlias,$O90,BID)-P90),4))</f>
        <v>0</v>
      </c>
      <c r="AD90" s="159">
        <f ca="1">IF($E90=" ","",ROUND(ABS(_xll.RtGet(SourceAlias,$O90,ASK)-Q90),4))</f>
        <v>0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x14ac:dyDescent="0.2">
      <c r="A91" s="209"/>
      <c r="B91" s="120" t="s">
        <v>71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GBPYC1M_SB1L_19Y</v>
      </c>
      <c r="J91" s="147">
        <f ca="1">IF(I91="","",'1M Pricing'!$I91*100)</f>
        <v>1.9308828925268906</v>
      </c>
      <c r="K91" s="147">
        <f t="shared" ca="1" si="4"/>
        <v>1.9308828925268906</v>
      </c>
      <c r="L91" s="148" t="str">
        <v>GBPYC3M_SB3L_19Y</v>
      </c>
      <c r="M91" s="147">
        <f ca="1">IF(L91="","",'3M Pricing'!$I91*100)</f>
        <v>1.9940426735686658</v>
      </c>
      <c r="N91" s="147">
        <f t="shared" ca="1" si="3"/>
        <v>1.9940426735686658</v>
      </c>
      <c r="O91" s="148" t="str">
        <v>GBPYC6M_SB6L_19Y</v>
      </c>
      <c r="P91" s="147">
        <f ca="1">IF(O91="","",'6M Pricing'!$I91*100)</f>
        <v>2.0852665136675492</v>
      </c>
      <c r="Q91" s="147">
        <f t="shared" ca="1" si="5"/>
        <v>2.0852665136675492</v>
      </c>
      <c r="R91" s="148"/>
      <c r="S91" s="147"/>
      <c r="T91" s="147"/>
      <c r="U91" s="146"/>
      <c r="V91" s="147"/>
      <c r="W91" s="147"/>
      <c r="Y91" s="159">
        <f ca="1">IF($C91=" ","",ROUND(ABS(_xll.RtGet(SourceAlias,$I91,BID)-J91),4))</f>
        <v>0</v>
      </c>
      <c r="Z91" s="159">
        <f ca="1">IF($C91=" ","",ROUND(ABS(_xll.RtGet(SourceAlias,$I91,ASK)-K91),4))</f>
        <v>0</v>
      </c>
      <c r="AA91" s="159">
        <f ca="1">IF($D91=" ","",ROUND(ABS(_xll.RtGet(SourceAlias,$L91,BID)-M91),4))</f>
        <v>0</v>
      </c>
      <c r="AB91" s="159">
        <f ca="1">IF($D91=" ","",ROUND(ABS(_xll.RtGet(SourceAlias,$L91,ASK)-N91),4))</f>
        <v>0</v>
      </c>
      <c r="AC91" s="159">
        <f ca="1">IF($E91=" ","",ROUND(ABS(_xll.RtGet(SourceAlias,$O91,BID)-P91),4))</f>
        <v>0</v>
      </c>
      <c r="AD91" s="159">
        <f ca="1">IF($E91=" ","",ROUND(ABS(_xll.RtGet(SourceAlias,$O91,ASK)-Q91),4))</f>
        <v>0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x14ac:dyDescent="0.2">
      <c r="A92" s="209"/>
      <c r="B92" s="120" t="s">
        <v>72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GBPYC1M_SB1L_20Y</v>
      </c>
      <c r="J92" s="147">
        <f ca="1">IF(I92="","",'1M Pricing'!$I92*100)</f>
        <v>1.9414221600032029</v>
      </c>
      <c r="K92" s="147">
        <f t="shared" ca="1" si="4"/>
        <v>1.9414221600032029</v>
      </c>
      <c r="L92" s="148" t="str">
        <v>GBPYC3M_SB3L_20Y</v>
      </c>
      <c r="M92" s="147">
        <f ca="1">IF(L92="","",'3M Pricing'!$I92*100)</f>
        <v>2.0039999999949134</v>
      </c>
      <c r="N92" s="147">
        <f t="shared" ca="1" si="3"/>
        <v>2.0039999999949134</v>
      </c>
      <c r="O92" s="148" t="str">
        <v>GBPYC6M_SB6L_20Y</v>
      </c>
      <c r="P92" s="147">
        <f ca="1">IF(O92="","",'6M Pricing'!$I92*100)</f>
        <v>2.0920000000000489</v>
      </c>
      <c r="Q92" s="147">
        <f t="shared" ca="1" si="5"/>
        <v>2.0920000000000489</v>
      </c>
      <c r="R92" s="148"/>
      <c r="S92" s="147"/>
      <c r="T92" s="147"/>
      <c r="U92" s="146"/>
      <c r="V92" s="147"/>
      <c r="W92" s="147"/>
      <c r="Y92" s="159">
        <f ca="1">IF($C92=" ","",ROUND(ABS(_xll.RtGet(SourceAlias,$I92,BID)-J92),4))</f>
        <v>0</v>
      </c>
      <c r="Z92" s="159">
        <f ca="1">IF($C92=" ","",ROUND(ABS(_xll.RtGet(SourceAlias,$I92,ASK)-K92),4))</f>
        <v>0</v>
      </c>
      <c r="AA92" s="159">
        <f ca="1">IF($D92=" ","",ROUND(ABS(_xll.RtGet(SourceAlias,$L92,BID)-M92),4))</f>
        <v>0</v>
      </c>
      <c r="AB92" s="159">
        <f ca="1">IF($D92=" ","",ROUND(ABS(_xll.RtGet(SourceAlias,$L92,ASK)-N92),4))</f>
        <v>0</v>
      </c>
      <c r="AC92" s="159">
        <f ca="1">IF($E92=" ","",ROUND(ABS(_xll.RtGet(SourceAlias,$O92,BID)-P92),4))</f>
        <v>0</v>
      </c>
      <c r="AD92" s="159">
        <f ca="1">IF($E92=" ","",ROUND(ABS(_xll.RtGet(SourceAlias,$O92,ASK)-Q92),4))</f>
        <v>0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x14ac:dyDescent="0.2">
      <c r="A93" s="209"/>
      <c r="B93" s="120" t="s">
        <v>73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GBPYC1M_SB1L_21Y</v>
      </c>
      <c r="J93" s="147">
        <f ca="1">IF(I93="","",'1M Pricing'!$I93*100)</f>
        <v>1.9488562777126763</v>
      </c>
      <c r="K93" s="147">
        <f t="shared" ca="1" si="4"/>
        <v>1.9488562777126763</v>
      </c>
      <c r="L93" s="148" t="str">
        <v>GBPYC3M_SB3L_21Y</v>
      </c>
      <c r="M93" s="147">
        <f ca="1">IF(L93="","",'3M Pricing'!$I93*100)</f>
        <v>2.0109973379716992</v>
      </c>
      <c r="N93" s="147">
        <f t="shared" ca="1" si="3"/>
        <v>2.0109973379716992</v>
      </c>
      <c r="O93" s="148" t="str">
        <v>GBPYC6M_SB6L_21Y</v>
      </c>
      <c r="P93" s="147">
        <f ca="1">IF(O93="","",'6M Pricing'!$I93*100)</f>
        <v>2.0959911576378163</v>
      </c>
      <c r="Q93" s="147">
        <f t="shared" ca="1" si="5"/>
        <v>2.0959911576378163</v>
      </c>
      <c r="R93" s="148"/>
      <c r="S93" s="147"/>
      <c r="T93" s="147"/>
      <c r="U93" s="146"/>
      <c r="V93" s="147"/>
      <c r="W93" s="147"/>
      <c r="Y93" s="159">
        <f ca="1">IF($C93=" ","",ROUND(ABS(_xll.RtGet(SourceAlias,$I93,BID)-J93),4))</f>
        <v>0</v>
      </c>
      <c r="Z93" s="159">
        <f ca="1">IF($C93=" ","",ROUND(ABS(_xll.RtGet(SourceAlias,$I93,ASK)-K93),4))</f>
        <v>0</v>
      </c>
      <c r="AA93" s="159">
        <f ca="1">IF($D93=" ","",ROUND(ABS(_xll.RtGet(SourceAlias,$L93,BID)-M93),4))</f>
        <v>0</v>
      </c>
      <c r="AB93" s="159">
        <f ca="1">IF($D93=" ","",ROUND(ABS(_xll.RtGet(SourceAlias,$L93,ASK)-N93),4))</f>
        <v>0</v>
      </c>
      <c r="AC93" s="159">
        <f ca="1">IF($E93=" ","",ROUND(ABS(_xll.RtGet(SourceAlias,$O93,BID)-P93),4))</f>
        <v>0</v>
      </c>
      <c r="AD93" s="159">
        <f ca="1">IF($E93=" ","",ROUND(ABS(_xll.RtGet(SourceAlias,$O93,ASK)-Q93),4))</f>
        <v>0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x14ac:dyDescent="0.2">
      <c r="A94" s="209"/>
      <c r="B94" s="120" t="s">
        <v>74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GBPYC1M_SB1L_22Y</v>
      </c>
      <c r="J94" s="147">
        <f ca="1">IF(I94="","",'1M Pricing'!$I94*100)</f>
        <v>1.953903778819897</v>
      </c>
      <c r="K94" s="147">
        <f t="shared" ca="1" si="4"/>
        <v>1.953903778819897</v>
      </c>
      <c r="L94" s="148" t="str">
        <v>GBPYC3M_SB3L_22Y</v>
      </c>
      <c r="M94" s="147">
        <f ca="1">IF(L94="","",'3M Pricing'!$I94*100)</f>
        <v>2.0156903247721218</v>
      </c>
      <c r="N94" s="147">
        <f t="shared" ca="1" si="3"/>
        <v>2.0156903247721218</v>
      </c>
      <c r="O94" s="148" t="str">
        <v>GBPYC6M_SB6L_22Y</v>
      </c>
      <c r="P94" s="147">
        <f ca="1">IF(O94="","",'6M Pricing'!$I94*100)</f>
        <v>2.0979086896934676</v>
      </c>
      <c r="Q94" s="147">
        <f t="shared" ca="1" si="5"/>
        <v>2.0979086896934676</v>
      </c>
      <c r="R94" s="148"/>
      <c r="S94" s="147"/>
      <c r="T94" s="147"/>
      <c r="U94" s="146"/>
      <c r="V94" s="147"/>
      <c r="W94" s="147"/>
      <c r="Y94" s="159">
        <f ca="1">IF($C94=" ","",ROUND(ABS(_xll.RtGet(SourceAlias,$I94,BID)-J94),4))</f>
        <v>0</v>
      </c>
      <c r="Z94" s="159">
        <f ca="1">IF($C94=" ","",ROUND(ABS(_xll.RtGet(SourceAlias,$I94,ASK)-K94),4))</f>
        <v>0</v>
      </c>
      <c r="AA94" s="159">
        <f ca="1">IF($D94=" ","",ROUND(ABS(_xll.RtGet(SourceAlias,$L94,BID)-M94),4))</f>
        <v>0</v>
      </c>
      <c r="AB94" s="159">
        <f ca="1">IF($D94=" ","",ROUND(ABS(_xll.RtGet(SourceAlias,$L94,ASK)-N94),4))</f>
        <v>0</v>
      </c>
      <c r="AC94" s="159">
        <f ca="1">IF($E94=" ","",ROUND(ABS(_xll.RtGet(SourceAlias,$O94,BID)-P94),4))</f>
        <v>0</v>
      </c>
      <c r="AD94" s="159">
        <f ca="1">IF($E94=" ","",ROUND(ABS(_xll.RtGet(SourceAlias,$O94,ASK)-Q94),4))</f>
        <v>0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x14ac:dyDescent="0.2">
      <c r="A95" s="209"/>
      <c r="B95" s="120" t="s">
        <v>75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GBPYC1M_SB1L_23Y</v>
      </c>
      <c r="J95" s="147">
        <f ca="1">IF(I95="","",'1M Pricing'!$I95*100)</f>
        <v>1.9574301886136241</v>
      </c>
      <c r="K95" s="147">
        <f t="shared" ca="1" si="4"/>
        <v>1.9574301886136241</v>
      </c>
      <c r="L95" s="148" t="str">
        <v>GBPYC3M_SB3L_23Y</v>
      </c>
      <c r="M95" s="147">
        <f ca="1">IF(L95="","",'3M Pricing'!$I95*100)</f>
        <v>2.0188680531038896</v>
      </c>
      <c r="N95" s="147">
        <f t="shared" ca="1" si="3"/>
        <v>2.0188680531038896</v>
      </c>
      <c r="O95" s="148" t="str">
        <v>GBPYC6M_SB6L_23Y</v>
      </c>
      <c r="P95" s="147">
        <f ca="1">IF(O95="","",'6M Pricing'!$I95*100)</f>
        <v>2.0985057316217084</v>
      </c>
      <c r="Q95" s="147">
        <f t="shared" ca="1" si="5"/>
        <v>2.0985057316217084</v>
      </c>
      <c r="R95" s="148"/>
      <c r="S95" s="147"/>
      <c r="T95" s="147"/>
      <c r="U95" s="146"/>
      <c r="V95" s="147"/>
      <c r="W95" s="147"/>
      <c r="Y95" s="159">
        <f ca="1">IF($C95=" ","",ROUND(ABS(_xll.RtGet(SourceAlias,$I95,BID)-J95),4))</f>
        <v>0</v>
      </c>
      <c r="Z95" s="159">
        <f ca="1">IF($C95=" ","",ROUND(ABS(_xll.RtGet(SourceAlias,$I95,ASK)-K95),4))</f>
        <v>0</v>
      </c>
      <c r="AA95" s="159">
        <f ca="1">IF($D95=" ","",ROUND(ABS(_xll.RtGet(SourceAlias,$L95,BID)-M95),4))</f>
        <v>0</v>
      </c>
      <c r="AB95" s="159">
        <f ca="1">IF($D95=" ","",ROUND(ABS(_xll.RtGet(SourceAlias,$L95,ASK)-N95),4))</f>
        <v>0</v>
      </c>
      <c r="AC95" s="159">
        <f ca="1">IF($E95=" ","",ROUND(ABS(_xll.RtGet(SourceAlias,$O95,BID)-P95),4))</f>
        <v>0</v>
      </c>
      <c r="AD95" s="159">
        <f ca="1">IF($E95=" ","",ROUND(ABS(_xll.RtGet(SourceAlias,$O95,ASK)-Q95),4))</f>
        <v>0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x14ac:dyDescent="0.2">
      <c r="A96" s="209"/>
      <c r="B96" s="120" t="s">
        <v>76</v>
      </c>
      <c r="C96" s="137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37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37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37" t="s">
        <v>42</v>
      </c>
      <c r="G96" s="137" t="s">
        <v>42</v>
      </c>
      <c r="H96" s="111"/>
      <c r="I96" s="146" t="str">
        <v>GBPYC1M_SB1L_24Y</v>
      </c>
      <c r="J96" s="151">
        <f ca="1">IF(I96="","",'1M Pricing'!$I96*100)</f>
        <v>1.9601027224765033</v>
      </c>
      <c r="K96" s="151">
        <f t="shared" ca="1" si="4"/>
        <v>1.9601027224765033</v>
      </c>
      <c r="L96" s="146" t="str">
        <v>GBPYC3M_SB3L_24Y</v>
      </c>
      <c r="M96" s="151">
        <f ca="1">IF(L96="","",'3M Pricing'!$I96*100)</f>
        <v>2.0211375904525561</v>
      </c>
      <c r="N96" s="147">
        <f t="shared" ca="1" si="3"/>
        <v>2.0211375904525561</v>
      </c>
      <c r="O96" s="146" t="str">
        <v>GBPYC6M_SB6L_24Y</v>
      </c>
      <c r="P96" s="147">
        <f ca="1">IF(O96="","",'6M Pricing'!$I96*100)</f>
        <v>2.0983735440696925</v>
      </c>
      <c r="Q96" s="147">
        <f t="shared" ca="1" si="5"/>
        <v>2.0983735440696925</v>
      </c>
      <c r="R96" s="146"/>
      <c r="S96" s="147"/>
      <c r="T96" s="147"/>
      <c r="U96" s="146"/>
      <c r="V96" s="151"/>
      <c r="W96" s="151"/>
      <c r="Y96" s="160">
        <f ca="1">IF($C96=" ","",ROUND(ABS(_xll.RtGet(SourceAlias,$I96,BID)-J96),4))</f>
        <v>0</v>
      </c>
      <c r="Z96" s="160">
        <f ca="1">IF($C96=" ","",ROUND(ABS(_xll.RtGet(SourceAlias,$I96,ASK)-K96),4))</f>
        <v>0</v>
      </c>
      <c r="AA96" s="160">
        <f ca="1">IF($D96=" ","",ROUND(ABS(_xll.RtGet(SourceAlias,$L96,BID)-M96),4))</f>
        <v>0</v>
      </c>
      <c r="AB96" s="160">
        <f ca="1">IF($D96=" ","",ROUND(ABS(_xll.RtGet(SourceAlias,$L96,ASK)-N96),4))</f>
        <v>0</v>
      </c>
      <c r="AC96" s="160">
        <f ca="1">IF($E96=" ","",ROUND(ABS(_xll.RtGet(SourceAlias,$O96,BID)-P96),4))</f>
        <v>0</v>
      </c>
      <c r="AD96" s="160">
        <f ca="1">IF($E96=" ","",ROUND(ABS(_xll.RtGet(SourceAlias,$O96,ASK)-Q96),4))</f>
        <v>0</v>
      </c>
      <c r="AE96" s="160" t="str">
        <f>IF($F96=" ","",ROUND(ABS(_xll.RtGet(SourceAlias,$R96,BID)-S96),4))</f>
        <v/>
      </c>
      <c r="AF96" s="160" t="str">
        <f>IF($F96=" ","",ROUND(ABS(_xll.RtGet(SourceAlias,$R96,ASK)-T96),4))</f>
        <v/>
      </c>
      <c r="AG96" s="160" t="str">
        <f>IF($G96=" ","",ROUND(ABS(_xll.RtGet(SourceAlias,$U96,BID)-V96),4))</f>
        <v/>
      </c>
      <c r="AH96" s="160" t="str">
        <f>IF($G96=" ","",ROUND(ABS(_xll.RtGet(SourceAlias,$U96,ASK)-W96),4))</f>
        <v/>
      </c>
    </row>
    <row r="97" spans="1:34" x14ac:dyDescent="0.2">
      <c r="A97" s="209"/>
      <c r="B97" s="120" t="s">
        <v>77</v>
      </c>
      <c r="C97" s="7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56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6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72" t="s">
        <v>42</v>
      </c>
      <c r="G97" s="156" t="s">
        <v>42</v>
      </c>
      <c r="H97" s="111"/>
      <c r="I97" s="146" t="str">
        <v>GBPYC1M_SB1L_25Y</v>
      </c>
      <c r="J97" s="151">
        <f ca="1">IF(I97="","",'1M Pricing'!$I97*100)</f>
        <v>1.9624717285600703</v>
      </c>
      <c r="K97" s="151">
        <f t="shared" ca="1" si="4"/>
        <v>1.9624717285600703</v>
      </c>
      <c r="L97" s="146" t="str">
        <v>GBPYC3M_SB3L_25Y</v>
      </c>
      <c r="M97" s="151">
        <f ca="1">IF(L97="","",'3M Pricing'!$I97*100)</f>
        <v>2.0229999999957688</v>
      </c>
      <c r="N97" s="147">
        <f t="shared" ca="1" si="3"/>
        <v>2.0229999999957688</v>
      </c>
      <c r="O97" s="146" t="str">
        <v>GBPYC6M_SB6L_25Y</v>
      </c>
      <c r="P97" s="147">
        <f ca="1">IF(O97="","",'6M Pricing'!$I97*100)</f>
        <v>2.0979999999987218</v>
      </c>
      <c r="Q97" s="147">
        <f t="shared" ca="1" si="5"/>
        <v>2.0979999999987218</v>
      </c>
      <c r="R97" s="146"/>
      <c r="S97" s="147"/>
      <c r="T97" s="147"/>
      <c r="U97" s="146"/>
      <c r="V97" s="151"/>
      <c r="W97" s="151"/>
      <c r="Y97" s="160">
        <f ca="1">IF($C97=" ","",ROUND(ABS(_xll.RtGet(SourceAlias,$I97,BID)-J97),4))</f>
        <v>0</v>
      </c>
      <c r="Z97" s="160">
        <f ca="1">IF($C97=" ","",ROUND(ABS(_xll.RtGet(SourceAlias,$I97,ASK)-K97),4))</f>
        <v>0</v>
      </c>
      <c r="AA97" s="160">
        <f ca="1">IF($D97=" ","",ROUND(ABS(_xll.RtGet(SourceAlias,$L97,BID)-M97),4))</f>
        <v>0</v>
      </c>
      <c r="AB97" s="160">
        <f ca="1">IF($D97=" ","",ROUND(ABS(_xll.RtGet(SourceAlias,$L97,ASK)-N97),4))</f>
        <v>0</v>
      </c>
      <c r="AC97" s="160">
        <f ca="1">IF($E97=" ","",ROUND(ABS(_xll.RtGet(SourceAlias,$O97,BID)-P97),4))</f>
        <v>0</v>
      </c>
      <c r="AD97" s="160">
        <f ca="1">IF($E97=" ","",ROUND(ABS(_xll.RtGet(SourceAlias,$O97,ASK)-Q97),4))</f>
        <v>0</v>
      </c>
      <c r="AE97" s="160" t="str">
        <f>IF($F97=" ","",ROUND(ABS(_xll.RtGet(SourceAlias,$R97,BID)-S97),4))</f>
        <v/>
      </c>
      <c r="AF97" s="160" t="str">
        <f>IF($F97=" ","",ROUND(ABS(_xll.RtGet(SourceAlias,$R97,ASK)-T97),4))</f>
        <v/>
      </c>
      <c r="AG97" s="160" t="str">
        <f>IF($G97=" ","",ROUND(ABS(_xll.RtGet(SourceAlias,$U97,BID)-V97),4))</f>
        <v/>
      </c>
      <c r="AH97" s="160" t="str">
        <f>IF($G97=" ","",ROUND(ABS(_xll.RtGet(SourceAlias,$U97,ASK)-W97),4))</f>
        <v/>
      </c>
    </row>
    <row r="98" spans="1:34" x14ac:dyDescent="0.2">
      <c r="A98" s="209"/>
      <c r="B98" s="120" t="s">
        <v>78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5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156" t="s">
        <v>42</v>
      </c>
      <c r="H98" s="111"/>
      <c r="I98" s="146" t="str">
        <v>GBPYC1M_SB1L_26Y</v>
      </c>
      <c r="J98" s="151">
        <f ca="1">IF(I98="","",'1M Pricing'!$I98*100)</f>
        <v>1.9648823993450366</v>
      </c>
      <c r="K98" s="151">
        <f t="shared" ca="1" si="4"/>
        <v>1.9648823993450366</v>
      </c>
      <c r="L98" s="146" t="str">
        <v>GBPYC3M_SB3L_26Y</v>
      </c>
      <c r="M98" s="151">
        <f ca="1">IF(L98="","",'3M Pricing'!$I98*100)</f>
        <v>2.0247726892126332</v>
      </c>
      <c r="N98" s="147">
        <f t="shared" ca="1" si="3"/>
        <v>2.0247726892126332</v>
      </c>
      <c r="O98" s="146" t="str">
        <v>GBPYC6M_SB6L_26Y</v>
      </c>
      <c r="P98" s="147">
        <f ca="1">IF(O98="","",'6M Pricing'!$I98*100)</f>
        <v>2.0976809166727306</v>
      </c>
      <c r="Q98" s="147">
        <f t="shared" ca="1" si="5"/>
        <v>2.0976809166727306</v>
      </c>
      <c r="R98" s="146"/>
      <c r="S98" s="147"/>
      <c r="T98" s="147"/>
      <c r="U98" s="146"/>
      <c r="V98" s="151"/>
      <c r="W98" s="151"/>
      <c r="Y98" s="160">
        <f ca="1">IF($C98=" ","",ROUND(ABS(_xll.RtGet(SourceAlias,$I98,BID)-J98),4))</f>
        <v>0</v>
      </c>
      <c r="Z98" s="160">
        <f ca="1">IF($C98=" ","",ROUND(ABS(_xll.RtGet(SourceAlias,$I98,ASK)-K98),4))</f>
        <v>0</v>
      </c>
      <c r="AA98" s="160">
        <f ca="1">IF($D98=" ","",ROUND(ABS(_xll.RtGet(SourceAlias,$L98,BID)-M98),4))</f>
        <v>0</v>
      </c>
      <c r="AB98" s="160">
        <f ca="1">IF($D98=" ","",ROUND(ABS(_xll.RtGet(SourceAlias,$L98,ASK)-N98),4))</f>
        <v>0</v>
      </c>
      <c r="AC98" s="160">
        <f ca="1">IF($E98=" ","",ROUND(ABS(_xll.RtGet(SourceAlias,$O98,BID)-P98),4))</f>
        <v>0</v>
      </c>
      <c r="AD98" s="160">
        <f ca="1">IF($E98=" ","",ROUND(ABS(_xll.RtGet(SourceAlias,$O98,ASK)-Q98),4))</f>
        <v>0</v>
      </c>
      <c r="AE98" s="160" t="str">
        <f>IF($F98=" ","",ROUND(ABS(_xll.RtGet(SourceAlias,$R98,BID)-S98),4))</f>
        <v/>
      </c>
      <c r="AF98" s="160" t="str">
        <f>IF($F98=" ","",ROUND(ABS(_xll.RtGet(SourceAlias,$R98,ASK)-T98),4))</f>
        <v/>
      </c>
      <c r="AG98" s="160" t="str">
        <f>IF($G98=" ","",ROUND(ABS(_xll.RtGet(SourceAlias,$U98,BID)-V98),4))</f>
        <v/>
      </c>
      <c r="AH98" s="160" t="str">
        <f>IF($G98=" ","",ROUND(ABS(_xll.RtGet(SourceAlias,$U98,ASK)-W98),4))</f>
        <v/>
      </c>
    </row>
    <row r="99" spans="1:34" x14ac:dyDescent="0.2">
      <c r="A99" s="209"/>
      <c r="B99" s="120" t="s">
        <v>79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5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156" t="s">
        <v>42</v>
      </c>
      <c r="H99" s="111"/>
      <c r="I99" s="146" t="str">
        <v>GBPYC1M_SB1L_27Y</v>
      </c>
      <c r="J99" s="151">
        <f ca="1">IF(I99="","",'1M Pricing'!$I99*100)</f>
        <v>1.9670919254981238</v>
      </c>
      <c r="K99" s="151">
        <f t="shared" ca="1" si="4"/>
        <v>1.9670919254981238</v>
      </c>
      <c r="L99" s="146" t="str">
        <v>GBPYC3M_SB3L_27Y</v>
      </c>
      <c r="M99" s="151">
        <f ca="1">IF(L99="","",'3M Pricing'!$I99*100)</f>
        <v>2.0262649803247679</v>
      </c>
      <c r="N99" s="147">
        <f t="shared" ca="1" si="3"/>
        <v>2.0262649803247679</v>
      </c>
      <c r="O99" s="146" t="str">
        <v>GBPYC6M_SB6L_27Y</v>
      </c>
      <c r="P99" s="147">
        <f ca="1">IF(O99="","",'6M Pricing'!$I99*100)</f>
        <v>2.0972456235919061</v>
      </c>
      <c r="Q99" s="147">
        <f t="shared" ca="1" si="5"/>
        <v>2.0972456235919061</v>
      </c>
      <c r="R99" s="146"/>
      <c r="S99" s="147"/>
      <c r="T99" s="147"/>
      <c r="U99" s="146"/>
      <c r="V99" s="151"/>
      <c r="W99" s="151"/>
      <c r="Y99" s="160">
        <f ca="1">IF($C99=" ","",ROUND(ABS(_xll.RtGet(SourceAlias,$I99,BID)-J99),4))</f>
        <v>0</v>
      </c>
      <c r="Z99" s="160">
        <f ca="1">IF($C99=" ","",ROUND(ABS(_xll.RtGet(SourceAlias,$I99,ASK)-K99),4))</f>
        <v>0</v>
      </c>
      <c r="AA99" s="160">
        <f ca="1">IF($D99=" ","",ROUND(ABS(_xll.RtGet(SourceAlias,$L99,BID)-M99),4))</f>
        <v>0</v>
      </c>
      <c r="AB99" s="160">
        <f ca="1">IF($D99=" ","",ROUND(ABS(_xll.RtGet(SourceAlias,$L99,ASK)-N99),4))</f>
        <v>0</v>
      </c>
      <c r="AC99" s="160">
        <f ca="1">IF($E99=" ","",ROUND(ABS(_xll.RtGet(SourceAlias,$O99,BID)-P99),4))</f>
        <v>0</v>
      </c>
      <c r="AD99" s="160">
        <f ca="1">IF($E99=" ","",ROUND(ABS(_xll.RtGet(SourceAlias,$O99,ASK)-Q99),4))</f>
        <v>0</v>
      </c>
      <c r="AE99" s="160" t="str">
        <f>IF($F99=" ","",ROUND(ABS(_xll.RtGet(SourceAlias,$R99,BID)-S99),4))</f>
        <v/>
      </c>
      <c r="AF99" s="160" t="str">
        <f>IF($F99=" ","",ROUND(ABS(_xll.RtGet(SourceAlias,$R99,ASK)-T99),4))</f>
        <v/>
      </c>
      <c r="AG99" s="160" t="str">
        <f>IF($G99=" ","",ROUND(ABS(_xll.RtGet(SourceAlias,$U99,BID)-V99),4))</f>
        <v/>
      </c>
      <c r="AH99" s="160" t="str">
        <f>IF($G99=" ","",ROUND(ABS(_xll.RtGet(SourceAlias,$U99,ASK)-W99),4))</f>
        <v/>
      </c>
    </row>
    <row r="100" spans="1:34" x14ac:dyDescent="0.2">
      <c r="A100" s="209"/>
      <c r="B100" s="120" t="s">
        <v>80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5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156" t="s">
        <v>42</v>
      </c>
      <c r="H100" s="111"/>
      <c r="I100" s="146" t="str">
        <v>GBPYC1M_SB1L_28Y</v>
      </c>
      <c r="J100" s="151">
        <f ca="1">IF(I100="","",'1M Pricing'!$I100*100)</f>
        <v>1.9688423371552317</v>
      </c>
      <c r="K100" s="151">
        <f t="shared" ca="1" si="4"/>
        <v>1.9688423371552317</v>
      </c>
      <c r="L100" s="146" t="str">
        <v>GBPYC3M_SB3L_28Y</v>
      </c>
      <c r="M100" s="151">
        <f ca="1">IF(L100="","",'3M Pricing'!$I100*100)</f>
        <v>2.0272632204061809</v>
      </c>
      <c r="N100" s="147">
        <f t="shared" ca="1" si="3"/>
        <v>2.0272632204061809</v>
      </c>
      <c r="O100" s="146" t="str">
        <v>GBPYC6M_SB6L_28Y</v>
      </c>
      <c r="P100" s="147">
        <f ca="1">IF(O100="","",'6M Pricing'!$I100*100)</f>
        <v>2.0964517766098147</v>
      </c>
      <c r="Q100" s="147">
        <f t="shared" ca="1" si="5"/>
        <v>2.0964517766098147</v>
      </c>
      <c r="R100" s="146"/>
      <c r="S100" s="147"/>
      <c r="T100" s="147"/>
      <c r="U100" s="146"/>
      <c r="V100" s="151"/>
      <c r="W100" s="151"/>
      <c r="Y100" s="160">
        <f ca="1">IF($C100=" ","",ROUND(ABS(_xll.RtGet(SourceAlias,$I100,BID)-J100),4))</f>
        <v>0</v>
      </c>
      <c r="Z100" s="160">
        <f ca="1">IF($C100=" ","",ROUND(ABS(_xll.RtGet(SourceAlias,$I100,ASK)-K100),4))</f>
        <v>0</v>
      </c>
      <c r="AA100" s="160">
        <f ca="1">IF($D100=" ","",ROUND(ABS(_xll.RtGet(SourceAlias,$L100,BID)-M100),4))</f>
        <v>0</v>
      </c>
      <c r="AB100" s="160">
        <f ca="1">IF($D100=" ","",ROUND(ABS(_xll.RtGet(SourceAlias,$L100,ASK)-N100),4))</f>
        <v>0</v>
      </c>
      <c r="AC100" s="160">
        <f ca="1">IF($E100=" ","",ROUND(ABS(_xll.RtGet(SourceAlias,$O100,BID)-P100),4))</f>
        <v>0</v>
      </c>
      <c r="AD100" s="160">
        <f ca="1">IF($E100=" ","",ROUND(ABS(_xll.RtGet(SourceAlias,$O100,ASK)-Q100),4))</f>
        <v>0</v>
      </c>
      <c r="AE100" s="160" t="str">
        <f>IF($F100=" ","",ROUND(ABS(_xll.RtGet(SourceAlias,$R100,BID)-S100),4))</f>
        <v/>
      </c>
      <c r="AF100" s="160" t="str">
        <f>IF($F100=" ","",ROUND(ABS(_xll.RtGet(SourceAlias,$R100,ASK)-T100),4))</f>
        <v/>
      </c>
      <c r="AG100" s="160" t="str">
        <f>IF($G100=" ","",ROUND(ABS(_xll.RtGet(SourceAlias,$U100,BID)-V100),4))</f>
        <v/>
      </c>
      <c r="AH100" s="160" t="str">
        <f>IF($G100=" ","",ROUND(ABS(_xll.RtGet(SourceAlias,$U100,ASK)-W100),4))</f>
        <v/>
      </c>
    </row>
    <row r="101" spans="1:34" x14ac:dyDescent="0.2">
      <c r="A101" s="209"/>
      <c r="B101" s="120" t="s">
        <v>81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5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156" t="s">
        <v>42</v>
      </c>
      <c r="H101" s="111"/>
      <c r="I101" s="146" t="str">
        <v>GBPYC1M_SB1L_29Y</v>
      </c>
      <c r="J101" s="151">
        <f ca="1">IF(I101="","",'1M Pricing'!$I101*100)</f>
        <v>1.9698877750311219</v>
      </c>
      <c r="K101" s="151">
        <f t="shared" ca="1" si="4"/>
        <v>1.9698877750311219</v>
      </c>
      <c r="L101" s="146" t="str">
        <v>GBPYC3M_SB3L_29Y</v>
      </c>
      <c r="M101" s="151">
        <f ca="1">IF(L101="","",'3M Pricing'!$I101*100)</f>
        <v>2.0275647960524665</v>
      </c>
      <c r="N101" s="147">
        <f t="shared" ca="1" si="3"/>
        <v>2.0275647960524665</v>
      </c>
      <c r="O101" s="146" t="str">
        <v>GBPYC6M_SB6L_29Y</v>
      </c>
      <c r="P101" s="147">
        <f ca="1">IF(O101="","",'6M Pricing'!$I101*100)</f>
        <v>2.0950919547214255</v>
      </c>
      <c r="Q101" s="147">
        <f t="shared" ca="1" si="5"/>
        <v>2.0950919547214255</v>
      </c>
      <c r="R101" s="146"/>
      <c r="S101" s="147"/>
      <c r="T101" s="147"/>
      <c r="U101" s="146"/>
      <c r="V101" s="151"/>
      <c r="W101" s="151"/>
      <c r="Y101" s="160">
        <f ca="1">IF($C101=" ","",ROUND(ABS(_xll.RtGet(SourceAlias,$I101,BID)-J101),4))</f>
        <v>0</v>
      </c>
      <c r="Z101" s="160">
        <f ca="1">IF($C101=" ","",ROUND(ABS(_xll.RtGet(SourceAlias,$I101,ASK)-K101),4))</f>
        <v>0</v>
      </c>
      <c r="AA101" s="160">
        <f ca="1">IF($D101=" ","",ROUND(ABS(_xll.RtGet(SourceAlias,$L101,BID)-M101),4))</f>
        <v>0</v>
      </c>
      <c r="AB101" s="160">
        <f ca="1">IF($D101=" ","",ROUND(ABS(_xll.RtGet(SourceAlias,$L101,ASK)-N101),4))</f>
        <v>0</v>
      </c>
      <c r="AC101" s="160">
        <f ca="1">IF($E101=" ","",ROUND(ABS(_xll.RtGet(SourceAlias,$O101,BID)-P101),4))</f>
        <v>0</v>
      </c>
      <c r="AD101" s="160">
        <f ca="1">IF($E101=" ","",ROUND(ABS(_xll.RtGet(SourceAlias,$O101,ASK)-Q101),4))</f>
        <v>0</v>
      </c>
      <c r="AE101" s="160" t="str">
        <f>IF($F101=" ","",ROUND(ABS(_xll.RtGet(SourceAlias,$R101,BID)-S101),4))</f>
        <v/>
      </c>
      <c r="AF101" s="160" t="str">
        <f>IF($F101=" ","",ROUND(ABS(_xll.RtGet(SourceAlias,$R101,ASK)-T101),4))</f>
        <v/>
      </c>
      <c r="AG101" s="160" t="str">
        <f>IF($G101=" ","",ROUND(ABS(_xll.RtGet(SourceAlias,$U101,BID)-V101),4))</f>
        <v/>
      </c>
      <c r="AH101" s="160" t="str">
        <f>IF($G101=" ","",ROUND(ABS(_xll.RtGet(SourceAlias,$U101,ASK)-W101),4))</f>
        <v/>
      </c>
    </row>
    <row r="102" spans="1:34" x14ac:dyDescent="0.2">
      <c r="A102" s="209"/>
      <c r="B102" s="120" t="s">
        <v>82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5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156" t="s">
        <v>42</v>
      </c>
      <c r="H102" s="111"/>
      <c r="I102" s="146" t="str">
        <v>GBPYC1M_SB1L_30Y</v>
      </c>
      <c r="J102" s="151">
        <f ca="1">IF(I102="","",'1M Pricing'!$I102*100)</f>
        <v>1.9700177501210776</v>
      </c>
      <c r="K102" s="151">
        <f t="shared" ca="1" si="4"/>
        <v>1.9700177501210776</v>
      </c>
      <c r="L102" s="146" t="str">
        <v>GBPYC3M_SB3L_30Y</v>
      </c>
      <c r="M102" s="151">
        <f ca="1">IF(L102="","",'3M Pricing'!$I102*100)</f>
        <v>2.0269999999934116</v>
      </c>
      <c r="N102" s="147">
        <f t="shared" ca="1" si="3"/>
        <v>2.0269999999934116</v>
      </c>
      <c r="O102" s="146" t="str">
        <v>GBPYC6M_SB6L_30Y</v>
      </c>
      <c r="P102" s="147">
        <f ca="1">IF(O102="","",'6M Pricing'!$I102*100)</f>
        <v>2.0930000000011404</v>
      </c>
      <c r="Q102" s="147">
        <f t="shared" ca="1" si="5"/>
        <v>2.0930000000011404</v>
      </c>
      <c r="R102" s="146"/>
      <c r="S102" s="147"/>
      <c r="T102" s="147"/>
      <c r="U102" s="146"/>
      <c r="V102" s="151"/>
      <c r="W102" s="151"/>
      <c r="Y102" s="160">
        <f ca="1">IF($C102=" ","",ROUND(ABS(_xll.RtGet(SourceAlias,$I102,BID)-J102),4))</f>
        <v>0</v>
      </c>
      <c r="Z102" s="160">
        <f ca="1">IF($C102=" ","",ROUND(ABS(_xll.RtGet(SourceAlias,$I102,ASK)-K102),4))</f>
        <v>0</v>
      </c>
      <c r="AA102" s="160">
        <f ca="1">IF($D102=" ","",ROUND(ABS(_xll.RtGet(SourceAlias,$L102,BID)-M102),4))</f>
        <v>0</v>
      </c>
      <c r="AB102" s="160">
        <f ca="1">IF($D102=" ","",ROUND(ABS(_xll.RtGet(SourceAlias,$L102,ASK)-N102),4))</f>
        <v>0</v>
      </c>
      <c r="AC102" s="160">
        <f ca="1">IF($E102=" ","",ROUND(ABS(_xll.RtGet(SourceAlias,$O102,BID)-P102),4))</f>
        <v>0</v>
      </c>
      <c r="AD102" s="160">
        <f ca="1">IF($E102=" ","",ROUND(ABS(_xll.RtGet(SourceAlias,$O102,ASK)-Q102),4))</f>
        <v>0</v>
      </c>
      <c r="AE102" s="160" t="str">
        <f>IF($F102=" ","",ROUND(ABS(_xll.RtGet(SourceAlias,$R102,BID)-S102),4))</f>
        <v/>
      </c>
      <c r="AF102" s="160" t="str">
        <f>IF($F102=" ","",ROUND(ABS(_xll.RtGet(SourceAlias,$R102,ASK)-T102),4))</f>
        <v/>
      </c>
      <c r="AG102" s="160" t="str">
        <f>IF($G102=" ","",ROUND(ABS(_xll.RtGet(SourceAlias,$U102,BID)-V102),4))</f>
        <v/>
      </c>
      <c r="AH102" s="160" t="str">
        <f>IF($G102=" ","",ROUND(ABS(_xll.RtGet(SourceAlias,$U102,ASK)-W102),4))</f>
        <v/>
      </c>
    </row>
    <row r="103" spans="1:34" x14ac:dyDescent="0.2">
      <c r="A103" s="209"/>
      <c r="B103" s="120" t="s">
        <v>122</v>
      </c>
      <c r="C103" s="156" t="s">
        <v>42</v>
      </c>
      <c r="D103" s="156" t="s">
        <v>42</v>
      </c>
      <c r="E103" s="156" t="s">
        <v>42</v>
      </c>
      <c r="F103" s="156" t="s">
        <v>42</v>
      </c>
      <c r="G103" s="156" t="s">
        <v>42</v>
      </c>
      <c r="H103" s="102"/>
      <c r="I103" s="148" t="str">
        <v>GBPYC1M_SB1L_31Y</v>
      </c>
      <c r="J103" s="147">
        <f ca="1">IF(I103="","",'1M Pricing'!$I103*100)</f>
        <v>1.9691238520608851</v>
      </c>
      <c r="K103" s="147">
        <f t="shared" ca="1" si="4"/>
        <v>1.9691238520608851</v>
      </c>
      <c r="L103" s="146" t="str">
        <v>GBPYC3M_SB3L_31Y</v>
      </c>
      <c r="M103" s="151">
        <f ca="1">IF(L103="","",'3M Pricing'!$I103*100)</f>
        <v>2.0254851190153316</v>
      </c>
      <c r="N103" s="147">
        <f t="shared" ca="1" si="3"/>
        <v>2.0254851190153316</v>
      </c>
      <c r="O103" s="146" t="str">
        <v>GBPYC6M_SB6L_31Y</v>
      </c>
      <c r="P103" s="147">
        <f ca="1">IF(O103="","",'6M Pricing'!$I103*100)</f>
        <v>2.0900848969079964</v>
      </c>
      <c r="Q103" s="147">
        <f t="shared" ca="1" si="5"/>
        <v>2.0900848969079964</v>
      </c>
      <c r="R103" s="146"/>
      <c r="S103" s="147"/>
      <c r="T103" s="147"/>
      <c r="U103" s="146"/>
      <c r="V103" s="151"/>
      <c r="W103" s="151"/>
      <c r="Y103" s="160" t="str">
        <f>IF($C103=" ","",ROUND(ABS(_xll.RtGet(SourceAlias,$I103,BID)-J103),4))</f>
        <v/>
      </c>
      <c r="Z103" s="160" t="str">
        <f>IF($C103=" ","",ROUND(ABS(_xll.RtGet(SourceAlias,$I103,ASK)-K103),4))</f>
        <v/>
      </c>
      <c r="AA103" s="160" t="str">
        <f>IF($D103=" ","",ROUND(ABS(_xll.RtGet(SourceAlias,$L103,BID)-M103),4))</f>
        <v/>
      </c>
      <c r="AB103" s="160" t="str">
        <f>IF($D103=" ","",ROUND(ABS(_xll.RtGet(SourceAlias,$L103,ASK)-N103),4))</f>
        <v/>
      </c>
      <c r="AC103" s="160" t="str">
        <f>IF($E103=" ","",ROUND(ABS(_xll.RtGet(SourceAlias,$O103,BID)-P103),4))</f>
        <v/>
      </c>
      <c r="AD103" s="160" t="str">
        <f>IF($E103=" ","",ROUND(ABS(_xll.RtGet(SourceAlias,$O103,ASK)-Q103),4))</f>
        <v/>
      </c>
      <c r="AE103" s="160" t="str">
        <f>IF($F103=" ","",ROUND(ABS(_xll.RtGet(SourceAlias,$R103,BID)-S103),4))</f>
        <v/>
      </c>
      <c r="AF103" s="160" t="str">
        <f>IF($F103=" ","",ROUND(ABS(_xll.RtGet(SourceAlias,$R103,ASK)-T103),4))</f>
        <v/>
      </c>
      <c r="AG103" s="160" t="str">
        <f>IF($G103=" ","",ROUND(ABS(_xll.RtGet(SourceAlias,$U103,BID)-V103),4))</f>
        <v/>
      </c>
      <c r="AH103" s="160" t="str">
        <f>IF($G103=" ","",ROUND(ABS(_xll.RtGet(SourceAlias,$U103,ASK)-W103),4))</f>
        <v/>
      </c>
    </row>
    <row r="104" spans="1:34" x14ac:dyDescent="0.2">
      <c r="A104" s="209"/>
      <c r="B104" s="120" t="s">
        <v>123</v>
      </c>
      <c r="C104" s="156" t="s">
        <v>42</v>
      </c>
      <c r="D104" s="156" t="s">
        <v>42</v>
      </c>
      <c r="E104" s="156" t="s">
        <v>42</v>
      </c>
      <c r="F104" s="156" t="s">
        <v>42</v>
      </c>
      <c r="G104" s="156" t="s">
        <v>42</v>
      </c>
      <c r="H104" s="103" t="s">
        <v>42</v>
      </c>
      <c r="I104" s="148" t="str">
        <v>GBPYC1M_SB1L_32Y</v>
      </c>
      <c r="J104" s="147">
        <f ca="1">IF(I104="","",'1M Pricing'!$I104*100)</f>
        <v>1.9673063139305964</v>
      </c>
      <c r="K104" s="147">
        <f t="shared" ca="1" si="4"/>
        <v>1.9673063139305964</v>
      </c>
      <c r="L104" s="146" t="str">
        <v>GBPYC3M_SB3L_32Y</v>
      </c>
      <c r="M104" s="151">
        <f ca="1">IF(L104="","",'3M Pricing'!$I104*100)</f>
        <v>2.0231125034097808</v>
      </c>
      <c r="N104" s="147">
        <f t="shared" ca="1" si="3"/>
        <v>2.0231125034097808</v>
      </c>
      <c r="O104" s="146" t="str">
        <v>GBPYC6M_SB6L_32Y</v>
      </c>
      <c r="P104" s="147">
        <f ca="1">IF(O104="","",'6M Pricing'!$I104*100)</f>
        <v>2.0864140682543821</v>
      </c>
      <c r="Q104" s="147">
        <f t="shared" ca="1" si="5"/>
        <v>2.0864140682543821</v>
      </c>
      <c r="R104" s="146"/>
      <c r="S104" s="147"/>
      <c r="T104" s="147"/>
      <c r="U104" s="146"/>
      <c r="V104" s="151"/>
      <c r="W104" s="151"/>
      <c r="Y104" s="160" t="str">
        <f>IF($C104=" ","",ROUND(ABS(_xll.RtGet(SourceAlias,$I104,BID)-J104),4))</f>
        <v/>
      </c>
      <c r="Z104" s="160" t="str">
        <f>IF($C104=" ","",ROUND(ABS(_xll.RtGet(SourceAlias,$I104,ASK)-K104),4))</f>
        <v/>
      </c>
      <c r="AA104" s="160" t="str">
        <f>IF($D104=" ","",ROUND(ABS(_xll.RtGet(SourceAlias,$L104,BID)-M104),4))</f>
        <v/>
      </c>
      <c r="AB104" s="160" t="str">
        <f>IF($D104=" ","",ROUND(ABS(_xll.RtGet(SourceAlias,$L104,ASK)-N104),4))</f>
        <v/>
      </c>
      <c r="AC104" s="160" t="str">
        <f>IF($E104=" ","",ROUND(ABS(_xll.RtGet(SourceAlias,$O104,BID)-P104),4))</f>
        <v/>
      </c>
      <c r="AD104" s="160" t="str">
        <f>IF($E104=" ","",ROUND(ABS(_xll.RtGet(SourceAlias,$O104,ASK)-Q104),4))</f>
        <v/>
      </c>
      <c r="AE104" s="160" t="str">
        <f>IF($F104=" ","",ROUND(ABS(_xll.RtGet(SourceAlias,$R104,BID)-S104),4))</f>
        <v/>
      </c>
      <c r="AF104" s="160" t="str">
        <f>IF($F104=" ","",ROUND(ABS(_xll.RtGet(SourceAlias,$R104,ASK)-T104),4))</f>
        <v/>
      </c>
      <c r="AG104" s="160" t="str">
        <f>IF($G104=" ","",ROUND(ABS(_xll.RtGet(SourceAlias,$U104,BID)-V104),4))</f>
        <v/>
      </c>
      <c r="AH104" s="160" t="str">
        <f>IF($G104=" ","",ROUND(ABS(_xll.RtGet(SourceAlias,$U104,ASK)-W104),4))</f>
        <v/>
      </c>
    </row>
    <row r="105" spans="1:34" x14ac:dyDescent="0.2">
      <c r="A105" s="209"/>
      <c r="B105" s="120" t="s">
        <v>124</v>
      </c>
      <c r="C105" s="156" t="s">
        <v>42</v>
      </c>
      <c r="D105" s="156" t="s">
        <v>42</v>
      </c>
      <c r="E105" s="156" t="s">
        <v>42</v>
      </c>
      <c r="F105" s="156" t="s">
        <v>42</v>
      </c>
      <c r="G105" s="156" t="s">
        <v>42</v>
      </c>
      <c r="H105" s="103" t="s">
        <v>42</v>
      </c>
      <c r="I105" s="148" t="str">
        <v>GBPYC1M_SB1L_33Y</v>
      </c>
      <c r="J105" s="147">
        <f ca="1">IF(I105="","",'1M Pricing'!$I105*100)</f>
        <v>1.964735779308235</v>
      </c>
      <c r="K105" s="147">
        <f t="shared" ca="1" si="4"/>
        <v>1.964735779308235</v>
      </c>
      <c r="L105" s="146" t="str">
        <v>GBPYC3M_SB3L_33Y</v>
      </c>
      <c r="M105" s="151">
        <f ca="1">IF(L105="","",'3M Pricing'!$I105*100)</f>
        <v>2.0200533040186057</v>
      </c>
      <c r="N105" s="147">
        <f t="shared" ca="1" si="3"/>
        <v>2.0200533040186057</v>
      </c>
      <c r="O105" s="146" t="str">
        <v>GBPYC6M_SB6L_33Y</v>
      </c>
      <c r="P105" s="147">
        <f ca="1">IF(O105="","",'6M Pricing'!$I105*100)</f>
        <v>2.0821661460202376</v>
      </c>
      <c r="Q105" s="147">
        <f t="shared" ca="1" si="5"/>
        <v>2.0821661460202376</v>
      </c>
      <c r="R105" s="146"/>
      <c r="S105" s="147"/>
      <c r="T105" s="147"/>
      <c r="U105" s="146"/>
      <c r="V105" s="151"/>
      <c r="W105" s="151"/>
      <c r="Y105" s="160" t="str">
        <f>IF($C105=" ","",ROUND(ABS(_xll.RtGet(SourceAlias,$I105,BID)-J105),4))</f>
        <v/>
      </c>
      <c r="Z105" s="160" t="str">
        <f>IF($C105=" ","",ROUND(ABS(_xll.RtGet(SourceAlias,$I105,ASK)-K105),4))</f>
        <v/>
      </c>
      <c r="AA105" s="160" t="str">
        <f>IF($D105=" ","",ROUND(ABS(_xll.RtGet(SourceAlias,$L105,BID)-M105),4))</f>
        <v/>
      </c>
      <c r="AB105" s="160" t="str">
        <f>IF($D105=" ","",ROUND(ABS(_xll.RtGet(SourceAlias,$L105,ASK)-N105),4))</f>
        <v/>
      </c>
      <c r="AC105" s="160" t="str">
        <f>IF($E105=" ","",ROUND(ABS(_xll.RtGet(SourceAlias,$O105,BID)-P105),4))</f>
        <v/>
      </c>
      <c r="AD105" s="160" t="str">
        <f>IF($E105=" ","",ROUND(ABS(_xll.RtGet(SourceAlias,$O105,ASK)-Q105),4))</f>
        <v/>
      </c>
      <c r="AE105" s="160" t="str">
        <f>IF($F105=" ","",ROUND(ABS(_xll.RtGet(SourceAlias,$R105,BID)-S105),4))</f>
        <v/>
      </c>
      <c r="AF105" s="160" t="str">
        <f>IF($F105=" ","",ROUND(ABS(_xll.RtGet(SourceAlias,$R105,ASK)-T105),4))</f>
        <v/>
      </c>
      <c r="AG105" s="160" t="str">
        <f>IF($G105=" ","",ROUND(ABS(_xll.RtGet(SourceAlias,$U105,BID)-V105),4))</f>
        <v/>
      </c>
      <c r="AH105" s="160" t="str">
        <f>IF($G105=" ","",ROUND(ABS(_xll.RtGet(SourceAlias,$U105,ASK)-W105),4))</f>
        <v/>
      </c>
    </row>
    <row r="106" spans="1:34" x14ac:dyDescent="0.2">
      <c r="A106" s="209"/>
      <c r="B106" s="120" t="s">
        <v>125</v>
      </c>
      <c r="C106" s="156" t="s">
        <v>42</v>
      </c>
      <c r="D106" s="156" t="s">
        <v>42</v>
      </c>
      <c r="E106" s="156" t="s">
        <v>42</v>
      </c>
      <c r="F106" s="156" t="s">
        <v>42</v>
      </c>
      <c r="G106" s="156" t="s">
        <v>42</v>
      </c>
      <c r="H106" s="103" t="s">
        <v>42</v>
      </c>
      <c r="I106" s="148" t="str">
        <v>GBPYC1M_SB1L_34Y</v>
      </c>
      <c r="J106" s="147">
        <f ca="1">IF(I106="","",'1M Pricing'!$I106*100)</f>
        <v>1.961538212327016</v>
      </c>
      <c r="K106" s="147">
        <f t="shared" ca="1" si="4"/>
        <v>1.961538212327016</v>
      </c>
      <c r="L106" s="146" t="str">
        <v>GBPYC3M_SB3L_34Y</v>
      </c>
      <c r="M106" s="151">
        <f ca="1">IF(L106="","",'3M Pricing'!$I106*100)</f>
        <v>2.0164240338731858</v>
      </c>
      <c r="N106" s="147">
        <f t="shared" ca="1" si="3"/>
        <v>2.0164240338731858</v>
      </c>
      <c r="O106" s="146" t="str">
        <v>GBPYC6M_SB6L_34Y</v>
      </c>
      <c r="P106" s="147">
        <f ca="1">IF(O106="","",'6M Pricing'!$I106*100)</f>
        <v>2.0774411475101555</v>
      </c>
      <c r="Q106" s="147">
        <f t="shared" ca="1" si="5"/>
        <v>2.0774411475101555</v>
      </c>
      <c r="R106" s="146"/>
      <c r="S106" s="147"/>
      <c r="T106" s="147"/>
      <c r="U106" s="146"/>
      <c r="V106" s="151"/>
      <c r="W106" s="151"/>
      <c r="Y106" s="160" t="str">
        <f>IF($C106=" ","",ROUND(ABS(_xll.RtGet(SourceAlias,$I106,BID)-J106),4))</f>
        <v/>
      </c>
      <c r="Z106" s="160" t="str">
        <f>IF($C106=" ","",ROUND(ABS(_xll.RtGet(SourceAlias,$I106,ASK)-K106),4))</f>
        <v/>
      </c>
      <c r="AA106" s="160" t="str">
        <f>IF($D106=" ","",ROUND(ABS(_xll.RtGet(SourceAlias,$L106,BID)-M106),4))</f>
        <v/>
      </c>
      <c r="AB106" s="160" t="str">
        <f>IF($D106=" ","",ROUND(ABS(_xll.RtGet(SourceAlias,$L106,ASK)-N106),4))</f>
        <v/>
      </c>
      <c r="AC106" s="160" t="str">
        <f>IF($E106=" ","",ROUND(ABS(_xll.RtGet(SourceAlias,$O106,BID)-P106),4))</f>
        <v/>
      </c>
      <c r="AD106" s="160" t="str">
        <f>IF($E106=" ","",ROUND(ABS(_xll.RtGet(SourceAlias,$O106,ASK)-Q106),4))</f>
        <v/>
      </c>
      <c r="AE106" s="160" t="str">
        <f>IF($F106=" ","",ROUND(ABS(_xll.RtGet(SourceAlias,$R106,BID)-S106),4))</f>
        <v/>
      </c>
      <c r="AF106" s="160" t="str">
        <f>IF($F106=" ","",ROUND(ABS(_xll.RtGet(SourceAlias,$R106,ASK)-T106),4))</f>
        <v/>
      </c>
      <c r="AG106" s="160" t="str">
        <f>IF($G106=" ","",ROUND(ABS(_xll.RtGet(SourceAlias,$U106,BID)-V106),4))</f>
        <v/>
      </c>
      <c r="AH106" s="160" t="str">
        <f>IF($G106=" ","",ROUND(ABS(_xll.RtGet(SourceAlias,$U106,ASK)-W106),4))</f>
        <v/>
      </c>
    </row>
    <row r="107" spans="1:34" x14ac:dyDescent="0.2">
      <c r="A107" s="209"/>
      <c r="B107" s="120" t="s">
        <v>126</v>
      </c>
      <c r="C107" s="156" t="s">
        <v>42</v>
      </c>
      <c r="D107" s="156" t="s">
        <v>42</v>
      </c>
      <c r="E107" s="156" t="s">
        <v>42</v>
      </c>
      <c r="F107" s="156" t="s">
        <v>42</v>
      </c>
      <c r="G107" s="156" t="s">
        <v>42</v>
      </c>
      <c r="H107" s="103" t="s">
        <v>42</v>
      </c>
      <c r="I107" s="148" t="str">
        <v>GBPYC1M_SB1L_35Y</v>
      </c>
      <c r="J107" s="147">
        <f ca="1">IF(I107="","",'1M Pricing'!$I107*100)</f>
        <v>1.9578294558759362</v>
      </c>
      <c r="K107" s="147">
        <f t="shared" ca="1" si="4"/>
        <v>1.9578294558759362</v>
      </c>
      <c r="L107" s="146" t="str">
        <v>GBPYC3M_SB3L_35Y</v>
      </c>
      <c r="M107" s="151">
        <f ca="1">IF(L107="","",'3M Pricing'!$I107*100)</f>
        <v>2.0123350032507528</v>
      </c>
      <c r="N107" s="147">
        <f t="shared" ca="1" si="3"/>
        <v>2.0123350032507528</v>
      </c>
      <c r="O107" s="146" t="str">
        <v>GBPYC6M_SB6L_35Y</v>
      </c>
      <c r="P107" s="147">
        <f ca="1">IF(O107="","",'6M Pricing'!$I107*100)</f>
        <v>2.0723412985818706</v>
      </c>
      <c r="Q107" s="147">
        <f t="shared" ca="1" si="5"/>
        <v>2.0723412985818706</v>
      </c>
      <c r="R107" s="146"/>
      <c r="S107" s="147"/>
      <c r="T107" s="147"/>
      <c r="U107" s="146"/>
      <c r="V107" s="151"/>
      <c r="W107" s="151"/>
      <c r="Y107" s="160" t="str">
        <f>IF($C107=" ","",ROUND(ABS(_xll.RtGet(SourceAlias,$I107,BID)-J107),4))</f>
        <v/>
      </c>
      <c r="Z107" s="160" t="str">
        <f>IF($C107=" ","",ROUND(ABS(_xll.RtGet(SourceAlias,$I107,ASK)-K107),4))</f>
        <v/>
      </c>
      <c r="AA107" s="160" t="str">
        <f>IF($D107=" ","",ROUND(ABS(_xll.RtGet(SourceAlias,$L107,BID)-M107),4))</f>
        <v/>
      </c>
      <c r="AB107" s="160" t="str">
        <f>IF($D107=" ","",ROUND(ABS(_xll.RtGet(SourceAlias,$L107,ASK)-N107),4))</f>
        <v/>
      </c>
      <c r="AC107" s="160" t="str">
        <f>IF($E107=" ","",ROUND(ABS(_xll.RtGet(SourceAlias,$O107,BID)-P107),4))</f>
        <v/>
      </c>
      <c r="AD107" s="160" t="str">
        <f>IF($E107=" ","",ROUND(ABS(_xll.RtGet(SourceAlias,$O107,ASK)-Q107),4))</f>
        <v/>
      </c>
      <c r="AE107" s="160" t="str">
        <f>IF($F107=" ","",ROUND(ABS(_xll.RtGet(SourceAlias,$R107,BID)-S107),4))</f>
        <v/>
      </c>
      <c r="AF107" s="160" t="str">
        <f>IF($F107=" ","",ROUND(ABS(_xll.RtGet(SourceAlias,$R107,ASK)-T107),4))</f>
        <v/>
      </c>
      <c r="AG107" s="160" t="str">
        <f>IF($G107=" ","",ROUND(ABS(_xll.RtGet(SourceAlias,$U107,BID)-V107),4))</f>
        <v/>
      </c>
      <c r="AH107" s="160" t="str">
        <f>IF($G107=" ","",ROUND(ABS(_xll.RtGet(SourceAlias,$U107,ASK)-W107),4))</f>
        <v/>
      </c>
    </row>
    <row r="108" spans="1:34" x14ac:dyDescent="0.2">
      <c r="A108" s="209"/>
      <c r="B108" s="120" t="s">
        <v>127</v>
      </c>
      <c r="C108" s="156" t="s">
        <v>42</v>
      </c>
      <c r="D108" s="156" t="s">
        <v>42</v>
      </c>
      <c r="E108" s="156" t="s">
        <v>42</v>
      </c>
      <c r="F108" s="156" t="s">
        <v>42</v>
      </c>
      <c r="G108" s="156" t="s">
        <v>42</v>
      </c>
      <c r="H108" s="103" t="s">
        <v>42</v>
      </c>
      <c r="I108" s="148" t="str">
        <v>GBPYC1M_SB1L_36Y</v>
      </c>
      <c r="J108" s="147">
        <f ca="1">IF(I108="","",'1M Pricing'!$I108*100)</f>
        <v>1.9537112724513326</v>
      </c>
      <c r="K108" s="147">
        <f t="shared" ca="1" si="4"/>
        <v>1.9537112724513326</v>
      </c>
      <c r="L108" s="146" t="str">
        <v>GBPYC3M_SB3L_36Y</v>
      </c>
      <c r="M108" s="151">
        <f ca="1">IF(L108="","",'3M Pricing'!$I108*100)</f>
        <v>2.0078830888387582</v>
      </c>
      <c r="N108" s="147">
        <f t="shared" ca="1" si="3"/>
        <v>2.0078830888387582</v>
      </c>
      <c r="O108" s="146" t="str">
        <v>GBPYC6M_SB6L_36Y</v>
      </c>
      <c r="P108" s="147">
        <f ca="1">IF(O108="","",'6M Pricing'!$I108*100)</f>
        <v>2.066956330342677</v>
      </c>
      <c r="Q108" s="147">
        <f t="shared" ca="1" si="5"/>
        <v>2.066956330342677</v>
      </c>
      <c r="R108" s="146"/>
      <c r="S108" s="147"/>
      <c r="T108" s="147"/>
      <c r="U108" s="146"/>
      <c r="V108" s="151"/>
      <c r="W108" s="151"/>
      <c r="Y108" s="160" t="str">
        <f>IF($C108=" ","",ROUND(ABS(_xll.RtGet(SourceAlias,$I108,BID)-J108),4))</f>
        <v/>
      </c>
      <c r="Z108" s="160" t="str">
        <f>IF($C108=" ","",ROUND(ABS(_xll.RtGet(SourceAlias,$I108,ASK)-K108),4))</f>
        <v/>
      </c>
      <c r="AA108" s="160" t="str">
        <f>IF($D108=" ","",ROUND(ABS(_xll.RtGet(SourceAlias,$L108,BID)-M108),4))</f>
        <v/>
      </c>
      <c r="AB108" s="160" t="str">
        <f>IF($D108=" ","",ROUND(ABS(_xll.RtGet(SourceAlias,$L108,ASK)-N108),4))</f>
        <v/>
      </c>
      <c r="AC108" s="160" t="str">
        <f>IF($E108=" ","",ROUND(ABS(_xll.RtGet(SourceAlias,$O108,BID)-P108),4))</f>
        <v/>
      </c>
      <c r="AD108" s="160" t="str">
        <f>IF($E108=" ","",ROUND(ABS(_xll.RtGet(SourceAlias,$O108,ASK)-Q108),4))</f>
        <v/>
      </c>
      <c r="AE108" s="160" t="str">
        <f>IF($F108=" ","",ROUND(ABS(_xll.RtGet(SourceAlias,$R108,BID)-S108),4))</f>
        <v/>
      </c>
      <c r="AF108" s="160" t="str">
        <f>IF($F108=" ","",ROUND(ABS(_xll.RtGet(SourceAlias,$R108,ASK)-T108),4))</f>
        <v/>
      </c>
      <c r="AG108" s="160" t="str">
        <f>IF($G108=" ","",ROUND(ABS(_xll.RtGet(SourceAlias,$U108,BID)-V108),4))</f>
        <v/>
      </c>
      <c r="AH108" s="160" t="str">
        <f>IF($G108=" ","",ROUND(ABS(_xll.RtGet(SourceAlias,$U108,ASK)-W108),4))</f>
        <v/>
      </c>
    </row>
    <row r="109" spans="1:34" x14ac:dyDescent="0.2">
      <c r="A109" s="209"/>
      <c r="B109" s="120" t="s">
        <v>128</v>
      </c>
      <c r="C109" s="156" t="s">
        <v>42</v>
      </c>
      <c r="D109" s="156" t="s">
        <v>42</v>
      </c>
      <c r="E109" s="156" t="s">
        <v>42</v>
      </c>
      <c r="F109" s="156" t="s">
        <v>42</v>
      </c>
      <c r="G109" s="156" t="s">
        <v>42</v>
      </c>
      <c r="H109" s="103" t="s">
        <v>42</v>
      </c>
      <c r="I109" s="148" t="str">
        <v>GBPYC1M_SB1L_37Y</v>
      </c>
      <c r="J109" s="147">
        <f ca="1">IF(I109="","",'1M Pricing'!$I109*100)</f>
        <v>1.949249159573041</v>
      </c>
      <c r="K109" s="147">
        <f t="shared" ca="1" si="4"/>
        <v>1.949249159573041</v>
      </c>
      <c r="L109" s="146" t="str">
        <v>GBPYC3M_SB3L_37Y</v>
      </c>
      <c r="M109" s="151">
        <f ca="1">IF(L109="","",'3M Pricing'!$I109*100)</f>
        <v>2.003128005593473</v>
      </c>
      <c r="N109" s="147">
        <f t="shared" ca="1" si="3"/>
        <v>2.003128005593473</v>
      </c>
      <c r="O109" s="146" t="str">
        <v>GBPYC6M_SB6L_37Y</v>
      </c>
      <c r="P109" s="147">
        <f ca="1">IF(O109="","",'6M Pricing'!$I109*100)</f>
        <v>2.0613351285786319</v>
      </c>
      <c r="Q109" s="147">
        <f t="shared" ca="1" si="5"/>
        <v>2.0613351285786319</v>
      </c>
      <c r="R109" s="146"/>
      <c r="S109" s="147"/>
      <c r="T109" s="147"/>
      <c r="U109" s="146"/>
      <c r="V109" s="151"/>
      <c r="W109" s="151"/>
      <c r="Y109" s="160" t="str">
        <f>IF($C109=" ","",ROUND(ABS(_xll.RtGet(SourceAlias,$I109,BID)-J109),4))</f>
        <v/>
      </c>
      <c r="Z109" s="160" t="str">
        <f>IF($C109=" ","",ROUND(ABS(_xll.RtGet(SourceAlias,$I109,ASK)-K109),4))</f>
        <v/>
      </c>
      <c r="AA109" s="160" t="str">
        <f>IF($D109=" ","",ROUND(ABS(_xll.RtGet(SourceAlias,$L109,BID)-M109),4))</f>
        <v/>
      </c>
      <c r="AB109" s="160" t="str">
        <f>IF($D109=" ","",ROUND(ABS(_xll.RtGet(SourceAlias,$L109,ASK)-N109),4))</f>
        <v/>
      </c>
      <c r="AC109" s="160" t="str">
        <f>IF($E109=" ","",ROUND(ABS(_xll.RtGet(SourceAlias,$O109,BID)-P109),4))</f>
        <v/>
      </c>
      <c r="AD109" s="160" t="str">
        <f>IF($E109=" ","",ROUND(ABS(_xll.RtGet(SourceAlias,$O109,ASK)-Q109),4))</f>
        <v/>
      </c>
      <c r="AE109" s="160" t="str">
        <f>IF($F109=" ","",ROUND(ABS(_xll.RtGet(SourceAlias,$R109,BID)-S109),4))</f>
        <v/>
      </c>
      <c r="AF109" s="160" t="str">
        <f>IF($F109=" ","",ROUND(ABS(_xll.RtGet(SourceAlias,$R109,ASK)-T109),4))</f>
        <v/>
      </c>
      <c r="AG109" s="160" t="str">
        <f>IF($G109=" ","",ROUND(ABS(_xll.RtGet(SourceAlias,$U109,BID)-V109),4))</f>
        <v/>
      </c>
      <c r="AH109" s="160" t="str">
        <f>IF($G109=" ","",ROUND(ABS(_xll.RtGet(SourceAlias,$U109,ASK)-W109),4))</f>
        <v/>
      </c>
    </row>
    <row r="110" spans="1:34" x14ac:dyDescent="0.2">
      <c r="A110" s="209"/>
      <c r="B110" s="120" t="s">
        <v>129</v>
      </c>
      <c r="C110" s="156" t="s">
        <v>42</v>
      </c>
      <c r="D110" s="156" t="s">
        <v>42</v>
      </c>
      <c r="E110" s="156" t="s">
        <v>42</v>
      </c>
      <c r="F110" s="156" t="s">
        <v>42</v>
      </c>
      <c r="G110" s="156" t="s">
        <v>42</v>
      </c>
      <c r="H110" s="103" t="s">
        <v>42</v>
      </c>
      <c r="I110" s="148" t="str">
        <v>GBPYC1M_SB1L_38Y</v>
      </c>
      <c r="J110" s="147">
        <f ca="1">IF(I110="","",'1M Pricing'!$I110*100)</f>
        <v>1.944582436411866</v>
      </c>
      <c r="K110" s="147">
        <f t="shared" ca="1" si="4"/>
        <v>1.944582436411866</v>
      </c>
      <c r="L110" s="146" t="str">
        <v>GBPYC3M_SB3L_38Y</v>
      </c>
      <c r="M110" s="151">
        <f ca="1">IF(L110="","",'3M Pricing'!$I110*100)</f>
        <v>1.9982089512933805</v>
      </c>
      <c r="N110" s="147">
        <f t="shared" ca="1" si="3"/>
        <v>1.9982089512933805</v>
      </c>
      <c r="O110" s="146" t="str">
        <v>GBPYC6M_SB6L_38Y</v>
      </c>
      <c r="P110" s="147">
        <f ca="1">IF(O110="","",'6M Pricing'!$I110*100)</f>
        <v>2.0556226437801075</v>
      </c>
      <c r="Q110" s="147">
        <f t="shared" ca="1" si="5"/>
        <v>2.0556226437801075</v>
      </c>
      <c r="R110" s="146"/>
      <c r="S110" s="147"/>
      <c r="T110" s="147"/>
      <c r="U110" s="146"/>
      <c r="V110" s="151"/>
      <c r="W110" s="151"/>
      <c r="Y110" s="160" t="str">
        <f>IF($C110=" ","",ROUND(ABS(_xll.RtGet(SourceAlias,$I110,BID)-J110),4))</f>
        <v/>
      </c>
      <c r="Z110" s="160" t="str">
        <f>IF($C110=" ","",ROUND(ABS(_xll.RtGet(SourceAlias,$I110,ASK)-K110),4))</f>
        <v/>
      </c>
      <c r="AA110" s="160" t="str">
        <f>IF($D110=" ","",ROUND(ABS(_xll.RtGet(SourceAlias,$L110,BID)-M110),4))</f>
        <v/>
      </c>
      <c r="AB110" s="160" t="str">
        <f>IF($D110=" ","",ROUND(ABS(_xll.RtGet(SourceAlias,$L110,ASK)-N110),4))</f>
        <v/>
      </c>
      <c r="AC110" s="160" t="str">
        <f>IF($E110=" ","",ROUND(ABS(_xll.RtGet(SourceAlias,$O110,BID)-P110),4))</f>
        <v/>
      </c>
      <c r="AD110" s="160" t="str">
        <f>IF($E110=" ","",ROUND(ABS(_xll.RtGet(SourceAlias,$O110,ASK)-Q110),4))</f>
        <v/>
      </c>
      <c r="AE110" s="160" t="str">
        <f>IF($F110=" ","",ROUND(ABS(_xll.RtGet(SourceAlias,$R110,BID)-S110),4))</f>
        <v/>
      </c>
      <c r="AF110" s="160" t="str">
        <f>IF($F110=" ","",ROUND(ABS(_xll.RtGet(SourceAlias,$R110,ASK)-T110),4))</f>
        <v/>
      </c>
      <c r="AG110" s="160" t="str">
        <f>IF($G110=" ","",ROUND(ABS(_xll.RtGet(SourceAlias,$U110,BID)-V110),4))</f>
        <v/>
      </c>
      <c r="AH110" s="160" t="str">
        <f>IF($G110=" ","",ROUND(ABS(_xll.RtGet(SourceAlias,$U110,ASK)-W110),4))</f>
        <v/>
      </c>
    </row>
    <row r="111" spans="1:34" x14ac:dyDescent="0.2">
      <c r="A111" s="209"/>
      <c r="B111" s="120" t="s">
        <v>130</v>
      </c>
      <c r="C111" s="156" t="s">
        <v>42</v>
      </c>
      <c r="D111" s="156" t="s">
        <v>42</v>
      </c>
      <c r="E111" s="156" t="s">
        <v>42</v>
      </c>
      <c r="F111" s="156" t="s">
        <v>42</v>
      </c>
      <c r="G111" s="156" t="s">
        <v>42</v>
      </c>
      <c r="H111" s="103" t="s">
        <v>42</v>
      </c>
      <c r="I111" s="148" t="str">
        <v>GBPYC1M_SB1L_39Y</v>
      </c>
      <c r="J111" s="147">
        <f ca="1">IF(I111="","",'1M Pricing'!$I111*100)</f>
        <v>1.9397337899975227</v>
      </c>
      <c r="K111" s="147">
        <f t="shared" ca="1" si="4"/>
        <v>1.9397337899975227</v>
      </c>
      <c r="L111" s="146" t="str">
        <v>GBPYC3M_SB3L_39Y</v>
      </c>
      <c r="M111" s="151">
        <f ca="1">IF(L111="","",'3M Pricing'!$I111*100)</f>
        <v>1.9931421605671236</v>
      </c>
      <c r="N111" s="147">
        <f t="shared" ca="1" si="3"/>
        <v>1.9931421605671236</v>
      </c>
      <c r="O111" s="146" t="str">
        <v>GBPYC6M_SB6L_39Y</v>
      </c>
      <c r="P111" s="147">
        <f ca="1">IF(O111="","",'6M Pricing'!$I111*100)</f>
        <v>2.049820902847606</v>
      </c>
      <c r="Q111" s="147">
        <f t="shared" ca="1" si="5"/>
        <v>2.049820902847606</v>
      </c>
      <c r="R111" s="146"/>
      <c r="S111" s="147"/>
      <c r="T111" s="147"/>
      <c r="U111" s="146"/>
      <c r="V111" s="151"/>
      <c r="W111" s="151"/>
      <c r="Y111" s="160" t="str">
        <f>IF($C111=" ","",ROUND(ABS(_xll.RtGet(SourceAlias,$I111,BID)-J111),4))</f>
        <v/>
      </c>
      <c r="Z111" s="160" t="str">
        <f>IF($C111=" ","",ROUND(ABS(_xll.RtGet(SourceAlias,$I111,ASK)-K111),4))</f>
        <v/>
      </c>
      <c r="AA111" s="160" t="str">
        <f>IF($D111=" ","",ROUND(ABS(_xll.RtGet(SourceAlias,$L111,BID)-M111),4))</f>
        <v/>
      </c>
      <c r="AB111" s="160" t="str">
        <f>IF($D111=" ","",ROUND(ABS(_xll.RtGet(SourceAlias,$L111,ASK)-N111),4))</f>
        <v/>
      </c>
      <c r="AC111" s="160" t="str">
        <f>IF($E111=" ","",ROUND(ABS(_xll.RtGet(SourceAlias,$O111,BID)-P111),4))</f>
        <v/>
      </c>
      <c r="AD111" s="160" t="str">
        <f>IF($E111=" ","",ROUND(ABS(_xll.RtGet(SourceAlias,$O111,ASK)-Q111),4))</f>
        <v/>
      </c>
      <c r="AE111" s="160" t="str">
        <f>IF($F111=" ","",ROUND(ABS(_xll.RtGet(SourceAlias,$R111,BID)-S111),4))</f>
        <v/>
      </c>
      <c r="AF111" s="160" t="str">
        <f>IF($F111=" ","",ROUND(ABS(_xll.RtGet(SourceAlias,$R111,ASK)-T111),4))</f>
        <v/>
      </c>
      <c r="AG111" s="160" t="str">
        <f>IF($G111=" ","",ROUND(ABS(_xll.RtGet(SourceAlias,$U111,BID)-V111),4))</f>
        <v/>
      </c>
      <c r="AH111" s="160" t="str">
        <f>IF($G111=" ","",ROUND(ABS(_xll.RtGet(SourceAlias,$U111,ASK)-W111),4))</f>
        <v/>
      </c>
    </row>
    <row r="112" spans="1:34" x14ac:dyDescent="0.2">
      <c r="A112" s="209"/>
      <c r="B112" s="120" t="s">
        <v>83</v>
      </c>
      <c r="C112" s="156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56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6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6" t="s">
        <v>42</v>
      </c>
      <c r="G112" s="156" t="s">
        <v>42</v>
      </c>
      <c r="H112" s="103" t="s">
        <v>42</v>
      </c>
      <c r="I112" s="148" t="str">
        <v>GBPYC1M_SB1L_40Y</v>
      </c>
      <c r="J112" s="147">
        <f ca="1">IF(I112="","",'1M Pricing'!$I112*100)</f>
        <v>1.9347779389433777</v>
      </c>
      <c r="K112" s="147">
        <f t="shared" ca="1" si="4"/>
        <v>1.9347779389433777</v>
      </c>
      <c r="L112" s="146" t="str">
        <v>GBPYC3M_SB3L_40Y</v>
      </c>
      <c r="M112" s="151">
        <f ca="1">IF(L112="","",'3M Pricing'!$I112*100)</f>
        <v>1.9879999999968576</v>
      </c>
      <c r="N112" s="147">
        <f t="shared" ca="1" si="3"/>
        <v>1.9879999999968576</v>
      </c>
      <c r="O112" s="146" t="str">
        <v>GBPYC6M_SB6L_40Y</v>
      </c>
      <c r="P112" s="147">
        <f ca="1">IF(O112="","",'6M Pricing'!$I112*100)</f>
        <v>2.0440000000001026</v>
      </c>
      <c r="Q112" s="147">
        <f t="shared" ca="1" si="5"/>
        <v>2.0440000000001026</v>
      </c>
      <c r="R112" s="146"/>
      <c r="S112" s="147"/>
      <c r="T112" s="147"/>
      <c r="U112" s="146"/>
      <c r="V112" s="151"/>
      <c r="W112" s="151"/>
      <c r="Y112" s="160">
        <f ca="1">IF($C112=" ","",ROUND(ABS(_xll.RtGet(SourceAlias,$I112,BID)-J112),4))</f>
        <v>1E-4</v>
      </c>
      <c r="Z112" s="160">
        <f ca="1">IF($C112=" ","",ROUND(ABS(_xll.RtGet(SourceAlias,$I112,ASK)-K112),4))</f>
        <v>1E-4</v>
      </c>
      <c r="AA112" s="160">
        <f ca="1">IF($D112=" ","",ROUND(ABS(_xll.RtGet(SourceAlias,$L112,BID)-M112),4))</f>
        <v>0</v>
      </c>
      <c r="AB112" s="160">
        <f ca="1">IF($D112=" ","",ROUND(ABS(_xll.RtGet(SourceAlias,$L112,ASK)-N112),4))</f>
        <v>0</v>
      </c>
      <c r="AC112" s="160">
        <f ca="1">IF($E112=" ","",ROUND(ABS(_xll.RtGet(SourceAlias,$O112,BID)-P112),4))</f>
        <v>0</v>
      </c>
      <c r="AD112" s="160">
        <f ca="1">IF($E112=" ","",ROUND(ABS(_xll.RtGet(SourceAlias,$O112,ASK)-Q112),4))</f>
        <v>0</v>
      </c>
      <c r="AE112" s="160" t="str">
        <f>IF($F112=" ","",ROUND(ABS(_xll.RtGet(SourceAlias,$R112,BID)-S112),4))</f>
        <v/>
      </c>
      <c r="AF112" s="160" t="str">
        <f>IF($F112=" ","",ROUND(ABS(_xll.RtGet(SourceAlias,$R112,ASK)-T112),4))</f>
        <v/>
      </c>
      <c r="AG112" s="160" t="str">
        <f>IF($G112=" ","",ROUND(ABS(_xll.RtGet(SourceAlias,$U112,BID)-V112),4))</f>
        <v/>
      </c>
      <c r="AH112" s="160" t="str">
        <f>IF($G112=" ","",ROUND(ABS(_xll.RtGet(SourceAlias,$U112,ASK)-W112),4))</f>
        <v/>
      </c>
    </row>
    <row r="113" spans="1:34" x14ac:dyDescent="0.2">
      <c r="A113" s="209"/>
      <c r="B113" s="120" t="s">
        <v>131</v>
      </c>
      <c r="C113" s="156" t="s">
        <v>42</v>
      </c>
      <c r="D113" s="156" t="s">
        <v>42</v>
      </c>
      <c r="E113" s="156" t="s">
        <v>42</v>
      </c>
      <c r="F113" s="156" t="s">
        <v>42</v>
      </c>
      <c r="G113" s="156" t="s">
        <v>42</v>
      </c>
      <c r="H113" s="103" t="s">
        <v>42</v>
      </c>
      <c r="I113" s="148" t="str">
        <v>GBPYC1M_SB1L_41Y</v>
      </c>
      <c r="J113" s="147">
        <f ca="1">IF(I113="","",'1M Pricing'!$I113*100)</f>
        <v>1.9297661382214202</v>
      </c>
      <c r="K113" s="147">
        <f t="shared" ca="1" si="4"/>
        <v>1.9297661382214202</v>
      </c>
      <c r="L113" s="146" t="str">
        <v>GBPYC3M_SB3L_41Y</v>
      </c>
      <c r="M113" s="151">
        <f ca="1">IF(L113="","",'3M Pricing'!$I113*100)</f>
        <v>1.9828296615848511</v>
      </c>
      <c r="N113" s="147">
        <f t="shared" ca="1" si="3"/>
        <v>1.9828296615848511</v>
      </c>
      <c r="O113" s="146" t="str">
        <v>GBPYC6M_SB6L_41Y</v>
      </c>
      <c r="P113" s="147">
        <f ca="1">IF(O113="","",'6M Pricing'!$I113*100)</f>
        <v>2.0382007010942513</v>
      </c>
      <c r="Q113" s="147">
        <f t="shared" ca="1" si="5"/>
        <v>2.0382007010942513</v>
      </c>
      <c r="R113" s="146"/>
      <c r="S113" s="147"/>
      <c r="T113" s="147"/>
      <c r="U113" s="146"/>
      <c r="V113" s="151"/>
      <c r="W113" s="151"/>
      <c r="Y113" s="160" t="str">
        <f>IF($C113=" ","",ROUND(ABS(_xll.RtGet(SourceAlias,$I113,BID)-J113),4))</f>
        <v/>
      </c>
      <c r="Z113" s="160" t="str">
        <f>IF($C113=" ","",ROUND(ABS(_xll.RtGet(SourceAlias,$I113,ASK)-K113),4))</f>
        <v/>
      </c>
      <c r="AA113" s="160" t="str">
        <f>IF($D113=" ","",ROUND(ABS(_xll.RtGet(SourceAlias,$L113,BID)-M113),4))</f>
        <v/>
      </c>
      <c r="AB113" s="160" t="str">
        <f>IF($D113=" ","",ROUND(ABS(_xll.RtGet(SourceAlias,$L113,ASK)-N113),4))</f>
        <v/>
      </c>
      <c r="AC113" s="160" t="str">
        <f>IF($E113=" ","",ROUND(ABS(_xll.RtGet(SourceAlias,$O113,BID)-P113),4))</f>
        <v/>
      </c>
      <c r="AD113" s="160" t="str">
        <f>IF($E113=" ","",ROUND(ABS(_xll.RtGet(SourceAlias,$O113,ASK)-Q113),4))</f>
        <v/>
      </c>
      <c r="AE113" s="160" t="str">
        <f>IF($F113=" ","",ROUND(ABS(_xll.RtGet(SourceAlias,$R113,BID)-S113),4))</f>
        <v/>
      </c>
      <c r="AF113" s="160" t="str">
        <f>IF($F113=" ","",ROUND(ABS(_xll.RtGet(SourceAlias,$R113,ASK)-T113),4))</f>
        <v/>
      </c>
      <c r="AG113" s="160" t="str">
        <f>IF($G113=" ","",ROUND(ABS(_xll.RtGet(SourceAlias,$U113,BID)-V113),4))</f>
        <v/>
      </c>
      <c r="AH113" s="160" t="str">
        <f>IF($G113=" ","",ROUND(ABS(_xll.RtGet(SourceAlias,$U113,ASK)-W113),4))</f>
        <v/>
      </c>
    </row>
    <row r="114" spans="1:34" x14ac:dyDescent="0.2">
      <c r="A114" s="209"/>
      <c r="B114" s="120" t="s">
        <v>132</v>
      </c>
      <c r="C114" s="156" t="s">
        <v>42</v>
      </c>
      <c r="D114" s="156" t="s">
        <v>42</v>
      </c>
      <c r="E114" s="156" t="s">
        <v>42</v>
      </c>
      <c r="F114" s="156" t="s">
        <v>42</v>
      </c>
      <c r="G114" s="156" t="s">
        <v>42</v>
      </c>
      <c r="H114" s="103" t="s">
        <v>42</v>
      </c>
      <c r="I114" s="148" t="str">
        <v>GBPYC1M_SB1L_42Y</v>
      </c>
      <c r="J114" s="147">
        <f ca="1">IF(I114="","",'1M Pricing'!$I114*100)</f>
        <v>1.9248301235043768</v>
      </c>
      <c r="K114" s="147">
        <f t="shared" ca="1" si="4"/>
        <v>1.9248301235043768</v>
      </c>
      <c r="L114" s="146" t="str">
        <v>GBPYC3M_SB3L_42Y</v>
      </c>
      <c r="M114" s="151">
        <f ca="1">IF(L114="","",'3M Pricing'!$I114*100)</f>
        <v>1.9777571861359853</v>
      </c>
      <c r="N114" s="147">
        <f t="shared" ca="1" si="3"/>
        <v>1.9777571861359853</v>
      </c>
      <c r="O114" s="146" t="str">
        <v>GBPYC6M_SB6L_42Y</v>
      </c>
      <c r="P114" s="147">
        <f ca="1">IF(O114="","",'6M Pricing'!$I114*100)</f>
        <v>2.0325468190858467</v>
      </c>
      <c r="Q114" s="147">
        <f t="shared" ca="1" si="5"/>
        <v>2.0325468190858467</v>
      </c>
      <c r="R114" s="146"/>
      <c r="S114" s="147"/>
      <c r="T114" s="147"/>
      <c r="U114" s="146"/>
      <c r="V114" s="151"/>
      <c r="W114" s="151"/>
      <c r="Y114" s="160" t="str">
        <f>IF($C114=" ","",ROUND(ABS(_xll.RtGet(SourceAlias,$I114,BID)-J114),4))</f>
        <v/>
      </c>
      <c r="Z114" s="160" t="str">
        <f>IF($C114=" ","",ROUND(ABS(_xll.RtGet(SourceAlias,$I114,ASK)-K114),4))</f>
        <v/>
      </c>
      <c r="AA114" s="160" t="str">
        <f>IF($D114=" ","",ROUND(ABS(_xll.RtGet(SourceAlias,$L114,BID)-M114),4))</f>
        <v/>
      </c>
      <c r="AB114" s="160" t="str">
        <f>IF($D114=" ","",ROUND(ABS(_xll.RtGet(SourceAlias,$L114,ASK)-N114),4))</f>
        <v/>
      </c>
      <c r="AC114" s="160" t="str">
        <f>IF($E114=" ","",ROUND(ABS(_xll.RtGet(SourceAlias,$O114,BID)-P114),4))</f>
        <v/>
      </c>
      <c r="AD114" s="160" t="str">
        <f>IF($E114=" ","",ROUND(ABS(_xll.RtGet(SourceAlias,$O114,ASK)-Q114),4))</f>
        <v/>
      </c>
      <c r="AE114" s="160" t="str">
        <f>IF($F114=" ","",ROUND(ABS(_xll.RtGet(SourceAlias,$R114,BID)-S114),4))</f>
        <v/>
      </c>
      <c r="AF114" s="160" t="str">
        <f>IF($F114=" ","",ROUND(ABS(_xll.RtGet(SourceAlias,$R114,ASK)-T114),4))</f>
        <v/>
      </c>
      <c r="AG114" s="160" t="str">
        <f>IF($G114=" ","",ROUND(ABS(_xll.RtGet(SourceAlias,$U114,BID)-V114),4))</f>
        <v/>
      </c>
      <c r="AH114" s="160" t="str">
        <f>IF($G114=" ","",ROUND(ABS(_xll.RtGet(SourceAlias,$U114,ASK)-W114),4))</f>
        <v/>
      </c>
    </row>
    <row r="115" spans="1:34" x14ac:dyDescent="0.2">
      <c r="A115" s="209"/>
      <c r="B115" s="120" t="s">
        <v>133</v>
      </c>
      <c r="C115" s="156" t="s">
        <v>42</v>
      </c>
      <c r="D115" s="156" t="s">
        <v>42</v>
      </c>
      <c r="E115" s="156" t="s">
        <v>42</v>
      </c>
      <c r="F115" s="156" t="s">
        <v>42</v>
      </c>
      <c r="G115" s="156" t="s">
        <v>42</v>
      </c>
      <c r="H115" s="103" t="s">
        <v>42</v>
      </c>
      <c r="I115" s="148" t="str">
        <v>GBPYC1M_SB1L_43Y</v>
      </c>
      <c r="J115" s="147">
        <f ca="1">IF(I115="","",'1M Pricing'!$I115*100)</f>
        <v>1.9199951808898486</v>
      </c>
      <c r="K115" s="147">
        <f t="shared" ca="1" si="4"/>
        <v>1.9199951808898486</v>
      </c>
      <c r="L115" s="146" t="str">
        <v>GBPYC3M_SB3L_43Y</v>
      </c>
      <c r="M115" s="151">
        <f ca="1">IF(L115="","",'3M Pricing'!$I115*100)</f>
        <v>1.972799082793375</v>
      </c>
      <c r="N115" s="147">
        <f t="shared" ca="1" si="3"/>
        <v>1.972799082793375</v>
      </c>
      <c r="O115" s="146" t="str">
        <v>GBPYC6M_SB6L_43Y</v>
      </c>
      <c r="P115" s="147">
        <f ca="1">IF(O115="","",'6M Pricing'!$I115*100)</f>
        <v>2.0270400137506903</v>
      </c>
      <c r="Q115" s="147">
        <f t="shared" ca="1" si="5"/>
        <v>2.0270400137506903</v>
      </c>
      <c r="R115" s="146"/>
      <c r="S115" s="147"/>
      <c r="T115" s="147"/>
      <c r="U115" s="146"/>
      <c r="V115" s="151"/>
      <c r="W115" s="151"/>
      <c r="Y115" s="160" t="str">
        <f>IF($C115=" ","",ROUND(ABS(_xll.RtGet(SourceAlias,$I115,BID)-J115),4))</f>
        <v/>
      </c>
      <c r="Z115" s="160" t="str">
        <f>IF($C115=" ","",ROUND(ABS(_xll.RtGet(SourceAlias,$I115,ASK)-K115),4))</f>
        <v/>
      </c>
      <c r="AA115" s="160" t="str">
        <f>IF($D115=" ","",ROUND(ABS(_xll.RtGet(SourceAlias,$L115,BID)-M115),4))</f>
        <v/>
      </c>
      <c r="AB115" s="160" t="str">
        <f>IF($D115=" ","",ROUND(ABS(_xll.RtGet(SourceAlias,$L115,ASK)-N115),4))</f>
        <v/>
      </c>
      <c r="AC115" s="160" t="str">
        <f>IF($E115=" ","",ROUND(ABS(_xll.RtGet(SourceAlias,$O115,BID)-P115),4))</f>
        <v/>
      </c>
      <c r="AD115" s="160" t="str">
        <f>IF($E115=" ","",ROUND(ABS(_xll.RtGet(SourceAlias,$O115,ASK)-Q115),4))</f>
        <v/>
      </c>
      <c r="AE115" s="160" t="str">
        <f>IF($F115=" ","",ROUND(ABS(_xll.RtGet(SourceAlias,$R115,BID)-S115),4))</f>
        <v/>
      </c>
      <c r="AF115" s="160" t="str">
        <f>IF($F115=" ","",ROUND(ABS(_xll.RtGet(SourceAlias,$R115,ASK)-T115),4))</f>
        <v/>
      </c>
      <c r="AG115" s="160" t="str">
        <f>IF($G115=" ","",ROUND(ABS(_xll.RtGet(SourceAlias,$U115,BID)-V115),4))</f>
        <v/>
      </c>
      <c r="AH115" s="160" t="str">
        <f>IF($G115=" ","",ROUND(ABS(_xll.RtGet(SourceAlias,$U115,ASK)-W115),4))</f>
        <v/>
      </c>
    </row>
    <row r="116" spans="1:34" x14ac:dyDescent="0.2">
      <c r="A116" s="209"/>
      <c r="B116" s="120" t="s">
        <v>134</v>
      </c>
      <c r="C116" s="156" t="s">
        <v>42</v>
      </c>
      <c r="D116" s="156" t="s">
        <v>42</v>
      </c>
      <c r="E116" s="156" t="s">
        <v>42</v>
      </c>
      <c r="F116" s="156" t="s">
        <v>42</v>
      </c>
      <c r="G116" s="156" t="s">
        <v>42</v>
      </c>
      <c r="H116" s="103" t="s">
        <v>42</v>
      </c>
      <c r="I116" s="148" t="str">
        <v>GBPYC1M_SB1L_44Y</v>
      </c>
      <c r="J116" s="147">
        <f ca="1">IF(I116="","",'1M Pricing'!$I116*100)</f>
        <v>1.9154194989611879</v>
      </c>
      <c r="K116" s="147">
        <f t="shared" ca="1" si="4"/>
        <v>1.9154194989611879</v>
      </c>
      <c r="L116" s="146" t="str">
        <v>GBPYC3M_SB3L_44Y</v>
      </c>
      <c r="M116" s="151">
        <f ca="1">IF(L116="","",'3M Pricing'!$I116*100)</f>
        <v>1.9681091936319721</v>
      </c>
      <c r="N116" s="147">
        <f t="shared" ca="1" si="3"/>
        <v>1.9681091936319721</v>
      </c>
      <c r="O116" s="146" t="str">
        <v>GBPYC6M_SB6L_44Y</v>
      </c>
      <c r="P116" s="147">
        <f ca="1">IF(O116="","",'6M Pricing'!$I116*100)</f>
        <v>2.0218366458348593</v>
      </c>
      <c r="Q116" s="147">
        <f t="shared" ca="1" si="5"/>
        <v>2.0218366458348593</v>
      </c>
      <c r="R116" s="146"/>
      <c r="S116" s="147"/>
      <c r="T116" s="147"/>
      <c r="U116" s="146"/>
      <c r="V116" s="151"/>
      <c r="W116" s="151"/>
      <c r="Y116" s="160" t="str">
        <f>IF($C116=" ","",ROUND(ABS(_xll.RtGet(SourceAlias,$I116,BID)-J116),4))</f>
        <v/>
      </c>
      <c r="Z116" s="160" t="str">
        <f>IF($C116=" ","",ROUND(ABS(_xll.RtGet(SourceAlias,$I116,ASK)-K116),4))</f>
        <v/>
      </c>
      <c r="AA116" s="160" t="str">
        <f>IF($D116=" ","",ROUND(ABS(_xll.RtGet(SourceAlias,$L116,BID)-M116),4))</f>
        <v/>
      </c>
      <c r="AB116" s="160" t="str">
        <f>IF($D116=" ","",ROUND(ABS(_xll.RtGet(SourceAlias,$L116,ASK)-N116),4))</f>
        <v/>
      </c>
      <c r="AC116" s="160" t="str">
        <f>IF($E116=" ","",ROUND(ABS(_xll.RtGet(SourceAlias,$O116,BID)-P116),4))</f>
        <v/>
      </c>
      <c r="AD116" s="160" t="str">
        <f>IF($E116=" ","",ROUND(ABS(_xll.RtGet(SourceAlias,$O116,ASK)-Q116),4))</f>
        <v/>
      </c>
      <c r="AE116" s="160" t="str">
        <f>IF($F116=" ","",ROUND(ABS(_xll.RtGet(SourceAlias,$R116,BID)-S116),4))</f>
        <v/>
      </c>
      <c r="AF116" s="160" t="str">
        <f>IF($F116=" ","",ROUND(ABS(_xll.RtGet(SourceAlias,$R116,ASK)-T116),4))</f>
        <v/>
      </c>
      <c r="AG116" s="160" t="str">
        <f>IF($G116=" ","",ROUND(ABS(_xll.RtGet(SourceAlias,$U116,BID)-V116),4))</f>
        <v/>
      </c>
      <c r="AH116" s="160" t="str">
        <f>IF($G116=" ","",ROUND(ABS(_xll.RtGet(SourceAlias,$U116,ASK)-W116),4))</f>
        <v/>
      </c>
    </row>
    <row r="117" spans="1:34" x14ac:dyDescent="0.2">
      <c r="A117" s="209"/>
      <c r="B117" s="120" t="s">
        <v>135</v>
      </c>
      <c r="C117" s="156" t="s">
        <v>42</v>
      </c>
      <c r="D117" s="156" t="s">
        <v>42</v>
      </c>
      <c r="E117" s="156" t="s">
        <v>42</v>
      </c>
      <c r="F117" s="156" t="s">
        <v>42</v>
      </c>
      <c r="G117" s="156" t="s">
        <v>42</v>
      </c>
      <c r="H117" s="103" t="s">
        <v>42</v>
      </c>
      <c r="I117" s="148" t="str">
        <v>GBPYC1M_SB1L_45Y</v>
      </c>
      <c r="J117" s="147">
        <f ca="1">IF(I117="","",'1M Pricing'!$I117*100)</f>
        <v>1.911113944630598</v>
      </c>
      <c r="K117" s="147">
        <f t="shared" ca="1" si="4"/>
        <v>1.911113944630598</v>
      </c>
      <c r="L117" s="146" t="str">
        <v>GBPYC3M_SB3L_45Y</v>
      </c>
      <c r="M117" s="151">
        <f ca="1">IF(L117="","",'3M Pricing'!$I117*100)</f>
        <v>1.9636911788520568</v>
      </c>
      <c r="N117" s="147">
        <f t="shared" ca="1" si="3"/>
        <v>1.9636911788520568</v>
      </c>
      <c r="O117" s="146" t="str">
        <v>GBPYC6M_SB6L_45Y</v>
      </c>
      <c r="P117" s="147">
        <f ca="1">IF(O117="","",'6M Pricing'!$I117*100)</f>
        <v>2.0169275428635811</v>
      </c>
      <c r="Q117" s="147">
        <f t="shared" ca="1" si="5"/>
        <v>2.0169275428635811</v>
      </c>
      <c r="R117" s="146"/>
      <c r="S117" s="147"/>
      <c r="T117" s="147"/>
      <c r="U117" s="146"/>
      <c r="V117" s="151"/>
      <c r="W117" s="151"/>
      <c r="Y117" s="160" t="str">
        <f>IF($C117=" ","",ROUND(ABS(_xll.RtGet(SourceAlias,$I117,BID)-J117),4))</f>
        <v/>
      </c>
      <c r="Z117" s="160" t="str">
        <f>IF($C117=" ","",ROUND(ABS(_xll.RtGet(SourceAlias,$I117,ASK)-K117),4))</f>
        <v/>
      </c>
      <c r="AA117" s="160" t="str">
        <f>IF($D117=" ","",ROUND(ABS(_xll.RtGet(SourceAlias,$L117,BID)-M117),4))</f>
        <v/>
      </c>
      <c r="AB117" s="160" t="str">
        <f>IF($D117=" ","",ROUND(ABS(_xll.RtGet(SourceAlias,$L117,ASK)-N117),4))</f>
        <v/>
      </c>
      <c r="AC117" s="160" t="str">
        <f>IF($E117=" ","",ROUND(ABS(_xll.RtGet(SourceAlias,$O117,BID)-P117),4))</f>
        <v/>
      </c>
      <c r="AD117" s="160" t="str">
        <f>IF($E117=" ","",ROUND(ABS(_xll.RtGet(SourceAlias,$O117,ASK)-Q117),4))</f>
        <v/>
      </c>
      <c r="AE117" s="160" t="str">
        <f>IF($F117=" ","",ROUND(ABS(_xll.RtGet(SourceAlias,$R117,BID)-S117),4))</f>
        <v/>
      </c>
      <c r="AF117" s="160" t="str">
        <f>IF($F117=" ","",ROUND(ABS(_xll.RtGet(SourceAlias,$R117,ASK)-T117),4))</f>
        <v/>
      </c>
      <c r="AG117" s="160" t="str">
        <f>IF($G117=" ","",ROUND(ABS(_xll.RtGet(SourceAlias,$U117,BID)-V117),4))</f>
        <v/>
      </c>
      <c r="AH117" s="160" t="str">
        <f>IF($G117=" ","",ROUND(ABS(_xll.RtGet(SourceAlias,$U117,ASK)-W117),4))</f>
        <v/>
      </c>
    </row>
    <row r="118" spans="1:34" x14ac:dyDescent="0.2">
      <c r="A118" s="209"/>
      <c r="B118" s="120" t="s">
        <v>136</v>
      </c>
      <c r="C118" s="156" t="s">
        <v>42</v>
      </c>
      <c r="D118" s="156" t="s">
        <v>42</v>
      </c>
      <c r="E118" s="156" t="s">
        <v>42</v>
      </c>
      <c r="F118" s="156" t="s">
        <v>42</v>
      </c>
      <c r="G118" s="156" t="s">
        <v>42</v>
      </c>
      <c r="H118" s="103" t="s">
        <v>42</v>
      </c>
      <c r="I118" s="148" t="str">
        <v>GBPYC1M_SB1L_46Y</v>
      </c>
      <c r="J118" s="147">
        <f ca="1">IF(I118="","",'1M Pricing'!$I118*100)</f>
        <v>1.9071795573260941</v>
      </c>
      <c r="K118" s="147">
        <f t="shared" ca="1" si="4"/>
        <v>1.9071795573260941</v>
      </c>
      <c r="L118" s="146" t="str">
        <v>GBPYC3M_SB3L_46Y</v>
      </c>
      <c r="M118" s="151">
        <f ca="1">IF(L118="","",'3M Pricing'!$I118*100)</f>
        <v>1.959641893740474</v>
      </c>
      <c r="N118" s="147">
        <f t="shared" ca="1" si="3"/>
        <v>1.959641893740474</v>
      </c>
      <c r="O118" s="146" t="str">
        <v>GBPYC6M_SB6L_46Y</v>
      </c>
      <c r="P118" s="147">
        <f ca="1">IF(O118="","",'6M Pricing'!$I118*100)</f>
        <v>2.0124084880665531</v>
      </c>
      <c r="Q118" s="147">
        <f t="shared" ca="1" si="5"/>
        <v>2.0124084880665531</v>
      </c>
      <c r="R118" s="146"/>
      <c r="S118" s="147"/>
      <c r="T118" s="147"/>
      <c r="U118" s="146"/>
      <c r="V118" s="151"/>
      <c r="W118" s="151"/>
      <c r="Y118" s="160" t="str">
        <f>IF($C118=" ","",ROUND(ABS(_xll.RtGet(SourceAlias,$I118,BID)-J118),4))</f>
        <v/>
      </c>
      <c r="Z118" s="160" t="str">
        <f>IF($C118=" ","",ROUND(ABS(_xll.RtGet(SourceAlias,$I118,ASK)-K118),4))</f>
        <v/>
      </c>
      <c r="AA118" s="160" t="str">
        <f>IF($D118=" ","",ROUND(ABS(_xll.RtGet(SourceAlias,$L118,BID)-M118),4))</f>
        <v/>
      </c>
      <c r="AB118" s="160" t="str">
        <f>IF($D118=" ","",ROUND(ABS(_xll.RtGet(SourceAlias,$L118,ASK)-N118),4))</f>
        <v/>
      </c>
      <c r="AC118" s="160" t="str">
        <f>IF($E118=" ","",ROUND(ABS(_xll.RtGet(SourceAlias,$O118,BID)-P118),4))</f>
        <v/>
      </c>
      <c r="AD118" s="160" t="str">
        <f>IF($E118=" ","",ROUND(ABS(_xll.RtGet(SourceAlias,$O118,ASK)-Q118),4))</f>
        <v/>
      </c>
      <c r="AE118" s="160" t="str">
        <f>IF($F118=" ","",ROUND(ABS(_xll.RtGet(SourceAlias,$R118,BID)-S118),4))</f>
        <v/>
      </c>
      <c r="AF118" s="160" t="str">
        <f>IF($F118=" ","",ROUND(ABS(_xll.RtGet(SourceAlias,$R118,ASK)-T118),4))</f>
        <v/>
      </c>
      <c r="AG118" s="160" t="str">
        <f>IF($G118=" ","",ROUND(ABS(_xll.RtGet(SourceAlias,$U118,BID)-V118),4))</f>
        <v/>
      </c>
      <c r="AH118" s="160" t="str">
        <f>IF($G118=" ","",ROUND(ABS(_xll.RtGet(SourceAlias,$U118,ASK)-W118),4))</f>
        <v/>
      </c>
    </row>
    <row r="119" spans="1:34" x14ac:dyDescent="0.2">
      <c r="A119" s="209"/>
      <c r="B119" s="120" t="s">
        <v>137</v>
      </c>
      <c r="C119" s="156" t="s">
        <v>42</v>
      </c>
      <c r="D119" s="156" t="s">
        <v>42</v>
      </c>
      <c r="E119" s="156" t="s">
        <v>42</v>
      </c>
      <c r="F119" s="156" t="s">
        <v>42</v>
      </c>
      <c r="G119" s="156" t="s">
        <v>42</v>
      </c>
      <c r="H119" s="103" t="s">
        <v>42</v>
      </c>
      <c r="I119" s="148" t="str">
        <v>GBPYC1M_SB1L_47Y</v>
      </c>
      <c r="J119" s="147">
        <f ca="1">IF(I119="","",'1M Pricing'!$I119*100)</f>
        <v>1.9036629389113682</v>
      </c>
      <c r="K119" s="147">
        <f t="shared" ca="1" si="4"/>
        <v>1.9036629389113682</v>
      </c>
      <c r="L119" s="146" t="str">
        <v>GBPYC3M_SB3L_47Y</v>
      </c>
      <c r="M119" s="151">
        <f ca="1">IF(L119="","",'3M Pricing'!$I119*100)</f>
        <v>1.9560030909836299</v>
      </c>
      <c r="N119" s="147">
        <f t="shared" ca="1" si="3"/>
        <v>1.9560030909836299</v>
      </c>
      <c r="O119" s="146" t="str">
        <v>GBPYC6M_SB6L_47Y</v>
      </c>
      <c r="P119" s="147">
        <f ca="1">IF(O119="","",'6M Pricing'!$I119*100)</f>
        <v>2.0083152465377374</v>
      </c>
      <c r="Q119" s="147">
        <f t="shared" ca="1" si="5"/>
        <v>2.0083152465377374</v>
      </c>
      <c r="R119" s="146"/>
      <c r="S119" s="147"/>
      <c r="T119" s="147"/>
      <c r="U119" s="146"/>
      <c r="V119" s="151"/>
      <c r="W119" s="151"/>
      <c r="Y119" s="160" t="str">
        <f>IF($C119=" ","",ROUND(ABS(_xll.RtGet(SourceAlias,$I119,BID)-J119),4))</f>
        <v/>
      </c>
      <c r="Z119" s="160" t="str">
        <f>IF($C119=" ","",ROUND(ABS(_xll.RtGet(SourceAlias,$I119,ASK)-K119),4))</f>
        <v/>
      </c>
      <c r="AA119" s="160" t="str">
        <f>IF($D119=" ","",ROUND(ABS(_xll.RtGet(SourceAlias,$L119,BID)-M119),4))</f>
        <v/>
      </c>
      <c r="AB119" s="160" t="str">
        <f>IF($D119=" ","",ROUND(ABS(_xll.RtGet(SourceAlias,$L119,ASK)-N119),4))</f>
        <v/>
      </c>
      <c r="AC119" s="160" t="str">
        <f>IF($E119=" ","",ROUND(ABS(_xll.RtGet(SourceAlias,$O119,BID)-P119),4))</f>
        <v/>
      </c>
      <c r="AD119" s="160" t="str">
        <f>IF($E119=" ","",ROUND(ABS(_xll.RtGet(SourceAlias,$O119,ASK)-Q119),4))</f>
        <v/>
      </c>
      <c r="AE119" s="160" t="str">
        <f>IF($F119=" ","",ROUND(ABS(_xll.RtGet(SourceAlias,$R119,BID)-S119),4))</f>
        <v/>
      </c>
      <c r="AF119" s="160" t="str">
        <f>IF($F119=" ","",ROUND(ABS(_xll.RtGet(SourceAlias,$R119,ASK)-T119),4))</f>
        <v/>
      </c>
      <c r="AG119" s="160" t="str">
        <f>IF($G119=" ","",ROUND(ABS(_xll.RtGet(SourceAlias,$U119,BID)-V119),4))</f>
        <v/>
      </c>
      <c r="AH119" s="160" t="str">
        <f>IF($G119=" ","",ROUND(ABS(_xll.RtGet(SourceAlias,$U119,ASK)-W119),4))</f>
        <v/>
      </c>
    </row>
    <row r="120" spans="1:34" x14ac:dyDescent="0.2">
      <c r="A120" s="209"/>
      <c r="B120" s="120" t="s">
        <v>138</v>
      </c>
      <c r="C120" s="156" t="s">
        <v>42</v>
      </c>
      <c r="D120" s="156" t="s">
        <v>42</v>
      </c>
      <c r="E120" s="156" t="s">
        <v>42</v>
      </c>
      <c r="F120" s="156" t="s">
        <v>42</v>
      </c>
      <c r="G120" s="156" t="s">
        <v>42</v>
      </c>
      <c r="H120" s="103" t="s">
        <v>42</v>
      </c>
      <c r="I120" s="148" t="str">
        <v>GBPYC1M_SB1L_48Y</v>
      </c>
      <c r="J120" s="147">
        <f ca="1">IF(I120="","",'1M Pricing'!$I120*100)</f>
        <v>1.9006237180210894</v>
      </c>
      <c r="K120" s="147">
        <f t="shared" ca="1" si="4"/>
        <v>1.9006237180210894</v>
      </c>
      <c r="L120" s="146" t="str">
        <v>GBPYC3M_SB3L_48Y</v>
      </c>
      <c r="M120" s="151">
        <f ca="1">IF(L120="","",'3M Pricing'!$I120*100)</f>
        <v>1.9528306868367737</v>
      </c>
      <c r="N120" s="147">
        <f t="shared" ca="1" si="3"/>
        <v>1.9528306868367737</v>
      </c>
      <c r="O120" s="146" t="str">
        <v>GBPYC6M_SB6L_48Y</v>
      </c>
      <c r="P120" s="147">
        <f ca="1">IF(O120="","",'6M Pricing'!$I120*100)</f>
        <v>2.0047007500479515</v>
      </c>
      <c r="Q120" s="147">
        <f t="shared" ca="1" si="5"/>
        <v>2.0047007500479515</v>
      </c>
      <c r="R120" s="146"/>
      <c r="S120" s="147"/>
      <c r="T120" s="147"/>
      <c r="U120" s="146"/>
      <c r="V120" s="151"/>
      <c r="W120" s="151"/>
      <c r="Y120" s="160" t="str">
        <f>IF($C120=" ","",ROUND(ABS(_xll.RtGet(SourceAlias,$I120,BID)-J120),4))</f>
        <v/>
      </c>
      <c r="Z120" s="160" t="str">
        <f>IF($C120=" ","",ROUND(ABS(_xll.RtGet(SourceAlias,$I120,ASK)-K120),4))</f>
        <v/>
      </c>
      <c r="AA120" s="160" t="str">
        <f>IF($D120=" ","",ROUND(ABS(_xll.RtGet(SourceAlias,$L120,BID)-M120),4))</f>
        <v/>
      </c>
      <c r="AB120" s="160" t="str">
        <f>IF($D120=" ","",ROUND(ABS(_xll.RtGet(SourceAlias,$L120,ASK)-N120),4))</f>
        <v/>
      </c>
      <c r="AC120" s="160" t="str">
        <f>IF($E120=" ","",ROUND(ABS(_xll.RtGet(SourceAlias,$O120,BID)-P120),4))</f>
        <v/>
      </c>
      <c r="AD120" s="160" t="str">
        <f>IF($E120=" ","",ROUND(ABS(_xll.RtGet(SourceAlias,$O120,ASK)-Q120),4))</f>
        <v/>
      </c>
      <c r="AE120" s="160" t="str">
        <f>IF($F120=" ","",ROUND(ABS(_xll.RtGet(SourceAlias,$R120,BID)-S120),4))</f>
        <v/>
      </c>
      <c r="AF120" s="160" t="str">
        <f>IF($F120=" ","",ROUND(ABS(_xll.RtGet(SourceAlias,$R120,ASK)-T120),4))</f>
        <v/>
      </c>
      <c r="AG120" s="160" t="str">
        <f>IF($G120=" ","",ROUND(ABS(_xll.RtGet(SourceAlias,$U120,BID)-V120),4))</f>
        <v/>
      </c>
      <c r="AH120" s="160" t="str">
        <f>IF($G120=" ","",ROUND(ABS(_xll.RtGet(SourceAlias,$U120,ASK)-W120),4))</f>
        <v/>
      </c>
    </row>
    <row r="121" spans="1:34" x14ac:dyDescent="0.2">
      <c r="A121" s="209"/>
      <c r="B121" s="120" t="s">
        <v>139</v>
      </c>
      <c r="C121" s="156" t="s">
        <v>42</v>
      </c>
      <c r="D121" s="156" t="s">
        <v>42</v>
      </c>
      <c r="E121" s="156" t="s">
        <v>42</v>
      </c>
      <c r="F121" s="156" t="s">
        <v>42</v>
      </c>
      <c r="G121" s="156" t="s">
        <v>42</v>
      </c>
      <c r="H121" s="103" t="s">
        <v>42</v>
      </c>
      <c r="I121" s="148" t="str">
        <v>GBPYC1M_SB1L_49Y</v>
      </c>
      <c r="J121" s="147">
        <f ca="1">IF(I121="","",'1M Pricing'!$I121*100)</f>
        <v>1.8980803226440617</v>
      </c>
      <c r="K121" s="147">
        <f t="shared" ca="1" si="4"/>
        <v>1.8980803226440617</v>
      </c>
      <c r="L121" s="146" t="str">
        <v>GBPYC3M_SB3L_49Y</v>
      </c>
      <c r="M121" s="151">
        <f ca="1">IF(L121="","",'3M Pricing'!$I121*100)</f>
        <v>1.9501379188648471</v>
      </c>
      <c r="N121" s="147">
        <f t="shared" ca="1" si="3"/>
        <v>1.9501379188648471</v>
      </c>
      <c r="O121" s="146" t="str">
        <v>GBPYC6M_SB6L_49Y</v>
      </c>
      <c r="P121" s="147">
        <f ca="1">IF(O121="","",'6M Pricing'!$I121*100)</f>
        <v>2.0015697508149284</v>
      </c>
      <c r="Q121" s="147">
        <f t="shared" ca="1" si="5"/>
        <v>2.0015697508149284</v>
      </c>
      <c r="R121" s="146"/>
      <c r="S121" s="147"/>
      <c r="T121" s="147"/>
      <c r="U121" s="146"/>
      <c r="V121" s="151"/>
      <c r="W121" s="151"/>
      <c r="Y121" s="160" t="str">
        <f>IF($C121=" ","",ROUND(ABS(_xll.RtGet(SourceAlias,$I121,BID)-J121),4))</f>
        <v/>
      </c>
      <c r="Z121" s="160" t="str">
        <f>IF($C121=" ","",ROUND(ABS(_xll.RtGet(SourceAlias,$I121,ASK)-K121),4))</f>
        <v/>
      </c>
      <c r="AA121" s="160" t="str">
        <f>IF($D121=" ","",ROUND(ABS(_xll.RtGet(SourceAlias,$L121,BID)-M121),4))</f>
        <v/>
      </c>
      <c r="AB121" s="160" t="str">
        <f>IF($D121=" ","",ROUND(ABS(_xll.RtGet(SourceAlias,$L121,ASK)-N121),4))</f>
        <v/>
      </c>
      <c r="AC121" s="160" t="str">
        <f>IF($E121=" ","",ROUND(ABS(_xll.RtGet(SourceAlias,$O121,BID)-P121),4))</f>
        <v/>
      </c>
      <c r="AD121" s="160" t="str">
        <f>IF($E121=" ","",ROUND(ABS(_xll.RtGet(SourceAlias,$O121,ASK)-Q121),4))</f>
        <v/>
      </c>
      <c r="AE121" s="160" t="str">
        <f>IF($F121=" ","",ROUND(ABS(_xll.RtGet(SourceAlias,$R121,BID)-S121),4))</f>
        <v/>
      </c>
      <c r="AF121" s="160" t="str">
        <f>IF($F121=" ","",ROUND(ABS(_xll.RtGet(SourceAlias,$R121,ASK)-T121),4))</f>
        <v/>
      </c>
      <c r="AG121" s="160" t="str">
        <f>IF($G121=" ","",ROUND(ABS(_xll.RtGet(SourceAlias,$U121,BID)-V121),4))</f>
        <v/>
      </c>
      <c r="AH121" s="160" t="str">
        <f>IF($G121=" ","",ROUND(ABS(_xll.RtGet(SourceAlias,$U121,ASK)-W121),4))</f>
        <v/>
      </c>
    </row>
    <row r="122" spans="1:34" x14ac:dyDescent="0.2">
      <c r="A122" s="209"/>
      <c r="B122" s="120" t="s">
        <v>84</v>
      </c>
      <c r="C122" s="156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56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6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6" t="s">
        <v>42</v>
      </c>
      <c r="G122" s="156" t="s">
        <v>42</v>
      </c>
      <c r="H122" s="103" t="s">
        <v>42</v>
      </c>
      <c r="I122" s="148" t="str">
        <v>GBPYC1M_SB1L_50Y</v>
      </c>
      <c r="J122" s="147">
        <f ca="1">IF(I122="","",'1M Pricing'!$I122*100)</f>
        <v>1.8961093225373755</v>
      </c>
      <c r="K122" s="147">
        <f t="shared" ca="1" si="4"/>
        <v>1.8961093225373755</v>
      </c>
      <c r="L122" s="146" t="str">
        <v>GBPYC3M_SB3L_50Y</v>
      </c>
      <c r="M122" s="151">
        <f ca="1">IF(L122="","",'3M Pricing'!$I122*100)</f>
        <v>1.9479999999973321</v>
      </c>
      <c r="N122" s="147">
        <f t="shared" ca="1" si="3"/>
        <v>1.9479999999973321</v>
      </c>
      <c r="O122" s="146" t="str">
        <v>GBPYC6M_SB6L_50Y</v>
      </c>
      <c r="P122" s="147">
        <f ca="1">IF(O122="","",'6M Pricing'!$I122*100)</f>
        <v>1.9989999999968915</v>
      </c>
      <c r="Q122" s="147">
        <f t="shared" ca="1" si="5"/>
        <v>1.9989999999968915</v>
      </c>
      <c r="R122" s="146"/>
      <c r="S122" s="147"/>
      <c r="T122" s="147"/>
      <c r="U122" s="146"/>
      <c r="V122" s="151"/>
      <c r="W122" s="151"/>
      <c r="Y122" s="160">
        <f ca="1">IF($C122=" ","",ROUND(ABS(_xll.RtGet(SourceAlias,$I122,BID)-J122),4))</f>
        <v>0</v>
      </c>
      <c r="Z122" s="160">
        <f ca="1">IF($C122=" ","",ROUND(ABS(_xll.RtGet(SourceAlias,$I122,ASK)-K122),4))</f>
        <v>0</v>
      </c>
      <c r="AA122" s="160">
        <f ca="1">IF($D122=" ","",ROUND(ABS(_xll.RtGet(SourceAlias,$L122,BID)-M122),4))</f>
        <v>0</v>
      </c>
      <c r="AB122" s="160">
        <f ca="1">IF($D122=" ","",ROUND(ABS(_xll.RtGet(SourceAlias,$L122,ASK)-N122),4))</f>
        <v>0</v>
      </c>
      <c r="AC122" s="160">
        <f ca="1">IF($E122=" ","",ROUND(ABS(_xll.RtGet(SourceAlias,$O122,BID)-P122),4))</f>
        <v>0</v>
      </c>
      <c r="AD122" s="160">
        <f ca="1">IF($E122=" ","",ROUND(ABS(_xll.RtGet(SourceAlias,$O122,ASK)-Q122),4))</f>
        <v>0</v>
      </c>
      <c r="AE122" s="160" t="str">
        <f>IF($F122=" ","",ROUND(ABS(_xll.RtGet(SourceAlias,$R122,BID)-S122),4))</f>
        <v/>
      </c>
      <c r="AF122" s="160" t="str">
        <f>IF($F122=" ","",ROUND(ABS(_xll.RtGet(SourceAlias,$R122,ASK)-T122),4))</f>
        <v/>
      </c>
      <c r="AG122" s="160" t="str">
        <f>IF($G122=" ","",ROUND(ABS(_xll.RtGet(SourceAlias,$U122,BID)-V122),4))</f>
        <v/>
      </c>
      <c r="AH122" s="160" t="str">
        <f>IF($G122=" ","",ROUND(ABS(_xll.RtGet(SourceAlias,$U122,ASK)-W122),4))</f>
        <v/>
      </c>
    </row>
    <row r="123" spans="1:34" x14ac:dyDescent="0.2">
      <c r="A123" s="209"/>
      <c r="B123" s="120" t="s">
        <v>140</v>
      </c>
      <c r="C123" s="156" t="s">
        <v>42</v>
      </c>
      <c r="D123" s="156" t="s">
        <v>42</v>
      </c>
      <c r="E123" s="156" t="s">
        <v>42</v>
      </c>
      <c r="F123" s="156" t="s">
        <v>42</v>
      </c>
      <c r="G123" s="156" t="s">
        <v>42</v>
      </c>
      <c r="H123" s="103" t="s">
        <v>42</v>
      </c>
      <c r="I123" s="148" t="str">
        <v>GBPYC1M_SB1L_51Y</v>
      </c>
      <c r="J123" s="147">
        <f ca="1">IF(I123="","",'1M Pricing'!$I123*100)</f>
        <v>1.8947113258828969</v>
      </c>
      <c r="K123" s="147">
        <f t="shared" ca="1" si="4"/>
        <v>1.8947113258828969</v>
      </c>
      <c r="L123" s="146" t="str">
        <v>GBPYC3M_SB3L_51Y</v>
      </c>
      <c r="M123" s="151">
        <f ca="1">IF(L123="","",'3M Pricing'!$I123*100)</f>
        <v>1.9464150831910787</v>
      </c>
      <c r="N123" s="147">
        <f t="shared" ca="1" si="3"/>
        <v>1.9464150831910787</v>
      </c>
      <c r="O123" s="146" t="str">
        <v>GBPYC6M_SB6L_51Y</v>
      </c>
      <c r="P123" s="147">
        <f ca="1">IF(O123="","",'6M Pricing'!$I123*100)</f>
        <v>1.9969850487958376</v>
      </c>
      <c r="Q123" s="147">
        <f t="shared" ca="1" si="5"/>
        <v>1.9969850487958376</v>
      </c>
      <c r="R123" s="146"/>
      <c r="S123" s="147"/>
      <c r="T123" s="147"/>
      <c r="U123" s="146"/>
      <c r="V123" s="151"/>
      <c r="W123" s="151"/>
      <c r="Y123" s="160" t="str">
        <f>IF($C123=" ","",ROUND(ABS(_xll.RtGet(SourceAlias,$I123,BID)-J123),4))</f>
        <v/>
      </c>
      <c r="Z123" s="160" t="str">
        <f>IF($C123=" ","",ROUND(ABS(_xll.RtGet(SourceAlias,$I123,ASK)-K123),4))</f>
        <v/>
      </c>
      <c r="AA123" s="160" t="str">
        <f>IF($D123=" ","",ROUND(ABS(_xll.RtGet(SourceAlias,$L123,BID)-M123),4))</f>
        <v/>
      </c>
      <c r="AB123" s="160" t="str">
        <f>IF($D123=" ","",ROUND(ABS(_xll.RtGet(SourceAlias,$L123,ASK)-N123),4))</f>
        <v/>
      </c>
      <c r="AC123" s="160" t="str">
        <f>IF($E123=" ","",ROUND(ABS(_xll.RtGet(SourceAlias,$O123,BID)-P123),4))</f>
        <v/>
      </c>
      <c r="AD123" s="160" t="str">
        <f>IF($E123=" ","",ROUND(ABS(_xll.RtGet(SourceAlias,$O123,ASK)-Q123),4))</f>
        <v/>
      </c>
      <c r="AE123" s="160" t="str">
        <f>IF($F123=" ","",ROUND(ABS(_xll.RtGet(SourceAlias,$R123,BID)-S123),4))</f>
        <v/>
      </c>
      <c r="AF123" s="160" t="str">
        <f>IF($F123=" ","",ROUND(ABS(_xll.RtGet(SourceAlias,$R123,ASK)-T123),4))</f>
        <v/>
      </c>
      <c r="AG123" s="160" t="str">
        <f>IF($G123=" ","",ROUND(ABS(_xll.RtGet(SourceAlias,$U123,BID)-V123),4))</f>
        <v/>
      </c>
      <c r="AH123" s="160" t="str">
        <f>IF($G123=" ","",ROUND(ABS(_xll.RtGet(SourceAlias,$U123,ASK)-W123),4))</f>
        <v/>
      </c>
    </row>
    <row r="124" spans="1:34" x14ac:dyDescent="0.2">
      <c r="A124" s="209"/>
      <c r="B124" s="120" t="s">
        <v>141</v>
      </c>
      <c r="C124" s="156" t="s">
        <v>42</v>
      </c>
      <c r="D124" s="156" t="s">
        <v>42</v>
      </c>
      <c r="E124" s="156" t="s">
        <v>42</v>
      </c>
      <c r="F124" s="156" t="s">
        <v>42</v>
      </c>
      <c r="G124" s="156" t="s">
        <v>42</v>
      </c>
      <c r="H124" s="103"/>
      <c r="I124" s="148" t="str">
        <v>GBPYC1M_SB1L_52Y</v>
      </c>
      <c r="J124" s="147">
        <f ca="1">IF(I124="","",'1M Pricing'!$I124*100)</f>
        <v>1.8938185780212342</v>
      </c>
      <c r="K124" s="147">
        <f t="shared" ca="1" si="4"/>
        <v>1.8938185780212342</v>
      </c>
      <c r="L124" s="146" t="str">
        <v>GBPYC3M_SB3L_52Y</v>
      </c>
      <c r="M124" s="151">
        <f ca="1">IF(L124="","",'3M Pricing'!$I124*100)</f>
        <v>1.945318511629716</v>
      </c>
      <c r="N124" s="147">
        <f t="shared" ca="1" si="3"/>
        <v>1.945318511629716</v>
      </c>
      <c r="O124" s="146" t="str">
        <v>GBPYC6M_SB6L_52Y</v>
      </c>
      <c r="P124" s="147">
        <f ca="1">IF(O124="","",'6M Pricing'!$I124*100)</f>
        <v>1.995461327241677</v>
      </c>
      <c r="Q124" s="147">
        <f t="shared" ca="1" si="5"/>
        <v>1.995461327241677</v>
      </c>
      <c r="R124" s="146"/>
      <c r="S124" s="147"/>
      <c r="T124" s="147"/>
      <c r="U124" s="146"/>
      <c r="V124" s="151"/>
      <c r="W124" s="151"/>
      <c r="Y124" s="160" t="str">
        <f>IF($C124=" ","",ROUND(ABS(_xll.RtGet(SourceAlias,$I124,BID)-J124),4))</f>
        <v/>
      </c>
      <c r="Z124" s="160" t="str">
        <f>IF($C124=" ","",ROUND(ABS(_xll.RtGet(SourceAlias,$I124,ASK)-K124),4))</f>
        <v/>
      </c>
      <c r="AA124" s="160" t="str">
        <f>IF($D124=" ","",ROUND(ABS(_xll.RtGet(SourceAlias,$L124,BID)-M124),4))</f>
        <v/>
      </c>
      <c r="AB124" s="160" t="str">
        <f>IF($D124=" ","",ROUND(ABS(_xll.RtGet(SourceAlias,$L124,ASK)-N124),4))</f>
        <v/>
      </c>
      <c r="AC124" s="160" t="str">
        <f>IF($E124=" ","",ROUND(ABS(_xll.RtGet(SourceAlias,$O124,BID)-P124),4))</f>
        <v/>
      </c>
      <c r="AD124" s="160" t="str">
        <f>IF($E124=" ","",ROUND(ABS(_xll.RtGet(SourceAlias,$O124,ASK)-Q124),4))</f>
        <v/>
      </c>
      <c r="AE124" s="160" t="str">
        <f>IF($F124=" ","",ROUND(ABS(_xll.RtGet(SourceAlias,$R124,BID)-S124),4))</f>
        <v/>
      </c>
      <c r="AF124" s="160" t="str">
        <f>IF($F124=" ","",ROUND(ABS(_xll.RtGet(SourceAlias,$R124,ASK)-T124),4))</f>
        <v/>
      </c>
      <c r="AG124" s="160" t="str">
        <f>IF($G124=" ","",ROUND(ABS(_xll.RtGet(SourceAlias,$U124,BID)-V124),4))</f>
        <v/>
      </c>
      <c r="AH124" s="160" t="str">
        <f>IF($G124=" ","",ROUND(ABS(_xll.RtGet(SourceAlias,$U124,ASK)-W124),4))</f>
        <v/>
      </c>
    </row>
    <row r="125" spans="1:34" x14ac:dyDescent="0.2">
      <c r="A125" s="209"/>
      <c r="B125" s="120" t="s">
        <v>142</v>
      </c>
      <c r="C125" s="156" t="s">
        <v>42</v>
      </c>
      <c r="D125" s="156" t="s">
        <v>42</v>
      </c>
      <c r="E125" s="156" t="s">
        <v>42</v>
      </c>
      <c r="F125" s="156" t="s">
        <v>42</v>
      </c>
      <c r="G125" s="156" t="s">
        <v>42</v>
      </c>
      <c r="H125" s="103"/>
      <c r="I125" s="148" t="str">
        <v>GBPYC1M_SB1L_53Y</v>
      </c>
      <c r="J125" s="147">
        <f ca="1">IF(I125="","",'1M Pricing'!$I125*100)</f>
        <v>1.893348976999238</v>
      </c>
      <c r="K125" s="147">
        <f t="shared" ca="1" si="4"/>
        <v>1.893348976999238</v>
      </c>
      <c r="L125" s="146" t="str">
        <v>GBPYC3M_SB3L_53Y</v>
      </c>
      <c r="M125" s="151">
        <f ca="1">IF(L125="","",'3M Pricing'!$I125*100)</f>
        <v>1.9446321467741705</v>
      </c>
      <c r="N125" s="147">
        <f t="shared" ca="1" si="3"/>
        <v>1.9446321467741705</v>
      </c>
      <c r="O125" s="146" t="str">
        <v>GBPYC6M_SB6L_53Y</v>
      </c>
      <c r="P125" s="147">
        <f ca="1">IF(O125="","",'6M Pricing'!$I125*100)</f>
        <v>1.9943524252431697</v>
      </c>
      <c r="Q125" s="147">
        <f t="shared" ca="1" si="5"/>
        <v>1.9943524252431697</v>
      </c>
      <c r="R125" s="146"/>
      <c r="S125" s="147"/>
      <c r="T125" s="147"/>
      <c r="U125" s="146"/>
      <c r="V125" s="151"/>
      <c r="W125" s="151"/>
      <c r="Y125" s="160" t="str">
        <f>IF($C125=" ","",ROUND(ABS(_xll.RtGet(SourceAlias,$I125,BID)-J125),4))</f>
        <v/>
      </c>
      <c r="Z125" s="160" t="str">
        <f>IF($C125=" ","",ROUND(ABS(_xll.RtGet(SourceAlias,$I125,ASK)-K125),4))</f>
        <v/>
      </c>
      <c r="AA125" s="160" t="str">
        <f>IF($D125=" ","",ROUND(ABS(_xll.RtGet(SourceAlias,$L125,BID)-M125),4))</f>
        <v/>
      </c>
      <c r="AB125" s="160" t="str">
        <f>IF($D125=" ","",ROUND(ABS(_xll.RtGet(SourceAlias,$L125,ASK)-N125),4))</f>
        <v/>
      </c>
      <c r="AC125" s="160" t="str">
        <f>IF($E125=" ","",ROUND(ABS(_xll.RtGet(SourceAlias,$O125,BID)-P125),4))</f>
        <v/>
      </c>
      <c r="AD125" s="160" t="str">
        <f>IF($E125=" ","",ROUND(ABS(_xll.RtGet(SourceAlias,$O125,ASK)-Q125),4))</f>
        <v/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x14ac:dyDescent="0.2">
      <c r="A126" s="209"/>
      <c r="B126" s="120" t="s">
        <v>143</v>
      </c>
      <c r="C126" s="156" t="s">
        <v>42</v>
      </c>
      <c r="D126" s="156" t="s">
        <v>42</v>
      </c>
      <c r="E126" s="156" t="s">
        <v>42</v>
      </c>
      <c r="F126" s="156" t="s">
        <v>42</v>
      </c>
      <c r="G126" s="156" t="s">
        <v>42</v>
      </c>
      <c r="H126" s="103"/>
      <c r="I126" s="148" t="str">
        <v>GBPYC1M_SB1L_54Y</v>
      </c>
      <c r="J126" s="147">
        <f ca="1">IF(I126="","",'1M Pricing'!$I126*100)</f>
        <v>1.8932279056207761</v>
      </c>
      <c r="K126" s="147">
        <f t="shared" ca="1" si="4"/>
        <v>1.8932279056207761</v>
      </c>
      <c r="L126" s="146" t="str">
        <v>GBPYC3M_SB3L_54Y</v>
      </c>
      <c r="M126" s="151">
        <f ca="1">IF(L126="","",'3M Pricing'!$I126*100)</f>
        <v>1.9442837535443354</v>
      </c>
      <c r="N126" s="147">
        <f t="shared" ca="1" si="3"/>
        <v>1.9442837535443354</v>
      </c>
      <c r="O126" s="146" t="str">
        <v>GBPYC6M_SB6L_54Y</v>
      </c>
      <c r="P126" s="147">
        <f ca="1">IF(O126="","",'6M Pricing'!$I126*100)</f>
        <v>1.9935854228696908</v>
      </c>
      <c r="Q126" s="147">
        <f t="shared" ca="1" si="5"/>
        <v>1.9935854228696908</v>
      </c>
      <c r="R126" s="146"/>
      <c r="S126" s="147"/>
      <c r="T126" s="147"/>
      <c r="U126" s="146"/>
      <c r="V126" s="151"/>
      <c r="W126" s="151"/>
      <c r="Y126" s="160" t="str">
        <f>IF($C126=" ","",ROUND(ABS(_xll.RtGet(SourceAlias,$I126,BID)-J126),4))</f>
        <v/>
      </c>
      <c r="Z126" s="160" t="str">
        <f>IF($C126=" ","",ROUND(ABS(_xll.RtGet(SourceAlias,$I126,ASK)-K126),4))</f>
        <v/>
      </c>
      <c r="AA126" s="160" t="str">
        <f>IF($D126=" ","",ROUND(ABS(_xll.RtGet(SourceAlias,$L126,BID)-M126),4))</f>
        <v/>
      </c>
      <c r="AB126" s="160" t="str">
        <f>IF($D126=" ","",ROUND(ABS(_xll.RtGet(SourceAlias,$L126,ASK)-N126),4))</f>
        <v/>
      </c>
      <c r="AC126" s="160" t="str">
        <f>IF($E126=" ","",ROUND(ABS(_xll.RtGet(SourceAlias,$O126,BID)-P126),4))</f>
        <v/>
      </c>
      <c r="AD126" s="160" t="str">
        <f>IF($E126=" ","",ROUND(ABS(_xll.RtGet(SourceAlias,$O126,ASK)-Q126),4))</f>
        <v/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x14ac:dyDescent="0.2">
      <c r="A127" s="209"/>
      <c r="B127" s="120" t="s">
        <v>144</v>
      </c>
      <c r="C127" s="156" t="s">
        <v>42</v>
      </c>
      <c r="D127" s="156" t="s">
        <v>42</v>
      </c>
      <c r="E127" s="156" t="s">
        <v>42</v>
      </c>
      <c r="F127" s="156" t="s">
        <v>42</v>
      </c>
      <c r="G127" s="156" t="s">
        <v>42</v>
      </c>
      <c r="H127" s="103"/>
      <c r="I127" s="148" t="str">
        <v>GBPYC1M_SB1L_55Y</v>
      </c>
      <c r="J127" s="147">
        <f ca="1">IF(I127="","",'1M Pricing'!$I127*100)</f>
        <v>1.8933853386255493</v>
      </c>
      <c r="K127" s="147">
        <f t="shared" ca="1" si="4"/>
        <v>1.8933853386255493</v>
      </c>
      <c r="L127" s="146" t="str">
        <v>GBPYC3M_SB3L_55Y</v>
      </c>
      <c r="M127" s="151">
        <f ca="1">IF(L127="","",'3M Pricing'!$I127*100)</f>
        <v>1.944209679622666</v>
      </c>
      <c r="N127" s="147">
        <f t="shared" ca="1" si="3"/>
        <v>1.944209679622666</v>
      </c>
      <c r="O127" s="146" t="str">
        <v>GBPYC6M_SB6L_55Y</v>
      </c>
      <c r="P127" s="147">
        <f ca="1">IF(O127="","",'6M Pricing'!$I127*100)</f>
        <v>1.9931036691916846</v>
      </c>
      <c r="Q127" s="147">
        <f t="shared" ca="1" si="5"/>
        <v>1.9931036691916846</v>
      </c>
      <c r="R127" s="146"/>
      <c r="S127" s="147"/>
      <c r="T127" s="147"/>
      <c r="U127" s="146"/>
      <c r="V127" s="151"/>
      <c r="W127" s="151"/>
      <c r="Y127" s="160" t="str">
        <f>IF($C127=" ","",ROUND(ABS(_xll.RtGet(SourceAlias,$I127,BID)-J127),4))</f>
        <v/>
      </c>
      <c r="Z127" s="160" t="str">
        <f>IF($C127=" ","",ROUND(ABS(_xll.RtGet(SourceAlias,$I127,ASK)-K127),4))</f>
        <v/>
      </c>
      <c r="AA127" s="160" t="str">
        <f>IF($D127=" ","",ROUND(ABS(_xll.RtGet(SourceAlias,$L127,BID)-M127),4))</f>
        <v/>
      </c>
      <c r="AB127" s="160" t="str">
        <f>IF($D127=" ","",ROUND(ABS(_xll.RtGet(SourceAlias,$L127,ASK)-N127),4))</f>
        <v/>
      </c>
      <c r="AC127" s="160" t="str">
        <f>IF($E127=" ","",ROUND(ABS(_xll.RtGet(SourceAlias,$O127,BID)-P127),4))</f>
        <v/>
      </c>
      <c r="AD127" s="160" t="str">
        <f>IF($E127=" ","",ROUND(ABS(_xll.RtGet(SourceAlias,$O127,ASK)-Q127),4))</f>
        <v/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x14ac:dyDescent="0.2">
      <c r="A128" s="209"/>
      <c r="B128" s="120" t="s">
        <v>145</v>
      </c>
      <c r="C128" s="156" t="s">
        <v>42</v>
      </c>
      <c r="D128" s="156" t="s">
        <v>42</v>
      </c>
      <c r="E128" s="156" t="s">
        <v>42</v>
      </c>
      <c r="F128" s="156" t="s">
        <v>42</v>
      </c>
      <c r="G128" s="156" t="s">
        <v>42</v>
      </c>
      <c r="H128" s="103"/>
      <c r="I128" s="148" t="str">
        <v>GBPYC1M_SB1L_56Y</v>
      </c>
      <c r="J128" s="147">
        <f ca="1">IF(I128="","",'1M Pricing'!$I128*100)</f>
        <v>1.8937586191842766</v>
      </c>
      <c r="K128" s="147">
        <f t="shared" ca="1" si="4"/>
        <v>1.8937586191842766</v>
      </c>
      <c r="L128" s="146" t="str">
        <v>GBPYC3M_SB3L_56Y</v>
      </c>
      <c r="M128" s="151">
        <f ca="1">IF(L128="","",'3M Pricing'!$I128*100)</f>
        <v>1.94434780732663</v>
      </c>
      <c r="N128" s="147">
        <f t="shared" ca="1" si="3"/>
        <v>1.94434780732663</v>
      </c>
      <c r="O128" s="146" t="str">
        <v>GBPYC6M_SB6L_56Y</v>
      </c>
      <c r="P128" s="147">
        <f ca="1">IF(O128="","",'6M Pricing'!$I128*100)</f>
        <v>1.9928417883808065</v>
      </c>
      <c r="Q128" s="147">
        <f t="shared" ca="1" si="5"/>
        <v>1.9928417883808065</v>
      </c>
      <c r="R128" s="146"/>
      <c r="S128" s="147"/>
      <c r="T128" s="147"/>
      <c r="U128" s="146"/>
      <c r="V128" s="151"/>
      <c r="W128" s="151"/>
      <c r="Y128" s="160" t="str">
        <f>IF($C128=" ","",ROUND(ABS(_xll.RtGet(SourceAlias,$I128,BID)-J128),4))</f>
        <v/>
      </c>
      <c r="Z128" s="160" t="str">
        <f>IF($C128=" ","",ROUND(ABS(_xll.RtGet(SourceAlias,$I128,ASK)-K128),4))</f>
        <v/>
      </c>
      <c r="AA128" s="160" t="str">
        <f>IF($D128=" ","",ROUND(ABS(_xll.RtGet(SourceAlias,$L128,BID)-M128),4))</f>
        <v/>
      </c>
      <c r="AB128" s="160" t="str">
        <f>IF($D128=" ","",ROUND(ABS(_xll.RtGet(SourceAlias,$L128,ASK)-N128),4))</f>
        <v/>
      </c>
      <c r="AC128" s="160" t="str">
        <f>IF($E128=" ","",ROUND(ABS(_xll.RtGet(SourceAlias,$O128,BID)-P128),4))</f>
        <v/>
      </c>
      <c r="AD128" s="160" t="str">
        <f>IF($E128=" ","",ROUND(ABS(_xll.RtGet(SourceAlias,$O128,ASK)-Q128),4))</f>
        <v/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x14ac:dyDescent="0.2">
      <c r="A129" s="209"/>
      <c r="B129" s="120" t="s">
        <v>146</v>
      </c>
      <c r="C129" s="156" t="s">
        <v>42</v>
      </c>
      <c r="D129" s="156" t="s">
        <v>42</v>
      </c>
      <c r="E129" s="156" t="s">
        <v>42</v>
      </c>
      <c r="F129" s="156" t="s">
        <v>42</v>
      </c>
      <c r="G129" s="156" t="s">
        <v>42</v>
      </c>
      <c r="H129" s="103"/>
      <c r="I129" s="148" t="str">
        <v>GBPYC1M_SB1L_57Y</v>
      </c>
      <c r="J129" s="147">
        <f ca="1">IF(I129="","",'1M Pricing'!$I129*100)</f>
        <v>1.8942916773911331</v>
      </c>
      <c r="K129" s="147">
        <f t="shared" ca="1" si="4"/>
        <v>1.8942916773911331</v>
      </c>
      <c r="L129" s="146" t="str">
        <v>GBPYC3M_SB3L_57Y</v>
      </c>
      <c r="M129" s="151">
        <f ca="1">IF(L129="","",'3M Pricing'!$I129*100)</f>
        <v>1.9446447709187635</v>
      </c>
      <c r="N129" s="147">
        <f t="shared" ca="1" si="3"/>
        <v>1.9446447709187635</v>
      </c>
      <c r="O129" s="146" t="str">
        <v>GBPYC6M_SB6L_57Y</v>
      </c>
      <c r="P129" s="147">
        <f ca="1">IF(O129="","",'6M Pricing'!$I129*100)</f>
        <v>1.9927475864721638</v>
      </c>
      <c r="Q129" s="147">
        <f t="shared" ca="1" si="5"/>
        <v>1.9927475864721638</v>
      </c>
      <c r="R129" s="146"/>
      <c r="S129" s="147"/>
      <c r="T129" s="147"/>
      <c r="U129" s="146"/>
      <c r="V129" s="151"/>
      <c r="W129" s="151"/>
      <c r="Y129" s="160" t="str">
        <f>IF($C129=" ","",ROUND(ABS(_xll.RtGet(SourceAlias,$I129,BID)-J129),4))</f>
        <v/>
      </c>
      <c r="Z129" s="160" t="str">
        <f>IF($C129=" ","",ROUND(ABS(_xll.RtGet(SourceAlias,$I129,ASK)-K129),4))</f>
        <v/>
      </c>
      <c r="AA129" s="160" t="str">
        <f>IF($D129=" ","",ROUND(ABS(_xll.RtGet(SourceAlias,$L129,BID)-M129),4))</f>
        <v/>
      </c>
      <c r="AB129" s="160" t="str">
        <f>IF($D129=" ","",ROUND(ABS(_xll.RtGet(SourceAlias,$L129,ASK)-N129),4))</f>
        <v/>
      </c>
      <c r="AC129" s="160" t="str">
        <f>IF($E129=" ","",ROUND(ABS(_xll.RtGet(SourceAlias,$O129,BID)-P129),4))</f>
        <v/>
      </c>
      <c r="AD129" s="160" t="str">
        <f>IF($E129=" ","",ROUND(ABS(_xll.RtGet(SourceAlias,$O129,ASK)-Q129),4))</f>
        <v/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x14ac:dyDescent="0.2">
      <c r="A130" s="209"/>
      <c r="B130" s="120" t="s">
        <v>147</v>
      </c>
      <c r="C130" s="156" t="s">
        <v>42</v>
      </c>
      <c r="D130" s="156" t="s">
        <v>42</v>
      </c>
      <c r="E130" s="156" t="s">
        <v>42</v>
      </c>
      <c r="F130" s="156" t="s">
        <v>42</v>
      </c>
      <c r="G130" s="156" t="s">
        <v>42</v>
      </c>
      <c r="H130" s="103" t="s">
        <v>42</v>
      </c>
      <c r="I130" s="148" t="str">
        <v>GBPYC1M_SB1L_58Y</v>
      </c>
      <c r="J130" s="147">
        <f ca="1">IF(I130="","",'1M Pricing'!$I130*100)</f>
        <v>1.8949283998410924</v>
      </c>
      <c r="K130" s="147">
        <f t="shared" ca="1" si="4"/>
        <v>1.8949283998410924</v>
      </c>
      <c r="L130" s="146" t="str">
        <v>GBPYC3M_SB3L_58Y</v>
      </c>
      <c r="M130" s="151">
        <f ca="1">IF(L130="","",'3M Pricing'!$I130*100)</f>
        <v>1.9450481929163062</v>
      </c>
      <c r="N130" s="147">
        <f t="shared" ca="1" si="3"/>
        <v>1.9450481929163062</v>
      </c>
      <c r="O130" s="146" t="str">
        <v>GBPYC6M_SB6L_58Y</v>
      </c>
      <c r="P130" s="147">
        <f ca="1">IF(O130="","",'6M Pricing'!$I130*100)</f>
        <v>1.9927717683197281</v>
      </c>
      <c r="Q130" s="147">
        <f t="shared" ca="1" si="5"/>
        <v>1.9927717683197281</v>
      </c>
      <c r="R130" s="146"/>
      <c r="S130" s="147"/>
      <c r="T130" s="147"/>
      <c r="U130" s="146"/>
      <c r="V130" s="151"/>
      <c r="W130" s="151"/>
      <c r="Y130" s="160" t="str">
        <f>IF($C130=" ","",ROUND(ABS(_xll.RtGet(SourceAlias,$I130,BID)-J130),4))</f>
        <v/>
      </c>
      <c r="Z130" s="160" t="str">
        <f>IF($C130=" ","",ROUND(ABS(_xll.RtGet(SourceAlias,$I130,ASK)-K130),4))</f>
        <v/>
      </c>
      <c r="AA130" s="160" t="str">
        <f>IF($D130=" ","",ROUND(ABS(_xll.RtGet(SourceAlias,$L130,BID)-M130),4))</f>
        <v/>
      </c>
      <c r="AB130" s="160" t="str">
        <f>IF($D130=" ","",ROUND(ABS(_xll.RtGet(SourceAlias,$L130,ASK)-N130),4))</f>
        <v/>
      </c>
      <c r="AC130" s="160" t="str">
        <f>IF($E130=" ","",ROUND(ABS(_xll.RtGet(SourceAlias,$O130,BID)-P130),4))</f>
        <v/>
      </c>
      <c r="AD130" s="160" t="str">
        <f>IF($E130=" ","",ROUND(ABS(_xll.RtGet(SourceAlias,$O130,ASK)-Q130),4))</f>
        <v/>
      </c>
      <c r="AE130" s="160" t="str">
        <f>IF($F130=" ","",ROUND(ABS(_xll.RtGet(SourceAlias,$R130,BID)-S130),4))</f>
        <v/>
      </c>
      <c r="AF130" s="160" t="str">
        <f>IF($F130=" ","",ROUND(ABS(_xll.RtGet(SourceAlias,$R130,ASK)-T130),4))</f>
        <v/>
      </c>
      <c r="AG130" s="160" t="str">
        <f>IF($G130=" ","",ROUND(ABS(_xll.RtGet(SourceAlias,$U130,BID)-V130),4))</f>
        <v/>
      </c>
      <c r="AH130" s="160" t="str">
        <f>IF($G130=" ","",ROUND(ABS(_xll.RtGet(SourceAlias,$U130,ASK)-W130),4))</f>
        <v/>
      </c>
    </row>
    <row r="131" spans="1:34" x14ac:dyDescent="0.2">
      <c r="A131" s="209"/>
      <c r="B131" s="120" t="s">
        <v>148</v>
      </c>
      <c r="C131" s="156" t="s">
        <v>42</v>
      </c>
      <c r="D131" s="156" t="s">
        <v>42</v>
      </c>
      <c r="E131" s="156" t="s">
        <v>42</v>
      </c>
      <c r="F131" s="156" t="s">
        <v>42</v>
      </c>
      <c r="G131" s="156" t="s">
        <v>42</v>
      </c>
      <c r="H131" s="103" t="s">
        <v>42</v>
      </c>
      <c r="I131" s="148" t="str">
        <v>GBPYC1M_SB1L_59Y</v>
      </c>
      <c r="J131" s="147">
        <f ca="1">IF(I131="","",'1M Pricing'!$I131*100)</f>
        <v>1.8956202233539634</v>
      </c>
      <c r="K131" s="147">
        <f t="shared" ca="1" si="4"/>
        <v>1.8956202233539634</v>
      </c>
      <c r="L131" s="146" t="str">
        <v>GBPYC3M_SB3L_59Y</v>
      </c>
      <c r="M131" s="151">
        <f ca="1">IF(L131="","",'3M Pricing'!$I131*100)</f>
        <v>1.9455117080027586</v>
      </c>
      <c r="N131" s="147">
        <f t="shared" ref="N131:N132" ca="1" si="6">M131</f>
        <v>1.9455117080027586</v>
      </c>
      <c r="O131" s="146" t="str">
        <v>GBPYC6M_SB6L_59Y</v>
      </c>
      <c r="P131" s="147">
        <f ca="1">IF(O131="","",'6M Pricing'!$I131*100)</f>
        <v>1.9928687254477588</v>
      </c>
      <c r="Q131" s="147">
        <f t="shared" ca="1" si="5"/>
        <v>1.9928687254477588</v>
      </c>
      <c r="R131" s="146"/>
      <c r="S131" s="147"/>
      <c r="T131" s="147"/>
      <c r="U131" s="146"/>
      <c r="V131" s="151"/>
      <c r="W131" s="151"/>
      <c r="Y131" s="160" t="str">
        <f>IF($C131=" ","",ROUND(ABS(_xll.RtGet(SourceAlias,$I131,BID)-J131),4))</f>
        <v/>
      </c>
      <c r="Z131" s="160" t="str">
        <f>IF($C131=" ","",ROUND(ABS(_xll.RtGet(SourceAlias,$I131,ASK)-K131),4))</f>
        <v/>
      </c>
      <c r="AA131" s="160" t="str">
        <f>IF($D131=" ","",ROUND(ABS(_xll.RtGet(SourceAlias,$L131,BID)-M131),4))</f>
        <v/>
      </c>
      <c r="AB131" s="160" t="str">
        <f>IF($D131=" ","",ROUND(ABS(_xll.RtGet(SourceAlias,$L131,ASK)-N131),4))</f>
        <v/>
      </c>
      <c r="AC131" s="160" t="str">
        <f>IF($E131=" ","",ROUND(ABS(_xll.RtGet(SourceAlias,$O131,BID)-P131),4))</f>
        <v/>
      </c>
      <c r="AD131" s="160" t="str">
        <f>IF($E131=" ","",ROUND(ABS(_xll.RtGet(SourceAlias,$O131,ASK)-Q131),4))</f>
        <v/>
      </c>
      <c r="AE131" s="160" t="str">
        <f>IF($F131=" ","",ROUND(ABS(_xll.RtGet(SourceAlias,$R131,BID)-S131),4))</f>
        <v/>
      </c>
      <c r="AF131" s="160" t="str">
        <f>IF($F131=" ","",ROUND(ABS(_xll.RtGet(SourceAlias,$R131,ASK)-T131),4))</f>
        <v/>
      </c>
      <c r="AG131" s="160" t="str">
        <f>IF($G131=" ","",ROUND(ABS(_xll.RtGet(SourceAlias,$U131,BID)-V131),4))</f>
        <v/>
      </c>
      <c r="AH131" s="160" t="str">
        <f>IF($G131=" ","",ROUND(ABS(_xll.RtGet(SourceAlias,$U131,ASK)-W131),4))</f>
        <v/>
      </c>
    </row>
    <row r="132" spans="1:34" x14ac:dyDescent="0.2">
      <c r="A132" s="210"/>
      <c r="B132" s="121" t="s">
        <v>85</v>
      </c>
      <c r="C132" s="157" t="str">
        <f>IF(Contribute="abcd",IF($E$2&lt;&gt;-1,_xll.RtContribute(SourceAlias,I132,Fields,J132:K132,"SCOPE:SERVER"),_xll.RtContribute(SourceAlias,"DDS_INSERT_S",$E$2:$G$2,I132:K132,"SCOPE:SERVER FTC:ALL")),"stopped")</f>
        <v>stopped</v>
      </c>
      <c r="D132" s="157" t="str">
        <f>IF(Contribute="abcd",IF($E$2&lt;&gt;-1,_xll.RtContribute(SourceAlias,L132,Fields,M132:N132,"SCOPE:SERVER"),_xll.RtContribute(SourceAlias,"DDS_INSERT_S",$E$2:$G$2,L132:N132,"SCOPE:SERVER FTC:ALL")),"stopped")</f>
        <v>stopped</v>
      </c>
      <c r="E132" s="157" t="str">
        <f>IF(Contribute="abcd",IF($E$2&lt;&gt;-1,_xll.RtContribute(SourceAlias,O132,Fields,P132:Q132,"SCOPE:SERVER"),_xll.RtContribute(SourceAlias,"DDS_INSERT_S",$E$2:$G$2,O132:Q132,"SCOPE:SERVER FTC:ALL")),"stopped")</f>
        <v>stopped</v>
      </c>
      <c r="F132" s="157" t="s">
        <v>42</v>
      </c>
      <c r="G132" s="157" t="s">
        <v>42</v>
      </c>
      <c r="H132" s="103" t="s">
        <v>42</v>
      </c>
      <c r="I132" s="149" t="str">
        <v>GBPYC1M_SB1L_60Y</v>
      </c>
      <c r="J132" s="150">
        <f ca="1">IF(I132="","",'1M Pricing'!$I132*100)</f>
        <v>1.8963322444172597</v>
      </c>
      <c r="K132" s="150">
        <f t="shared" ca="1" si="4"/>
        <v>1.8963322444172597</v>
      </c>
      <c r="L132" s="152" t="str">
        <v>GBPYC3M_SB3L_60Y</v>
      </c>
      <c r="M132" s="92">
        <f ca="1">IF(L132="","",'3M Pricing'!$I132*100)</f>
        <v>1.9459999999969639</v>
      </c>
      <c r="N132" s="150">
        <f t="shared" ca="1" si="6"/>
        <v>1.9459999999969639</v>
      </c>
      <c r="O132" s="152" t="str">
        <v>GBPYC6M_SB6L_60Y</v>
      </c>
      <c r="P132" s="150">
        <f ca="1">IF(O132="","",'6M Pricing'!$I132*100)</f>
        <v>1.9930000000000028</v>
      </c>
      <c r="Q132" s="150">
        <f t="shared" ca="1" si="5"/>
        <v>1.9930000000000028</v>
      </c>
      <c r="R132" s="152"/>
      <c r="S132" s="150"/>
      <c r="T132" s="150"/>
      <c r="U132" s="152"/>
      <c r="V132" s="92"/>
      <c r="W132" s="92"/>
      <c r="Y132" s="93">
        <f ca="1">IF($C132=" ","",ROUND(ABS(_xll.RtGet(SourceAlias,$I132,BID)-J132),4))</f>
        <v>1E-4</v>
      </c>
      <c r="Z132" s="93">
        <f ca="1">IF($C132=" ","",ROUND(ABS(_xll.RtGet(SourceAlias,$I132,ASK)-K132),4))</f>
        <v>1E-4</v>
      </c>
      <c r="AA132" s="93">
        <f ca="1">IF($D132=" ","",ROUND(ABS(_xll.RtGet(SourceAlias,$L132,BID)-M132),4))</f>
        <v>0</v>
      </c>
      <c r="AB132" s="93">
        <f ca="1">IF($D132=" ","",ROUND(ABS(_xll.RtGet(SourceAlias,$L132,ASK)-N132),4))</f>
        <v>0</v>
      </c>
      <c r="AC132" s="93">
        <f ca="1">IF($E132=" ","",ROUND(ABS(_xll.RtGet(SourceAlias,$O132,BID)-P132),4))</f>
        <v>0</v>
      </c>
      <c r="AD132" s="93">
        <f ca="1">IF($E132=" ","",ROUND(ABS(_xll.RtGet(SourceAlias,$O132,ASK)-Q132),4))</f>
        <v>0</v>
      </c>
      <c r="AE132" s="93" t="str">
        <f>IF($F132=" ","",ROUND(ABS(_xll.RtGet(SourceAlias,$R132,BID)-S132),4))</f>
        <v/>
      </c>
      <c r="AF132" s="93" t="str">
        <f>IF($F132=" ","",ROUND(ABS(_xll.RtGet(SourceAlias,$R132,ASK)-T132),4))</f>
        <v/>
      </c>
      <c r="AG132" s="93" t="str">
        <f>IF($G132=" ","",ROUND(ABS(_xll.RtGet(SourceAlias,$U132,BID)-V132),4))</f>
        <v/>
      </c>
      <c r="AH132" s="93" t="str">
        <f>IF($G132=" ","",ROUND(ABS(_xll.RtGet(SourceAlias,$U132,ASK)-W132),4))</f>
        <v/>
      </c>
    </row>
  </sheetData>
  <mergeCells count="4">
    <mergeCell ref="A6:A23"/>
    <mergeCell ref="A24:A31"/>
    <mergeCell ref="A32:A51"/>
    <mergeCell ref="A52:A132"/>
  </mergeCells>
  <conditionalFormatting sqref="C2">
    <cfRule type="cellIs" dxfId="2" priority="3" operator="equal">
      <formula>"abcd"</formula>
    </cfRule>
  </conditionalFormatting>
  <conditionalFormatting sqref="C6:G31 C52:G96">
    <cfRule type="containsText" dxfId="1" priority="2" operator="containsText" text="Failure">
      <formula>NOT(ISERROR(SEARCH("Failure",C6)))</formula>
    </cfRule>
  </conditionalFormatting>
  <conditionalFormatting sqref="C32:G51">
    <cfRule type="containsText" dxfId="0" priority="1" operator="containsText" text="Failure">
      <formula>NOT(ISERROR(SEARCH("Failure",C32)))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44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3" bestFit="1" customWidth="1"/>
    <col min="6" max="8" width="17.28515625" style="3" customWidth="1"/>
    <col min="9" max="9" width="8" style="47" bestFit="1" customWidth="1"/>
    <col min="10" max="10" width="26.5703125" style="3" bestFit="1" customWidth="1"/>
    <col min="11" max="11" width="26.5703125" style="3" customWidth="1"/>
    <col min="12" max="12" width="2.7109375" style="3" hidden="1" customWidth="1" outlineLevel="1"/>
    <col min="13" max="13" width="15.140625" style="3" hidden="1" customWidth="1" outlineLevel="1"/>
    <col min="14" max="14" width="2.7109375" style="3" hidden="1" customWidth="1" outlineLevel="1"/>
    <col min="15" max="15" width="14.140625" style="3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83" width="27.28515625" style="1" customWidth="1"/>
    <col min="84" max="16384" width="2.85546875" style="1"/>
  </cols>
  <sheetData>
    <row r="1" spans="1:19" x14ac:dyDescent="0.2">
      <c r="A1" s="118"/>
      <c r="B1" s="115"/>
      <c r="C1" s="115"/>
      <c r="D1" s="115"/>
      <c r="E1" s="22" t="s">
        <v>48</v>
      </c>
      <c r="F1" s="23" t="s">
        <v>16</v>
      </c>
      <c r="G1" s="24"/>
      <c r="H1" s="24"/>
      <c r="I1" s="48"/>
      <c r="J1" s="24"/>
      <c r="K1" s="24"/>
      <c r="L1" s="24"/>
      <c r="N1" s="24"/>
      <c r="O1" s="24"/>
      <c r="P1" s="24"/>
      <c r="Q1" s="24"/>
      <c r="R1" s="24"/>
      <c r="S1" s="14"/>
    </row>
    <row r="2" spans="1:19" x14ac:dyDescent="0.2">
      <c r="E2" s="22" t="s">
        <v>49</v>
      </c>
      <c r="F2" s="23" t="str">
        <f>Currency&amp;CurveTenor</f>
        <v>GBP1M</v>
      </c>
      <c r="G2" s="24"/>
      <c r="H2" s="24"/>
      <c r="I2" s="48"/>
      <c r="J2" s="24"/>
      <c r="K2" s="24"/>
      <c r="O2" s="24"/>
      <c r="P2" s="24"/>
      <c r="Q2" s="24"/>
      <c r="R2" s="24"/>
      <c r="S2" s="14"/>
    </row>
    <row r="3" spans="1:19" x14ac:dyDescent="0.2">
      <c r="E3" s="22" t="s">
        <v>31</v>
      </c>
      <c r="F3" s="10" t="str">
        <f>IborIndexFamily&amp;CurveTenor</f>
        <v>GbpLibor1M</v>
      </c>
      <c r="G3" s="24"/>
      <c r="H3" s="24"/>
      <c r="I3" s="48"/>
      <c r="J3" s="24"/>
      <c r="K3" s="24"/>
      <c r="O3" s="24"/>
      <c r="P3" s="24"/>
      <c r="Q3" s="24"/>
      <c r="R3" s="24"/>
      <c r="S3" s="14"/>
    </row>
    <row r="4" spans="1:19" x14ac:dyDescent="0.2">
      <c r="A4" s="118"/>
      <c r="B4" s="115"/>
      <c r="C4" s="115"/>
      <c r="D4" s="115"/>
      <c r="E4" s="24"/>
      <c r="F4" s="24"/>
      <c r="G4" s="24"/>
      <c r="H4" s="24"/>
      <c r="I4" s="48"/>
      <c r="J4" s="24"/>
      <c r="K4" s="24"/>
      <c r="L4" s="24"/>
      <c r="N4" s="24"/>
      <c r="O4" s="118"/>
      <c r="P4" s="118"/>
      <c r="Q4" s="118"/>
      <c r="R4" s="24"/>
      <c r="S4" s="14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4"/>
      <c r="M5" s="22" t="s">
        <v>54</v>
      </c>
      <c r="N5" s="21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24" t="s">
        <v>89</v>
      </c>
      <c r="F6" s="133">
        <f t="array" ref="F6:F12">EvaluationDate</f>
        <v>42276</v>
      </c>
      <c r="G6" s="133">
        <f>_xll.qlInterestRateIndexValueDate(M6,F6)</f>
        <v>42276</v>
      </c>
      <c r="H6" s="133">
        <f>_xll.qlInterestRateIndexMaturity(M6,G6)</f>
        <v>42277</v>
      </c>
      <c r="I6" s="131">
        <f ca="1">_xll.qlIndexFixing(M6,F6,TRUE,InterestRatesTrigger)</f>
        <v>5.0398573460597174E-3</v>
      </c>
      <c r="J6" s="131" t="str">
        <f t="shared" ref="J6:J12" si="0">Currency&amp;"YC"&amp;CurveTenor&amp;"_"&amp;D6&amp;"D"</f>
        <v>GBPYC1M_OND</v>
      </c>
      <c r="K6" s="131"/>
      <c r="L6" s="14"/>
      <c r="M6" s="51" t="str">
        <f>_xll.qlLibor(,Currency,D6,YieldCurve,,Trigger)</f>
        <v>obj_00445#0002</v>
      </c>
      <c r="N6" s="24"/>
      <c r="O6" s="118"/>
      <c r="P6" s="118"/>
      <c r="Q6" s="118"/>
      <c r="R6" s="24"/>
      <c r="S6" s="14"/>
    </row>
    <row r="7" spans="1:19" x14ac:dyDescent="0.2">
      <c r="A7" s="112"/>
      <c r="B7" s="179"/>
      <c r="C7" s="179"/>
      <c r="D7" s="179" t="s">
        <v>86</v>
      </c>
      <c r="E7" s="124" t="s">
        <v>89</v>
      </c>
      <c r="F7" s="125">
        <v>42276</v>
      </c>
      <c r="G7" s="125">
        <f>_xll.qlInterestRateIndexValueDate(M7,F7)</f>
        <v>42277</v>
      </c>
      <c r="H7" s="125">
        <f>_xll.qlInterestRateIndexMaturity(M7,G7)</f>
        <v>42278</v>
      </c>
      <c r="I7" s="114">
        <f ca="1">_xll.qlIndexFixing(M7,F7,TRUE,InterestRatesTrigger)</f>
        <v>5.0401317639037213E-3</v>
      </c>
      <c r="J7" s="114" t="str">
        <f t="shared" si="0"/>
        <v>GBPYC1M_TND</v>
      </c>
      <c r="K7" s="114"/>
      <c r="L7" s="14"/>
      <c r="M7" s="43" t="str">
        <f>_xll.qlLibor(,Currency,D7,YieldCurve,,Trigger)</f>
        <v>obj_0044a#0002</v>
      </c>
      <c r="N7" s="21"/>
      <c r="O7" s="118"/>
      <c r="P7" s="118"/>
      <c r="Q7" s="118"/>
      <c r="R7" s="14"/>
      <c r="S7" s="14"/>
    </row>
    <row r="8" spans="1:19" x14ac:dyDescent="0.2">
      <c r="A8" s="112"/>
      <c r="B8" s="179"/>
      <c r="C8" s="179"/>
      <c r="D8" s="179" t="s">
        <v>87</v>
      </c>
      <c r="E8" s="124" t="s">
        <v>89</v>
      </c>
      <c r="F8" s="125">
        <v>42276</v>
      </c>
      <c r="G8" s="125">
        <f>_xll.qlInterestRateIndexValueDate(M8,F8)</f>
        <v>42278</v>
      </c>
      <c r="H8" s="125">
        <f>_xll.qlInterestRateIndexMaturity(M8,G8)</f>
        <v>42279</v>
      </c>
      <c r="I8" s="114">
        <f ca="1">_xll.qlIndexFixing(M8,F8,TRUE,InterestRatesTrigger)</f>
        <v>5.0406805995917292E-3</v>
      </c>
      <c r="J8" s="114" t="str">
        <f t="shared" si="0"/>
        <v>GBPYC1M_SND</v>
      </c>
      <c r="K8" s="114"/>
      <c r="L8" s="14"/>
      <c r="M8" s="36" t="str">
        <f>_xll.qlLibor(,Currency,D8,YieldCurve,,Trigger)</f>
        <v>obj_00452#0002</v>
      </c>
      <c r="N8" s="21"/>
      <c r="O8" s="118"/>
      <c r="P8" s="118"/>
      <c r="Q8" s="118"/>
      <c r="R8" s="14"/>
      <c r="S8" s="14"/>
    </row>
    <row r="9" spans="1:19" x14ac:dyDescent="0.2">
      <c r="A9" s="112"/>
      <c r="B9" s="179"/>
      <c r="C9" s="179"/>
      <c r="D9" s="179" t="s">
        <v>88</v>
      </c>
      <c r="E9" s="124" t="s">
        <v>89</v>
      </c>
      <c r="F9" s="125">
        <v>42276</v>
      </c>
      <c r="G9" s="125">
        <f>_xll.qlInterestRateIndexValueDate(M9,F9)</f>
        <v>42276</v>
      </c>
      <c r="H9" s="125">
        <f>_xll.qlInterestRateIndexMaturity(M9,G9)</f>
        <v>42283</v>
      </c>
      <c r="I9" s="114">
        <f ca="1">_xll.qlIndexFixing(M9,F9,TRUE,InterestRatesTrigger)</f>
        <v>5.042261643953827E-3</v>
      </c>
      <c r="J9" s="114" t="str">
        <f t="shared" si="0"/>
        <v>GBPYC1M_SWD</v>
      </c>
      <c r="K9" s="114"/>
      <c r="L9" s="14"/>
      <c r="M9" s="36" t="str">
        <f>_xll.qlLibor(,Currency,D9,YieldCurve,,Trigger)</f>
        <v>obj_00450#0002</v>
      </c>
      <c r="N9" s="21"/>
      <c r="O9" s="118"/>
      <c r="P9" s="118"/>
      <c r="Q9" s="118"/>
      <c r="R9" s="14"/>
      <c r="S9" s="14"/>
    </row>
    <row r="10" spans="1:19" x14ac:dyDescent="0.2">
      <c r="A10" s="112"/>
      <c r="B10" s="179"/>
      <c r="C10" s="179"/>
      <c r="D10" s="179" t="s">
        <v>15</v>
      </c>
      <c r="E10" s="124" t="s">
        <v>89</v>
      </c>
      <c r="F10" s="125">
        <v>42276</v>
      </c>
      <c r="G10" s="125">
        <f>_xll.qlInterestRateIndexValueDate(M10,F10)</f>
        <v>42276</v>
      </c>
      <c r="H10" s="125">
        <f>_xll.qlInterestRateIndexMaturity(M10,G10)</f>
        <v>42290</v>
      </c>
      <c r="I10" s="114">
        <f ca="1">_xll.qlIndexFixing(M10,F10,TRUE,InterestRatesTrigger)</f>
        <v>5.0492298849823848E-3</v>
      </c>
      <c r="J10" s="114" t="str">
        <f t="shared" si="0"/>
        <v>GBPYC1M_2WD</v>
      </c>
      <c r="K10" s="114"/>
      <c r="L10" s="14"/>
      <c r="M10" s="36" t="str">
        <f>_xll.qlLibor(,Currency,D10,YieldCurve,,Trigger)</f>
        <v>obj_00443#0002</v>
      </c>
      <c r="N10" s="21"/>
      <c r="O10" s="118"/>
      <c r="P10" s="118"/>
      <c r="Q10" s="118"/>
      <c r="R10" s="14"/>
      <c r="S10" s="14"/>
    </row>
    <row r="11" spans="1:19" x14ac:dyDescent="0.2">
      <c r="A11" s="112"/>
      <c r="B11" s="179"/>
      <c r="C11" s="179"/>
      <c r="D11" s="179" t="s">
        <v>61</v>
      </c>
      <c r="E11" s="124" t="s">
        <v>89</v>
      </c>
      <c r="F11" s="125">
        <v>42276</v>
      </c>
      <c r="G11" s="125">
        <f>_xll.qlInterestRateIndexValueDate(M11,F11)</f>
        <v>42276</v>
      </c>
      <c r="H11" s="125">
        <f>_xll.qlInterestRateIndexMaturity(M11,G11)</f>
        <v>42297</v>
      </c>
      <c r="I11" s="114">
        <f ca="1">_xll.qlIndexFixing(M11,F11,TRUE,InterestRatesTrigger)</f>
        <v>5.0606828462804836E-3</v>
      </c>
      <c r="J11" s="114" t="str">
        <f t="shared" si="0"/>
        <v>GBPYC1M_3WD</v>
      </c>
      <c r="K11" s="114"/>
      <c r="L11" s="14"/>
      <c r="M11" s="36" t="str">
        <f>_xll.qlLibor(,Currency,D11,YieldCurve,,Trigger)</f>
        <v>obj_0044c#0002</v>
      </c>
      <c r="N11" s="14"/>
      <c r="O11" s="118"/>
      <c r="P11" s="118"/>
      <c r="Q11" s="118"/>
      <c r="R11" s="14"/>
      <c r="S11" s="14"/>
    </row>
    <row r="12" spans="1:19" x14ac:dyDescent="0.2">
      <c r="A12" s="112"/>
      <c r="B12" s="179"/>
      <c r="C12" s="179"/>
      <c r="D12" s="179" t="s">
        <v>16</v>
      </c>
      <c r="E12" s="124" t="s">
        <v>89</v>
      </c>
      <c r="F12" s="125">
        <v>42276</v>
      </c>
      <c r="G12" s="125">
        <f>_xll.qlInterestRateIndexValueDate(M12,F12)</f>
        <v>42276</v>
      </c>
      <c r="H12" s="125">
        <f>_xll.qlInterestRateIndexMaturity(M12,G12)</f>
        <v>42306</v>
      </c>
      <c r="I12" s="114">
        <f ca="1">_xll.qlIndexFixing(M12,F12,TRUE,InterestRatesTrigger)</f>
        <v>5.0819999999997352E-3</v>
      </c>
      <c r="J12" s="114" t="str">
        <f t="shared" si="0"/>
        <v>GBPYC1M_1MD</v>
      </c>
      <c r="K12" s="114"/>
      <c r="L12" s="14"/>
      <c r="M12" s="36" t="str">
        <f>_xll.qlLibor(,Currency,D12,YieldCurve,,Trigger)</f>
        <v>obj_00447#0002</v>
      </c>
      <c r="O12" s="118"/>
      <c r="P12" s="118"/>
      <c r="Q12" s="118"/>
      <c r="R12" s="14"/>
      <c r="S12" s="14"/>
    </row>
    <row r="13" spans="1:19" x14ac:dyDescent="0.2">
      <c r="A13" s="112"/>
      <c r="B13" s="179"/>
      <c r="C13" s="179"/>
      <c r="D13" s="179" t="s">
        <v>17</v>
      </c>
      <c r="E13" s="124" t="s">
        <v>89</v>
      </c>
      <c r="F13" s="125">
        <f t="array" ref="F13">EvaluationDate</f>
        <v>42276</v>
      </c>
      <c r="G13" s="125">
        <f>_xll.qlInterestRateIndexValueDate(M13,F13)</f>
        <v>42276</v>
      </c>
      <c r="H13" s="125">
        <f>_xll.qlInterestRateIndexMaturity(M13,G13)</f>
        <v>42338</v>
      </c>
      <c r="I13" s="114">
        <f ca="1">_xll.qlIndexFixing(M13,F13,TRUE,InterestRatesTrigger)</f>
        <v>5.1751859248264712E-3</v>
      </c>
      <c r="J13" s="114" t="s">
        <v>153</v>
      </c>
      <c r="K13" s="114"/>
      <c r="M13" s="36" t="str">
        <f>_xll.qlLibor(,Currency,D13,YieldCurve,,Trigger)</f>
        <v>obj_00442#0002</v>
      </c>
      <c r="O13" s="118"/>
      <c r="P13" s="118"/>
      <c r="Q13" s="118"/>
      <c r="R13" s="14"/>
      <c r="S13" s="14"/>
    </row>
    <row r="14" spans="1:19" x14ac:dyDescent="0.2">
      <c r="A14" s="112"/>
      <c r="B14" s="179"/>
      <c r="C14" s="179"/>
      <c r="D14" s="179" t="s">
        <v>18</v>
      </c>
      <c r="E14" s="124" t="s">
        <v>89</v>
      </c>
      <c r="F14" s="125">
        <f t="array" ref="F14">EvaluationDate</f>
        <v>42276</v>
      </c>
      <c r="G14" s="125">
        <f>_xll.qlInterestRateIndexValueDate(M14,F14)</f>
        <v>42276</v>
      </c>
      <c r="H14" s="125">
        <f>_xll.qlInterestRateIndexMaturity(M14,G14)</f>
        <v>42367</v>
      </c>
      <c r="I14" s="114">
        <f ca="1">_xll.qlIndexFixing(M14,F14,TRUE,InterestRatesTrigger)</f>
        <v>5.2253061536047963E-3</v>
      </c>
      <c r="J14" s="114" t="s">
        <v>154</v>
      </c>
      <c r="K14" s="114"/>
      <c r="M14" s="36" t="str">
        <f>_xll.qlLibor(,Currency,D14,YieldCurve,,Trigger)</f>
        <v>obj_00446#0002</v>
      </c>
      <c r="O14" s="118"/>
      <c r="P14" s="118"/>
      <c r="Q14" s="118"/>
      <c r="R14" s="14"/>
      <c r="S14" s="14"/>
    </row>
    <row r="15" spans="1:19" x14ac:dyDescent="0.2">
      <c r="A15" s="112"/>
      <c r="B15" s="179"/>
      <c r="C15" s="179"/>
      <c r="D15" s="179" t="s">
        <v>19</v>
      </c>
      <c r="E15" s="124" t="s">
        <v>89</v>
      </c>
      <c r="F15" s="125">
        <f t="array" ref="F15">EvaluationDate</f>
        <v>42276</v>
      </c>
      <c r="G15" s="125">
        <f>_xll.qlInterestRateIndexValueDate(M15,F15)</f>
        <v>42276</v>
      </c>
      <c r="H15" s="125">
        <f>_xll.qlInterestRateIndexMaturity(M15,G15)</f>
        <v>42398</v>
      </c>
      <c r="I15" s="114">
        <f ca="1">_xll.qlIndexFixing(M15,F15,TRUE,InterestRatesTrigger)</f>
        <v>5.2504715579712365E-3</v>
      </c>
      <c r="J15" s="114" t="s">
        <v>155</v>
      </c>
      <c r="K15" s="114"/>
      <c r="M15" s="43" t="str">
        <f>_xll.qlLibor(,Currency,D15,YieldCurve,,Trigger)</f>
        <v>obj_00451#0002</v>
      </c>
      <c r="O15" s="118"/>
      <c r="P15" s="118"/>
      <c r="Q15" s="118"/>
      <c r="R15" s="14"/>
      <c r="S15" s="14"/>
    </row>
    <row r="16" spans="1:19" x14ac:dyDescent="0.2">
      <c r="A16" s="112"/>
      <c r="B16" s="179"/>
      <c r="C16" s="179"/>
      <c r="D16" s="179" t="s">
        <v>20</v>
      </c>
      <c r="E16" s="124" t="s">
        <v>89</v>
      </c>
      <c r="F16" s="125">
        <f t="array" ref="F16">EvaluationDate</f>
        <v>42276</v>
      </c>
      <c r="G16" s="125">
        <f>_xll.qlInterestRateIndexValueDate(M16,F16)</f>
        <v>42276</v>
      </c>
      <c r="H16" s="125">
        <f>_xll.qlInterestRateIndexMaturity(M16,G16)</f>
        <v>42429</v>
      </c>
      <c r="I16" s="114">
        <f ca="1">_xll.qlIndexFixing(M16,F16,TRUE,InterestRatesTrigger)</f>
        <v>5.2755322308342878E-3</v>
      </c>
      <c r="J16" s="114" t="s">
        <v>156</v>
      </c>
      <c r="K16" s="114"/>
      <c r="M16" s="36" t="str">
        <f>_xll.qlLibor(,Currency,D16,YieldCurve,,Trigger)</f>
        <v>obj_00448#0002</v>
      </c>
      <c r="O16" s="118"/>
      <c r="P16" s="118"/>
      <c r="Q16" s="118"/>
      <c r="R16" s="14"/>
      <c r="S16" s="14"/>
    </row>
    <row r="17" spans="1:19" x14ac:dyDescent="0.2">
      <c r="A17" s="112"/>
      <c r="B17" s="179"/>
      <c r="C17" s="179"/>
      <c r="D17" s="179" t="s">
        <v>13</v>
      </c>
      <c r="E17" s="124" t="s">
        <v>89</v>
      </c>
      <c r="F17" s="125">
        <f t="array" ref="F17">EvaluationDate</f>
        <v>42276</v>
      </c>
      <c r="G17" s="125">
        <f>_xll.qlInterestRateIndexValueDate(M17,F17)</f>
        <v>42276</v>
      </c>
      <c r="H17" s="125">
        <f>_xll.qlInterestRateIndexMaturity(M17,G17)</f>
        <v>42458</v>
      </c>
      <c r="I17" s="114">
        <f ca="1">_xll.qlIndexFixing(M17,F17,TRUE,InterestRatesTrigger)</f>
        <v>5.3005988982516624E-3</v>
      </c>
      <c r="J17" s="114" t="s">
        <v>157</v>
      </c>
      <c r="K17" s="114"/>
      <c r="M17" s="36" t="str">
        <f>_xll.qlLibor(,Currency,D17,YieldCurve,,Trigger)</f>
        <v>obj_0044b#0002</v>
      </c>
      <c r="O17" s="118"/>
      <c r="P17" s="118"/>
      <c r="Q17" s="118"/>
      <c r="R17" s="14"/>
      <c r="S17" s="14"/>
    </row>
    <row r="18" spans="1:19" x14ac:dyDescent="0.2">
      <c r="A18" s="112"/>
      <c r="B18" s="179"/>
      <c r="C18" s="179"/>
      <c r="D18" s="179" t="s">
        <v>55</v>
      </c>
      <c r="E18" s="124" t="s">
        <v>89</v>
      </c>
      <c r="F18" s="125">
        <f t="array" ref="F18">EvaluationDate</f>
        <v>42276</v>
      </c>
      <c r="G18" s="125">
        <f>_xll.qlInterestRateIndexValueDate(M18,F18)</f>
        <v>42276</v>
      </c>
      <c r="H18" s="125">
        <f>_xll.qlInterestRateIndexMaturity(M18,G18)</f>
        <v>42489</v>
      </c>
      <c r="I18" s="114">
        <f ca="1">_xll.qlIndexFixing(M18,F18,TRUE,InterestRatesTrigger)</f>
        <v>5.3381947455810224E-3</v>
      </c>
      <c r="J18" s="114" t="s">
        <v>158</v>
      </c>
      <c r="K18" s="114"/>
      <c r="M18" s="36" t="str">
        <f>_xll.qlLibor(,Currency,D18,YieldCurve,,Trigger)</f>
        <v>obj_0044d#0002</v>
      </c>
      <c r="O18" s="118"/>
      <c r="P18" s="118"/>
      <c r="Q18" s="118"/>
      <c r="R18" s="14"/>
      <c r="S18" s="14"/>
    </row>
    <row r="19" spans="1:19" x14ac:dyDescent="0.2">
      <c r="A19" s="112"/>
      <c r="B19" s="179"/>
      <c r="C19" s="179"/>
      <c r="D19" s="179" t="s">
        <v>56</v>
      </c>
      <c r="E19" s="124" t="s">
        <v>89</v>
      </c>
      <c r="F19" s="125">
        <f t="array" ref="F19">EvaluationDate</f>
        <v>42276</v>
      </c>
      <c r="G19" s="125">
        <f>_xll.qlInterestRateIndexValueDate(M19,F19)</f>
        <v>42276</v>
      </c>
      <c r="H19" s="125">
        <f>_xll.qlInterestRateIndexMaturity(M19,G19)</f>
        <v>42521</v>
      </c>
      <c r="I19" s="114">
        <f ca="1">_xll.qlIndexFixing(M19,F19,TRUE,InterestRatesTrigger)</f>
        <v>5.4007884319506464E-3</v>
      </c>
      <c r="J19" s="114" t="s">
        <v>159</v>
      </c>
      <c r="K19" s="114"/>
      <c r="M19" s="43" t="str">
        <f>_xll.qlLibor(,Currency,D19,YieldCurve,,Trigger)</f>
        <v>obj_0044f#0002</v>
      </c>
      <c r="O19" s="118"/>
      <c r="P19" s="118"/>
      <c r="Q19" s="118"/>
      <c r="R19" s="14"/>
      <c r="S19" s="14"/>
    </row>
    <row r="20" spans="1:19" x14ac:dyDescent="0.2">
      <c r="A20" s="112"/>
      <c r="B20" s="179"/>
      <c r="C20" s="179"/>
      <c r="D20" s="179" t="s">
        <v>21</v>
      </c>
      <c r="E20" s="124" t="s">
        <v>89</v>
      </c>
      <c r="F20" s="125">
        <f t="array" ref="F20">EvaluationDate</f>
        <v>42276</v>
      </c>
      <c r="G20" s="125">
        <f>_xll.qlInterestRateIndexValueDate(M20,F20)</f>
        <v>42276</v>
      </c>
      <c r="H20" s="125">
        <f>_xll.qlInterestRateIndexMaturity(M20,G20)</f>
        <v>42550</v>
      </c>
      <c r="I20" s="114">
        <f ca="1">_xll.qlIndexFixing(M20,F20,TRUE,InterestRatesTrigger)</f>
        <v>5.4633654443874188E-3</v>
      </c>
      <c r="J20" s="114" t="s">
        <v>160</v>
      </c>
      <c r="K20" s="114"/>
      <c r="M20" s="36" t="str">
        <f>_xll.qlLibor(,Currency,D20,YieldCurve,,Trigger)</f>
        <v>obj_00453#0002</v>
      </c>
      <c r="O20" s="118"/>
      <c r="P20" s="118"/>
      <c r="Q20" s="118"/>
      <c r="R20" s="14"/>
      <c r="S20" s="14"/>
    </row>
    <row r="21" spans="1:19" x14ac:dyDescent="0.2">
      <c r="A21" s="112"/>
      <c r="B21" s="179"/>
      <c r="C21" s="179"/>
      <c r="D21" s="179" t="s">
        <v>57</v>
      </c>
      <c r="E21" s="124" t="s">
        <v>89</v>
      </c>
      <c r="F21" s="125">
        <f t="array" ref="F21">EvaluationDate</f>
        <v>42276</v>
      </c>
      <c r="G21" s="125">
        <f>_xll.qlInterestRateIndexValueDate(M21,F21)</f>
        <v>42276</v>
      </c>
      <c r="H21" s="125">
        <f>_xll.qlInterestRateIndexMaturity(M21,G21)</f>
        <v>42580</v>
      </c>
      <c r="I21" s="114">
        <f ca="1">_xll.qlIndexFixing(M21,F21,TRUE,InterestRatesTrigger)</f>
        <v>5.5510945242347835E-3</v>
      </c>
      <c r="J21" s="114" t="s">
        <v>161</v>
      </c>
      <c r="K21" s="114"/>
      <c r="M21" s="36" t="str">
        <f>_xll.qlLibor(,Currency,D21,YieldCurve,,Trigger)</f>
        <v>obj_00444#0002</v>
      </c>
      <c r="O21" s="118"/>
      <c r="P21" s="118"/>
      <c r="Q21" s="118"/>
      <c r="R21" s="14"/>
      <c r="S21" s="14"/>
    </row>
    <row r="22" spans="1:19" x14ac:dyDescent="0.2">
      <c r="A22" s="112"/>
      <c r="B22" s="179"/>
      <c r="C22" s="179"/>
      <c r="D22" s="179" t="s">
        <v>58</v>
      </c>
      <c r="E22" s="124" t="s">
        <v>89</v>
      </c>
      <c r="F22" s="125">
        <f t="array" ref="F22">EvaluationDate</f>
        <v>42276</v>
      </c>
      <c r="G22" s="125">
        <f>_xll.qlInterestRateIndexValueDate(M22,F22)</f>
        <v>42276</v>
      </c>
      <c r="H22" s="125">
        <f>_xll.qlInterestRateIndexMaturity(M22,G22)</f>
        <v>42612</v>
      </c>
      <c r="I22" s="114">
        <f ca="1">_xll.qlIndexFixing(M22,F22,TRUE,InterestRatesTrigger)</f>
        <v>5.6386161691240758E-3</v>
      </c>
      <c r="J22" s="114" t="s">
        <v>162</v>
      </c>
      <c r="K22" s="114"/>
      <c r="M22" s="36" t="str">
        <f>_xll.qlLibor(,Currency,D22,YieldCurve,,Trigger)</f>
        <v>obj_00449#0002</v>
      </c>
      <c r="O22" s="118"/>
      <c r="P22" s="118"/>
      <c r="Q22" s="118"/>
      <c r="R22" s="14"/>
      <c r="S22" s="14"/>
    </row>
    <row r="23" spans="1:19" x14ac:dyDescent="0.2">
      <c r="A23" s="112"/>
      <c r="B23" s="182"/>
      <c r="C23" s="182"/>
      <c r="D23" s="182" t="s">
        <v>22</v>
      </c>
      <c r="E23" s="124" t="s">
        <v>89</v>
      </c>
      <c r="F23" s="127">
        <f t="array" ref="F23">EvaluationDate</f>
        <v>42276</v>
      </c>
      <c r="G23" s="127">
        <f>_xll.qlInterestRateIndexValueDate(M23,F23)</f>
        <v>42276</v>
      </c>
      <c r="H23" s="127">
        <f>_xll.qlInterestRateIndexMaturity(M23,G23)</f>
        <v>42642</v>
      </c>
      <c r="I23" s="128">
        <f ca="1">_xll.qlIndexFixing(M23,F23,TRUE,InterestRatesTrigger)</f>
        <v>5.7388121825188232E-3</v>
      </c>
      <c r="J23" s="128" t="s">
        <v>163</v>
      </c>
      <c r="K23" s="128"/>
      <c r="M23" s="39" t="str">
        <f>_xll.qlLibor(,Currency,D23,YieldCurve,,Trigger)</f>
        <v>obj_0044e#0002</v>
      </c>
      <c r="O23" s="118"/>
      <c r="P23" s="118"/>
      <c r="Q23" s="118"/>
      <c r="R23" s="14"/>
      <c r="S23" s="14"/>
    </row>
    <row r="24" spans="1:19" s="104" customFormat="1" x14ac:dyDescent="0.2">
      <c r="A24" s="112"/>
      <c r="B24" s="179"/>
      <c r="C24" s="179"/>
      <c r="D24" s="179"/>
      <c r="E24" s="132"/>
      <c r="F24" s="125"/>
      <c r="G24" s="125"/>
      <c r="H24" s="125"/>
      <c r="I24" s="114"/>
      <c r="J24" s="114"/>
      <c r="K24" s="114"/>
      <c r="L24" s="106"/>
      <c r="M24" s="106"/>
      <c r="N24" s="106"/>
      <c r="O24" s="118"/>
      <c r="P24" s="118"/>
      <c r="Q24" s="118"/>
      <c r="R24" s="112"/>
      <c r="S24" s="112"/>
    </row>
    <row r="25" spans="1:19" s="104" customFormat="1" x14ac:dyDescent="0.2">
      <c r="A25" s="112"/>
      <c r="B25" s="179"/>
      <c r="C25" s="179"/>
      <c r="D25" s="179"/>
      <c r="E25" s="124"/>
      <c r="F25" s="125"/>
      <c r="G25" s="125"/>
      <c r="H25" s="125"/>
      <c r="I25" s="114"/>
      <c r="J25" s="114"/>
      <c r="K25" s="114"/>
      <c r="L25" s="106"/>
      <c r="M25" s="106"/>
      <c r="N25" s="106"/>
      <c r="O25" s="118"/>
      <c r="P25" s="118"/>
      <c r="Q25" s="118"/>
      <c r="R25" s="112"/>
      <c r="S25" s="112"/>
    </row>
    <row r="26" spans="1:19" s="104" customFormat="1" x14ac:dyDescent="0.2">
      <c r="A26" s="112"/>
      <c r="B26" s="179"/>
      <c r="C26" s="179"/>
      <c r="D26" s="179"/>
      <c r="E26" s="124"/>
      <c r="F26" s="125"/>
      <c r="G26" s="125"/>
      <c r="H26" s="125"/>
      <c r="I26" s="114"/>
      <c r="J26" s="114"/>
      <c r="K26" s="114"/>
      <c r="L26" s="106"/>
      <c r="M26" s="106"/>
      <c r="N26" s="106"/>
      <c r="O26" s="118"/>
      <c r="P26" s="118"/>
      <c r="Q26" s="118"/>
      <c r="R26" s="112"/>
      <c r="S26" s="112"/>
    </row>
    <row r="27" spans="1:19" s="104" customFormat="1" x14ac:dyDescent="0.2">
      <c r="A27" s="112"/>
      <c r="B27" s="179"/>
      <c r="C27" s="179"/>
      <c r="D27" s="179"/>
      <c r="E27" s="124"/>
      <c r="F27" s="125"/>
      <c r="G27" s="125"/>
      <c r="H27" s="125"/>
      <c r="I27" s="114"/>
      <c r="J27" s="114"/>
      <c r="K27" s="114"/>
      <c r="L27" s="106"/>
      <c r="M27" s="106"/>
      <c r="N27" s="106"/>
      <c r="O27" s="118"/>
      <c r="P27" s="118"/>
      <c r="Q27" s="118"/>
      <c r="R27" s="112"/>
      <c r="S27" s="112"/>
    </row>
    <row r="28" spans="1:19" s="104" customFormat="1" x14ac:dyDescent="0.2">
      <c r="A28" s="112"/>
      <c r="B28" s="179"/>
      <c r="C28" s="179"/>
      <c r="D28" s="179"/>
      <c r="E28" s="124"/>
      <c r="F28" s="125"/>
      <c r="G28" s="125"/>
      <c r="H28" s="125"/>
      <c r="I28" s="114"/>
      <c r="J28" s="114"/>
      <c r="K28" s="114"/>
      <c r="L28" s="106"/>
      <c r="M28" s="106"/>
      <c r="N28" s="106"/>
      <c r="O28" s="118"/>
      <c r="P28" s="118"/>
      <c r="Q28" s="118"/>
      <c r="R28" s="112"/>
      <c r="S28" s="112"/>
    </row>
    <row r="29" spans="1:19" s="104" customFormat="1" x14ac:dyDescent="0.2">
      <c r="A29" s="112"/>
      <c r="B29" s="179"/>
      <c r="C29" s="179"/>
      <c r="D29" s="179"/>
      <c r="E29" s="124"/>
      <c r="F29" s="125"/>
      <c r="G29" s="125"/>
      <c r="H29" s="125"/>
      <c r="I29" s="114"/>
      <c r="J29" s="114"/>
      <c r="K29" s="114"/>
      <c r="L29" s="106"/>
      <c r="M29" s="106"/>
      <c r="N29" s="106"/>
      <c r="O29" s="118"/>
      <c r="P29" s="118"/>
      <c r="Q29" s="118"/>
      <c r="R29" s="112"/>
      <c r="S29" s="112"/>
    </row>
    <row r="30" spans="1:19" s="104" customFormat="1" x14ac:dyDescent="0.2">
      <c r="A30" s="112"/>
      <c r="B30" s="179"/>
      <c r="C30" s="179"/>
      <c r="D30" s="179"/>
      <c r="E30" s="124"/>
      <c r="F30" s="125"/>
      <c r="G30" s="125"/>
      <c r="H30" s="125"/>
      <c r="I30" s="114"/>
      <c r="J30" s="114"/>
      <c r="K30" s="114"/>
      <c r="L30" s="106"/>
      <c r="M30" s="106"/>
      <c r="N30" s="106"/>
      <c r="O30" s="118"/>
      <c r="P30" s="118"/>
      <c r="Q30" s="118"/>
      <c r="R30" s="112"/>
      <c r="S30" s="112"/>
    </row>
    <row r="31" spans="1:19" s="104" customFormat="1" x14ac:dyDescent="0.2">
      <c r="A31" s="112"/>
      <c r="B31" s="179"/>
      <c r="C31" s="179"/>
      <c r="D31" s="179"/>
      <c r="E31" s="126"/>
      <c r="F31" s="125"/>
      <c r="G31" s="125"/>
      <c r="H31" s="125"/>
      <c r="I31" s="114"/>
      <c r="J31" s="114"/>
      <c r="K31" s="114"/>
      <c r="L31" s="106"/>
      <c r="M31" s="106"/>
      <c r="N31" s="106"/>
      <c r="O31" s="118"/>
      <c r="P31" s="118"/>
      <c r="Q31" s="118"/>
      <c r="R31" s="112"/>
      <c r="S31" s="112"/>
    </row>
    <row r="32" spans="1:19" x14ac:dyDescent="0.2">
      <c r="A32" s="112"/>
      <c r="B32" s="188"/>
      <c r="C32" s="188"/>
      <c r="D32" s="172"/>
      <c r="E32" s="132"/>
      <c r="F32" s="133"/>
      <c r="G32" s="133"/>
      <c r="H32" s="133"/>
      <c r="I32" s="98"/>
      <c r="J32" s="131"/>
      <c r="K32" s="131"/>
      <c r="M32" s="106"/>
      <c r="R32" s="14"/>
      <c r="S32" s="14"/>
    </row>
    <row r="33" spans="1:19" x14ac:dyDescent="0.2">
      <c r="A33" s="112"/>
      <c r="B33" s="193"/>
      <c r="C33" s="193"/>
      <c r="D33" s="173"/>
      <c r="E33" s="126"/>
      <c r="F33" s="127"/>
      <c r="G33" s="127"/>
      <c r="H33" s="127"/>
      <c r="I33" s="100"/>
      <c r="J33" s="128"/>
      <c r="K33" s="128"/>
      <c r="R33" s="14"/>
      <c r="S33" s="14"/>
    </row>
    <row r="34" spans="1:19" x14ac:dyDescent="0.2">
      <c r="A34" s="112"/>
      <c r="B34" s="198"/>
      <c r="C34" s="198"/>
      <c r="D34" s="174"/>
      <c r="E34" s="124"/>
      <c r="F34" s="125"/>
      <c r="G34" s="125"/>
      <c r="H34" s="125"/>
      <c r="I34" s="99"/>
      <c r="J34" s="114"/>
      <c r="K34" s="114"/>
      <c r="R34" s="14"/>
      <c r="S34" s="14"/>
    </row>
    <row r="35" spans="1:19" x14ac:dyDescent="0.2">
      <c r="A35" s="112"/>
      <c r="B35" s="198"/>
      <c r="C35" s="198"/>
      <c r="D35" s="174"/>
      <c r="E35" s="124"/>
      <c r="F35" s="125"/>
      <c r="G35" s="125"/>
      <c r="H35" s="125"/>
      <c r="I35" s="99"/>
      <c r="J35" s="114"/>
      <c r="K35" s="114"/>
      <c r="R35" s="14"/>
      <c r="S35" s="14"/>
    </row>
    <row r="36" spans="1:19" x14ac:dyDescent="0.2">
      <c r="A36" s="112"/>
      <c r="B36" s="198"/>
      <c r="C36" s="198"/>
      <c r="D36" s="174"/>
      <c r="E36" s="124"/>
      <c r="F36" s="125"/>
      <c r="G36" s="125"/>
      <c r="H36" s="125"/>
      <c r="I36" s="99"/>
      <c r="J36" s="114"/>
      <c r="K36" s="114"/>
      <c r="R36" s="14"/>
      <c r="S36" s="14"/>
    </row>
    <row r="37" spans="1:19" x14ac:dyDescent="0.2">
      <c r="A37" s="112"/>
      <c r="B37" s="198"/>
      <c r="C37" s="198"/>
      <c r="D37" s="174"/>
      <c r="E37" s="124"/>
      <c r="F37" s="125"/>
      <c r="G37" s="125"/>
      <c r="H37" s="125"/>
      <c r="I37" s="99"/>
      <c r="J37" s="114"/>
      <c r="K37" s="114"/>
      <c r="R37" s="14"/>
      <c r="S37" s="14"/>
    </row>
    <row r="38" spans="1:19" x14ac:dyDescent="0.2">
      <c r="A38" s="112"/>
      <c r="B38" s="198"/>
      <c r="C38" s="198"/>
      <c r="D38" s="174"/>
      <c r="E38" s="124"/>
      <c r="F38" s="125"/>
      <c r="G38" s="125"/>
      <c r="H38" s="125"/>
      <c r="I38" s="99"/>
      <c r="J38" s="114"/>
      <c r="K38" s="114"/>
      <c r="R38" s="14"/>
      <c r="S38" s="14"/>
    </row>
    <row r="39" spans="1:19" s="104" customFormat="1" x14ac:dyDescent="0.2">
      <c r="A39" s="112"/>
      <c r="B39" s="198"/>
      <c r="C39" s="198"/>
      <c r="D39" s="174"/>
      <c r="E39" s="124"/>
      <c r="F39" s="125"/>
      <c r="G39" s="125"/>
      <c r="H39" s="125"/>
      <c r="I39" s="99"/>
      <c r="J39" s="114"/>
      <c r="K39" s="114"/>
      <c r="L39" s="106"/>
      <c r="M39" s="106"/>
      <c r="N39" s="106"/>
      <c r="O39" s="106"/>
      <c r="R39" s="112"/>
      <c r="S39" s="112"/>
    </row>
    <row r="40" spans="1:19" s="104" customFormat="1" x14ac:dyDescent="0.2">
      <c r="A40" s="112"/>
      <c r="B40" s="198"/>
      <c r="C40" s="198"/>
      <c r="D40" s="198"/>
      <c r="E40" s="124"/>
      <c r="F40" s="125"/>
      <c r="G40" s="125"/>
      <c r="H40" s="125"/>
      <c r="I40" s="99"/>
      <c r="J40" s="114"/>
      <c r="K40" s="114"/>
      <c r="L40" s="106"/>
      <c r="M40" s="106"/>
      <c r="N40" s="106"/>
      <c r="O40" s="106"/>
      <c r="R40" s="112"/>
      <c r="S40" s="112"/>
    </row>
    <row r="41" spans="1:19" s="104" customFormat="1" x14ac:dyDescent="0.2">
      <c r="A41" s="112"/>
      <c r="B41" s="198"/>
      <c r="C41" s="198"/>
      <c r="D41" s="198"/>
      <c r="E41" s="124"/>
      <c r="F41" s="125"/>
      <c r="G41" s="125"/>
      <c r="H41" s="125"/>
      <c r="I41" s="99"/>
      <c r="J41" s="114"/>
      <c r="K41" s="114"/>
      <c r="L41" s="106"/>
      <c r="M41" s="106"/>
      <c r="N41" s="106"/>
      <c r="O41" s="106"/>
      <c r="R41" s="112"/>
      <c r="S41" s="112"/>
    </row>
    <row r="42" spans="1:19" s="104" customFormat="1" x14ac:dyDescent="0.2">
      <c r="A42" s="112"/>
      <c r="B42" s="198"/>
      <c r="C42" s="198"/>
      <c r="D42" s="198"/>
      <c r="E42" s="124"/>
      <c r="F42" s="125"/>
      <c r="G42" s="125"/>
      <c r="H42" s="125"/>
      <c r="I42" s="99"/>
      <c r="J42" s="114"/>
      <c r="K42" s="114"/>
      <c r="L42" s="106"/>
      <c r="M42" s="106"/>
      <c r="N42" s="106"/>
      <c r="O42" s="106"/>
      <c r="R42" s="112"/>
      <c r="S42" s="112"/>
    </row>
    <row r="43" spans="1:19" s="104" customFormat="1" x14ac:dyDescent="0.2">
      <c r="A43" s="112"/>
      <c r="B43" s="198"/>
      <c r="C43" s="198"/>
      <c r="D43" s="198"/>
      <c r="E43" s="124"/>
      <c r="F43" s="125"/>
      <c r="G43" s="125"/>
      <c r="H43" s="125"/>
      <c r="I43" s="99"/>
      <c r="J43" s="114"/>
      <c r="K43" s="114"/>
      <c r="L43" s="106"/>
      <c r="M43" s="106"/>
      <c r="N43" s="106"/>
      <c r="O43" s="106"/>
      <c r="R43" s="112"/>
      <c r="S43" s="112"/>
    </row>
    <row r="44" spans="1:19" s="104" customFormat="1" x14ac:dyDescent="0.2">
      <c r="A44" s="112"/>
      <c r="B44" s="198"/>
      <c r="C44" s="198"/>
      <c r="D44" s="198"/>
      <c r="E44" s="124"/>
      <c r="F44" s="125"/>
      <c r="G44" s="125"/>
      <c r="H44" s="125"/>
      <c r="I44" s="99"/>
      <c r="J44" s="114"/>
      <c r="K44" s="114"/>
      <c r="L44" s="106"/>
      <c r="M44" s="106"/>
      <c r="N44" s="106"/>
      <c r="O44" s="106"/>
      <c r="R44" s="112"/>
      <c r="S44" s="112"/>
    </row>
    <row r="45" spans="1:19" s="104" customFormat="1" x14ac:dyDescent="0.2">
      <c r="A45" s="112"/>
      <c r="B45" s="198"/>
      <c r="C45" s="198"/>
      <c r="D45" s="198"/>
      <c r="E45" s="124"/>
      <c r="F45" s="125"/>
      <c r="G45" s="125"/>
      <c r="H45" s="125"/>
      <c r="I45" s="99"/>
      <c r="J45" s="114"/>
      <c r="K45" s="114"/>
      <c r="L45" s="106"/>
      <c r="M45" s="106"/>
      <c r="N45" s="106"/>
      <c r="O45" s="106"/>
      <c r="R45" s="112"/>
      <c r="S45" s="112"/>
    </row>
    <row r="46" spans="1:19" s="104" customFormat="1" x14ac:dyDescent="0.2">
      <c r="A46" s="112"/>
      <c r="B46" s="198"/>
      <c r="C46" s="198"/>
      <c r="D46" s="198"/>
      <c r="E46" s="124"/>
      <c r="F46" s="125"/>
      <c r="G46" s="125"/>
      <c r="H46" s="125"/>
      <c r="I46" s="99"/>
      <c r="J46" s="114"/>
      <c r="K46" s="114"/>
      <c r="L46" s="106"/>
      <c r="M46" s="106"/>
      <c r="N46" s="106"/>
      <c r="O46" s="106"/>
      <c r="R46" s="112"/>
      <c r="S46" s="112"/>
    </row>
    <row r="47" spans="1:19" s="104" customFormat="1" x14ac:dyDescent="0.2">
      <c r="A47" s="112"/>
      <c r="B47" s="198"/>
      <c r="C47" s="198"/>
      <c r="D47" s="198"/>
      <c r="E47" s="124"/>
      <c r="F47" s="125"/>
      <c r="G47" s="125"/>
      <c r="H47" s="125"/>
      <c r="I47" s="99"/>
      <c r="J47" s="114"/>
      <c r="K47" s="114"/>
      <c r="L47" s="106"/>
      <c r="M47" s="106"/>
      <c r="N47" s="106"/>
      <c r="O47" s="106"/>
      <c r="R47" s="112"/>
      <c r="S47" s="112"/>
    </row>
    <row r="48" spans="1:19" s="104" customFormat="1" x14ac:dyDescent="0.2">
      <c r="A48" s="112"/>
      <c r="B48" s="198"/>
      <c r="C48" s="198"/>
      <c r="D48" s="198"/>
      <c r="E48" s="124"/>
      <c r="F48" s="125"/>
      <c r="G48" s="125"/>
      <c r="H48" s="125"/>
      <c r="I48" s="99"/>
      <c r="J48" s="114"/>
      <c r="K48" s="114"/>
      <c r="L48" s="106"/>
      <c r="M48" s="106"/>
      <c r="N48" s="106"/>
      <c r="O48" s="106"/>
      <c r="R48" s="112"/>
      <c r="S48" s="112"/>
    </row>
    <row r="49" spans="1:19" s="104" customFormat="1" x14ac:dyDescent="0.2">
      <c r="A49" s="112"/>
      <c r="B49" s="198"/>
      <c r="C49" s="198"/>
      <c r="D49" s="198"/>
      <c r="E49" s="124"/>
      <c r="F49" s="125"/>
      <c r="G49" s="125"/>
      <c r="H49" s="125"/>
      <c r="I49" s="99"/>
      <c r="J49" s="114"/>
      <c r="K49" s="114"/>
      <c r="L49" s="106"/>
      <c r="M49" s="106"/>
      <c r="N49" s="106"/>
      <c r="O49" s="106"/>
      <c r="R49" s="112"/>
      <c r="S49" s="112"/>
    </row>
    <row r="50" spans="1:19" s="104" customFormat="1" x14ac:dyDescent="0.2">
      <c r="A50" s="112"/>
      <c r="B50" s="198"/>
      <c r="C50" s="198"/>
      <c r="D50" s="198"/>
      <c r="E50" s="124"/>
      <c r="F50" s="125"/>
      <c r="G50" s="125"/>
      <c r="H50" s="125"/>
      <c r="I50" s="99"/>
      <c r="J50" s="114"/>
      <c r="K50" s="114"/>
      <c r="L50" s="106"/>
      <c r="M50" s="106"/>
      <c r="N50" s="106"/>
      <c r="O50" s="106"/>
      <c r="R50" s="112"/>
      <c r="S50" s="112"/>
    </row>
    <row r="51" spans="1:19" x14ac:dyDescent="0.2">
      <c r="A51" s="112"/>
      <c r="B51" s="198"/>
      <c r="C51" s="198"/>
      <c r="D51" s="198"/>
      <c r="E51" s="124"/>
      <c r="F51" s="125"/>
      <c r="G51" s="125"/>
      <c r="H51" s="125"/>
      <c r="I51" s="99"/>
      <c r="J51" s="114"/>
      <c r="K51" s="41"/>
      <c r="M51" s="40" t="s">
        <v>36</v>
      </c>
      <c r="N51" s="21"/>
      <c r="O51" s="116" t="s">
        <v>32</v>
      </c>
      <c r="P51" s="116" t="s">
        <v>50</v>
      </c>
      <c r="Q51" s="116" t="s">
        <v>33</v>
      </c>
      <c r="R51" s="14"/>
      <c r="S51" s="14"/>
    </row>
    <row r="52" spans="1:19" x14ac:dyDescent="0.2">
      <c r="B52" s="175"/>
      <c r="C52" s="175"/>
      <c r="D52" s="175"/>
      <c r="E52" s="132"/>
      <c r="F52" s="133"/>
      <c r="G52" s="133"/>
      <c r="H52" s="133"/>
      <c r="I52" s="131"/>
      <c r="J52" s="131"/>
      <c r="K52" s="131"/>
      <c r="L52" s="35"/>
      <c r="M52" s="141"/>
      <c r="N52" s="21"/>
      <c r="O52" s="117" t="s">
        <v>22</v>
      </c>
      <c r="P52" s="117" t="s">
        <v>38</v>
      </c>
      <c r="Q52" s="117" t="s">
        <v>149</v>
      </c>
      <c r="S52" s="14"/>
    </row>
    <row r="53" spans="1:19" s="104" customFormat="1" x14ac:dyDescent="0.2">
      <c r="A53" s="106"/>
      <c r="B53" s="179"/>
      <c r="C53" s="179"/>
      <c r="D53" s="179"/>
      <c r="E53" s="124"/>
      <c r="F53" s="125"/>
      <c r="G53" s="125"/>
      <c r="H53" s="125"/>
      <c r="I53" s="114"/>
      <c r="J53" s="114"/>
      <c r="K53" s="114"/>
      <c r="L53" s="122"/>
      <c r="M53" s="123"/>
      <c r="N53" s="115"/>
      <c r="O53" s="118"/>
      <c r="P53" s="118"/>
      <c r="Q53" s="118"/>
      <c r="S53" s="112"/>
    </row>
    <row r="54" spans="1:19" s="104" customFormat="1" x14ac:dyDescent="0.2">
      <c r="A54" s="106"/>
      <c r="B54" s="179"/>
      <c r="C54" s="179"/>
      <c r="D54" s="179"/>
      <c r="E54" s="124"/>
      <c r="F54" s="125"/>
      <c r="G54" s="125"/>
      <c r="H54" s="125"/>
      <c r="I54" s="114"/>
      <c r="J54" s="114"/>
      <c r="K54" s="114"/>
      <c r="L54" s="122"/>
      <c r="M54" s="123"/>
      <c r="N54" s="115"/>
      <c r="O54" s="118"/>
      <c r="P54" s="118"/>
      <c r="Q54" s="118"/>
      <c r="S54" s="112"/>
    </row>
    <row r="55" spans="1:19" s="104" customFormat="1" x14ac:dyDescent="0.2">
      <c r="A55" s="106"/>
      <c r="B55" s="179"/>
      <c r="C55" s="179"/>
      <c r="D55" s="179"/>
      <c r="E55" s="124"/>
      <c r="F55" s="125"/>
      <c r="G55" s="125"/>
      <c r="H55" s="125"/>
      <c r="I55" s="114"/>
      <c r="J55" s="114"/>
      <c r="K55" s="114"/>
      <c r="L55" s="122"/>
      <c r="M55" s="123"/>
      <c r="N55" s="115"/>
      <c r="O55" s="118"/>
      <c r="P55" s="118"/>
      <c r="Q55" s="118"/>
      <c r="S55" s="112"/>
    </row>
    <row r="56" spans="1:19" s="104" customFormat="1" x14ac:dyDescent="0.2">
      <c r="A56" s="106"/>
      <c r="B56" s="179"/>
      <c r="C56" s="179"/>
      <c r="D56" s="179" t="s">
        <v>17</v>
      </c>
      <c r="E56" s="124" t="s">
        <v>88</v>
      </c>
      <c r="F56" s="125">
        <f t="array" ref="F56:F132">EvaluationDate</f>
        <v>42276</v>
      </c>
      <c r="G56" s="125">
        <f>_xll.qlInterestRateIndexValueDate(M56,F56)</f>
        <v>42276</v>
      </c>
      <c r="H56" s="125">
        <f>_xll.qlInterestRateIndexMaturity(M56,G56)</f>
        <v>42338</v>
      </c>
      <c r="I56" s="114">
        <f ca="1">_xll.qlIndexFixing(M56,F56,TRUE,InterestRatesTrigger)</f>
        <v>5.1750000000000875E-3</v>
      </c>
      <c r="J56" s="114"/>
      <c r="K56" s="114" t="str">
        <f t="shared" ref="K56:K66" si="1">Currency&amp;SUBSTITUTE(D56,"M","")&amp;"X1S=ICAP"</f>
        <v>GBP2X1S=ICAP</v>
      </c>
      <c r="L56" s="122"/>
      <c r="M56" s="123" t="str">
        <f>_xll.qlSwapIndex(,,D56,SettlementDays,Currency,Calendar,$O$52,$P$52,$Q$52,IborIndex,DiscountingCurve,,Trigger)</f>
        <v>obj_003ad#0005</v>
      </c>
      <c r="N56" s="115"/>
      <c r="O56" s="118"/>
      <c r="P56" s="118"/>
      <c r="Q56" s="118"/>
      <c r="S56" s="112"/>
    </row>
    <row r="57" spans="1:19" s="104" customFormat="1" x14ac:dyDescent="0.2">
      <c r="A57" s="106"/>
      <c r="B57" s="179"/>
      <c r="C57" s="179"/>
      <c r="D57" s="179" t="s">
        <v>18</v>
      </c>
      <c r="E57" s="124" t="s">
        <v>88</v>
      </c>
      <c r="F57" s="125">
        <v>42276</v>
      </c>
      <c r="G57" s="125">
        <f>_xll.qlInterestRateIndexValueDate(M57,F57)</f>
        <v>42276</v>
      </c>
      <c r="H57" s="125">
        <f>_xll.qlInterestRateIndexMaturity(M57,G57)</f>
        <v>42367</v>
      </c>
      <c r="I57" s="114">
        <f ca="1">_xll.qlIndexFixing(M57,F57,TRUE,InterestRatesTrigger)</f>
        <v>5.225000000000154E-3</v>
      </c>
      <c r="J57" s="114"/>
      <c r="K57" s="114" t="str">
        <f t="shared" si="1"/>
        <v>GBP3X1S=ICAP</v>
      </c>
      <c r="L57" s="122"/>
      <c r="M57" s="123" t="str">
        <f>_xll.qlSwapIndex(,,D57,SettlementDays,Currency,Calendar,$O$52,$P$52,$Q$52,IborIndex,DiscountingCurve,,Trigger)</f>
        <v>obj_0037a#0005</v>
      </c>
      <c r="N57" s="115"/>
      <c r="O57" s="118"/>
      <c r="P57" s="118"/>
      <c r="Q57" s="118"/>
      <c r="S57" s="112"/>
    </row>
    <row r="58" spans="1:19" s="104" customFormat="1" x14ac:dyDescent="0.2">
      <c r="A58" s="106"/>
      <c r="B58" s="179"/>
      <c r="C58" s="179"/>
      <c r="D58" s="179" t="s">
        <v>19</v>
      </c>
      <c r="E58" s="124" t="s">
        <v>88</v>
      </c>
      <c r="F58" s="125">
        <v>42276</v>
      </c>
      <c r="G58" s="125">
        <f>_xll.qlInterestRateIndexValueDate(M58,F58)</f>
        <v>42276</v>
      </c>
      <c r="H58" s="125">
        <f>_xll.qlInterestRateIndexMaturity(M58,G58)</f>
        <v>42398</v>
      </c>
      <c r="I58" s="114">
        <f ca="1">_xll.qlIndexFixing(M58,F58,TRUE,InterestRatesTrigger)</f>
        <v>5.2500000000000671E-3</v>
      </c>
      <c r="J58" s="114"/>
      <c r="K58" s="114" t="str">
        <f t="shared" si="1"/>
        <v>GBP4X1S=ICAP</v>
      </c>
      <c r="L58" s="122"/>
      <c r="M58" s="123" t="str">
        <f>_xll.qlSwapIndex(,,D58,SettlementDays,Currency,Calendar,$O$52,$P$52,$Q$52,IborIndex,DiscountingCurve,,Trigger)</f>
        <v>obj_003a9#0005</v>
      </c>
      <c r="N58" s="115"/>
      <c r="O58" s="118"/>
      <c r="P58" s="118"/>
      <c r="Q58" s="118"/>
      <c r="S58" s="112"/>
    </row>
    <row r="59" spans="1:19" s="104" customFormat="1" x14ac:dyDescent="0.2">
      <c r="A59" s="106"/>
      <c r="B59" s="179"/>
      <c r="C59" s="179"/>
      <c r="D59" s="179" t="s">
        <v>20</v>
      </c>
      <c r="E59" s="124" t="s">
        <v>88</v>
      </c>
      <c r="F59" s="125">
        <v>42276</v>
      </c>
      <c r="G59" s="125">
        <f>_xll.qlInterestRateIndexValueDate(M59,F59)</f>
        <v>42276</v>
      </c>
      <c r="H59" s="125">
        <f>_xll.qlInterestRateIndexMaturity(M59,G59)</f>
        <v>42429</v>
      </c>
      <c r="I59" s="114">
        <f ca="1">_xll.qlIndexFixing(M59,F59,TRUE,InterestRatesTrigger)</f>
        <v>5.2749999999999663E-3</v>
      </c>
      <c r="J59" s="114"/>
      <c r="K59" s="114" t="str">
        <f t="shared" si="1"/>
        <v>GBP5X1S=ICAP</v>
      </c>
      <c r="L59" s="122"/>
      <c r="M59" s="123" t="str">
        <f>_xll.qlSwapIndex(,,D59,SettlementDays,Currency,Calendar,$O$52,$P$52,$Q$52,IborIndex,DiscountingCurve,,Trigger)</f>
        <v>obj_0038a#0005</v>
      </c>
      <c r="N59" s="115"/>
      <c r="O59" s="118"/>
      <c r="P59" s="118"/>
      <c r="Q59" s="118"/>
      <c r="S59" s="112"/>
    </row>
    <row r="60" spans="1:19" s="104" customFormat="1" x14ac:dyDescent="0.2">
      <c r="A60" s="106"/>
      <c r="B60" s="179"/>
      <c r="C60" s="179"/>
      <c r="D60" s="179" t="s">
        <v>13</v>
      </c>
      <c r="E60" s="124" t="s">
        <v>88</v>
      </c>
      <c r="F60" s="125">
        <v>42276</v>
      </c>
      <c r="G60" s="125">
        <f>_xll.qlInterestRateIndexValueDate(M60,F60)</f>
        <v>42276</v>
      </c>
      <c r="H60" s="125">
        <f>_xll.qlInterestRateIndexMaturity(M60,G60)</f>
        <v>42458</v>
      </c>
      <c r="I60" s="114">
        <f ca="1">_xll.qlIndexFixing(M60,F60,TRUE,InterestRatesTrigger)</f>
        <v>5.2999999999997546E-3</v>
      </c>
      <c r="J60" s="114"/>
      <c r="K60" s="114" t="str">
        <f t="shared" si="1"/>
        <v>GBP6X1S=ICAP</v>
      </c>
      <c r="L60" s="122"/>
      <c r="M60" s="123" t="str">
        <f>_xll.qlSwapIndex(,,D60,SettlementDays,Currency,Calendar,$O$52,$P$52,$Q$52,IborIndex,DiscountingCurve,,Trigger)</f>
        <v>obj_00398#0005</v>
      </c>
      <c r="N60" s="115"/>
      <c r="O60" s="118"/>
      <c r="P60" s="118"/>
      <c r="Q60" s="118"/>
      <c r="S60" s="112"/>
    </row>
    <row r="61" spans="1:19" s="104" customFormat="1" x14ac:dyDescent="0.2">
      <c r="A61" s="106"/>
      <c r="B61" s="179"/>
      <c r="C61" s="179"/>
      <c r="D61" s="179" t="s">
        <v>55</v>
      </c>
      <c r="E61" s="124" t="s">
        <v>88</v>
      </c>
      <c r="F61" s="125">
        <v>42276</v>
      </c>
      <c r="G61" s="125">
        <f>_xll.qlInterestRateIndexValueDate(M61,F61)</f>
        <v>42276</v>
      </c>
      <c r="H61" s="125">
        <f>_xll.qlInterestRateIndexMaturity(M61,G61)</f>
        <v>42489</v>
      </c>
      <c r="I61" s="114">
        <f ca="1">_xll.qlIndexFixing(M61,F61,TRUE,InterestRatesTrigger)</f>
        <v>5.3374999999998649E-3</v>
      </c>
      <c r="J61" s="114"/>
      <c r="K61" s="114" t="str">
        <f t="shared" si="1"/>
        <v>GBP7X1S=ICAP</v>
      </c>
      <c r="L61" s="122"/>
      <c r="M61" s="123" t="str">
        <f>_xll.qlSwapIndex(,,D61,SettlementDays,Currency,Calendar,$O$52,$P$52,$Q$52,IborIndex,DiscountingCurve,,Trigger)</f>
        <v>obj_0038f#0005</v>
      </c>
      <c r="N61" s="115"/>
      <c r="O61" s="118"/>
      <c r="P61" s="118"/>
      <c r="Q61" s="118"/>
      <c r="S61" s="112"/>
    </row>
    <row r="62" spans="1:19" s="104" customFormat="1" x14ac:dyDescent="0.2">
      <c r="A62" s="106"/>
      <c r="B62" s="179"/>
      <c r="C62" s="179"/>
      <c r="D62" s="179" t="s">
        <v>56</v>
      </c>
      <c r="E62" s="124" t="s">
        <v>88</v>
      </c>
      <c r="F62" s="125">
        <v>42276</v>
      </c>
      <c r="G62" s="125">
        <f>_xll.qlInterestRateIndexValueDate(M62,F62)</f>
        <v>42276</v>
      </c>
      <c r="H62" s="125">
        <f>_xll.qlInterestRateIndexMaturity(M62,G62)</f>
        <v>42521</v>
      </c>
      <c r="I62" s="114">
        <f ca="1">_xll.qlIndexFixing(M62,F62,TRUE,InterestRatesTrigger)</f>
        <v>5.4000000000000367E-3</v>
      </c>
      <c r="J62" s="114"/>
      <c r="K62" s="114" t="str">
        <f t="shared" si="1"/>
        <v>GBP8X1S=ICAP</v>
      </c>
      <c r="L62" s="122"/>
      <c r="M62" s="123" t="str">
        <f>_xll.qlSwapIndex(,,D62,SettlementDays,Currency,Calendar,$O$52,$P$52,$Q$52,IborIndex,DiscountingCurve,,Trigger)</f>
        <v>obj_00387#0005</v>
      </c>
      <c r="N62" s="115"/>
      <c r="O62" s="118"/>
      <c r="P62" s="118"/>
      <c r="Q62" s="118"/>
      <c r="S62" s="112"/>
    </row>
    <row r="63" spans="1:19" s="104" customFormat="1" x14ac:dyDescent="0.2">
      <c r="A63" s="106"/>
      <c r="B63" s="179"/>
      <c r="C63" s="179"/>
      <c r="D63" s="179" t="s">
        <v>21</v>
      </c>
      <c r="E63" s="124" t="s">
        <v>88</v>
      </c>
      <c r="F63" s="125">
        <v>42276</v>
      </c>
      <c r="G63" s="125">
        <f>_xll.qlInterestRateIndexValueDate(M63,F63)</f>
        <v>42276</v>
      </c>
      <c r="H63" s="125">
        <f>_xll.qlInterestRateIndexMaturity(M63,G63)</f>
        <v>42550</v>
      </c>
      <c r="I63" s="114">
        <f ca="1">_xll.qlIndexFixing(M63,F63,TRUE,InterestRatesTrigger)</f>
        <v>5.4625000000000472E-3</v>
      </c>
      <c r="J63" s="114"/>
      <c r="K63" s="114" t="str">
        <f t="shared" si="1"/>
        <v>GBP9X1S=ICAP</v>
      </c>
      <c r="L63" s="122"/>
      <c r="M63" s="123" t="str">
        <f>_xll.qlSwapIndex(,,D63,SettlementDays,Currency,Calendar,$O$52,$P$52,$Q$52,IborIndex,DiscountingCurve,,Trigger)</f>
        <v>obj_00382#0005</v>
      </c>
      <c r="N63" s="115"/>
      <c r="O63" s="118"/>
      <c r="P63" s="118"/>
      <c r="Q63" s="118"/>
      <c r="S63" s="112"/>
    </row>
    <row r="64" spans="1:19" s="104" customFormat="1" x14ac:dyDescent="0.2">
      <c r="A64" s="106"/>
      <c r="B64" s="179"/>
      <c r="C64" s="179"/>
      <c r="D64" s="179" t="s">
        <v>57</v>
      </c>
      <c r="E64" s="124" t="s">
        <v>88</v>
      </c>
      <c r="F64" s="125">
        <v>42276</v>
      </c>
      <c r="G64" s="125">
        <f>_xll.qlInterestRateIndexValueDate(M64,F64)</f>
        <v>42276</v>
      </c>
      <c r="H64" s="125">
        <f>_xll.qlInterestRateIndexMaturity(M64,G64)</f>
        <v>42580</v>
      </c>
      <c r="I64" s="114">
        <f ca="1">_xll.qlIndexFixing(M64,F64,TRUE,InterestRatesTrigger)</f>
        <v>5.5500000000000002E-3</v>
      </c>
      <c r="J64" s="114"/>
      <c r="K64" s="114" t="str">
        <f t="shared" si="1"/>
        <v>GBP10X1S=ICAP</v>
      </c>
      <c r="L64" s="122"/>
      <c r="M64" s="123" t="str">
        <f>_xll.qlSwapIndex(,,D64,SettlementDays,Currency,Calendar,$O$52,$P$52,$Q$52,IborIndex,DiscountingCurve,,Trigger)</f>
        <v>obj_00395#0005</v>
      </c>
      <c r="N64" s="115"/>
      <c r="O64" s="118"/>
      <c r="P64" s="118"/>
      <c r="Q64" s="118"/>
      <c r="S64" s="112"/>
    </row>
    <row r="65" spans="1:19" s="104" customFormat="1" x14ac:dyDescent="0.2">
      <c r="B65" s="179"/>
      <c r="C65" s="179"/>
      <c r="D65" s="179" t="s">
        <v>58</v>
      </c>
      <c r="E65" s="124" t="s">
        <v>88</v>
      </c>
      <c r="F65" s="125">
        <v>42276</v>
      </c>
      <c r="G65" s="125">
        <f>_xll.qlInterestRateIndexValueDate(M65,F65)</f>
        <v>42276</v>
      </c>
      <c r="H65" s="125">
        <f>_xll.qlInterestRateIndexMaturity(M65,G65)</f>
        <v>42612</v>
      </c>
      <c r="I65" s="114">
        <f ca="1">_xll.qlIndexFixing(M65,F65,TRUE,InterestRatesTrigger)</f>
        <v>5.6374999999997304E-3</v>
      </c>
      <c r="J65" s="114"/>
      <c r="K65" s="114" t="str">
        <f t="shared" si="1"/>
        <v>GBP11X1S=ICAP</v>
      </c>
      <c r="L65" s="122"/>
      <c r="M65" s="123" t="str">
        <f>_xll.qlSwapIndex(,,D65,SettlementDays,Currency,Calendar,$O$52,$P$52,$Q$52,IborIndex,DiscountingCurve,,Trigger)</f>
        <v>obj_003b8#0005</v>
      </c>
      <c r="N65" s="115"/>
      <c r="O65" s="118"/>
      <c r="P65" s="118"/>
      <c r="Q65" s="118"/>
      <c r="S65" s="112"/>
    </row>
    <row r="66" spans="1:19" s="104" customFormat="1" x14ac:dyDescent="0.2">
      <c r="B66" s="182"/>
      <c r="C66" s="182"/>
      <c r="D66" s="182" t="s">
        <v>60</v>
      </c>
      <c r="E66" s="126" t="s">
        <v>88</v>
      </c>
      <c r="F66" s="127">
        <v>42276</v>
      </c>
      <c r="G66" s="127">
        <f>_xll.qlInterestRateIndexValueDate(M66,F66)</f>
        <v>42276</v>
      </c>
      <c r="H66" s="127">
        <f>_xll.qlInterestRateIndexMaturity(M66,G66)</f>
        <v>42642</v>
      </c>
      <c r="I66" s="128">
        <f ca="1">_xll.qlIndexFixing(M66,F66,TRUE,InterestRatesTrigger)</f>
        <v>5.7375000000000941E-3</v>
      </c>
      <c r="J66" s="128"/>
      <c r="K66" s="128" t="str">
        <f t="shared" si="1"/>
        <v>GBP12X1S=ICAP</v>
      </c>
      <c r="L66" s="122"/>
      <c r="M66" s="129" t="str">
        <f>_xll.qlSwapIndex(,,D66,SettlementDays,Currency,Calendar,$O$52,$P$52,$Q$52,IborIndex,DiscountingCurve,,Trigger)</f>
        <v>obj_0037b#0005</v>
      </c>
      <c r="N66" s="115"/>
      <c r="O66" s="22" t="s">
        <v>32</v>
      </c>
      <c r="P66" s="22" t="s">
        <v>50</v>
      </c>
      <c r="Q66" s="22" t="s">
        <v>33</v>
      </c>
      <c r="S66" s="112"/>
    </row>
    <row r="67" spans="1:19" s="104" customFormat="1" x14ac:dyDescent="0.2">
      <c r="B67" s="179"/>
      <c r="C67" s="179"/>
      <c r="D67" s="179" t="s">
        <v>22</v>
      </c>
      <c r="E67" s="95" t="s">
        <v>88</v>
      </c>
      <c r="F67" s="96">
        <v>42276</v>
      </c>
      <c r="G67" s="96">
        <f>_xll.qlInterestRateIndexValueDate(M67,F67)</f>
        <v>42276</v>
      </c>
      <c r="H67" s="96">
        <f>_xll.qlInterestRateIndexMaturity(M67,G67)</f>
        <v>42642</v>
      </c>
      <c r="I67" s="97">
        <f ca="1">_xll.qlIndexFixing(M67,F67,TRUE,InterestRatesTrigger)</f>
        <v>5.7293937181730672E-3</v>
      </c>
      <c r="J67" s="97" t="str">
        <f t="shared" ref="J67:J98" si="2">Currency&amp;"YC"&amp;CurveTenor&amp;"_SB1L_"&amp;D67</f>
        <v>GBPYC1M_SB1L_1Y</v>
      </c>
      <c r="K67" s="167" t="str">
        <f>Currency&amp;"1L6L"&amp;D67&amp;"=ICAP"</f>
        <v>GBP1L6L1Y=ICAP</v>
      </c>
      <c r="L67" s="122"/>
      <c r="M67" s="123" t="str">
        <f>_xll.qlSwapIndex(,,D67,SettlementDays,Currency,Calendar,FixedLegTenor,FixedLegBDC,FixedLegDayCounter,IborIndex,DiscountingCurve,,Trigger)</f>
        <v>obj_00391#0005</v>
      </c>
      <c r="N67" s="115"/>
      <c r="O67" s="23" t="s">
        <v>13</v>
      </c>
      <c r="P67" s="23" t="s">
        <v>38</v>
      </c>
      <c r="Q67" s="23" t="s">
        <v>149</v>
      </c>
      <c r="S67" s="112"/>
    </row>
    <row r="68" spans="1:19" x14ac:dyDescent="0.2">
      <c r="A68" s="104"/>
      <c r="B68" s="179"/>
      <c r="C68" s="179"/>
      <c r="D68" s="179" t="s">
        <v>94</v>
      </c>
      <c r="E68" s="37" t="s">
        <v>88</v>
      </c>
      <c r="F68" s="38">
        <v>42276</v>
      </c>
      <c r="G68" s="38">
        <f>_xll.qlInterestRateIndexValueDate(M68,F68)</f>
        <v>42276</v>
      </c>
      <c r="H68" s="38">
        <f>_xll.qlInterestRateIndexMaturity(M68,G68)</f>
        <v>42733</v>
      </c>
      <c r="I68" s="41">
        <f ca="1">_xll.qlIndexFixing(M68,F68,TRUE,InterestRatesTrigger)</f>
        <v>6.0855721800086478E-3</v>
      </c>
      <c r="J68" s="41" t="str">
        <f t="shared" si="2"/>
        <v>GBPYC1M_SB1L_1Y3M</v>
      </c>
      <c r="K68" s="207"/>
      <c r="L68" s="35"/>
      <c r="M68" s="36" t="str">
        <f>_xll.qlSwapIndex(,,D68,SettlementDays,Currency,Calendar,FixedLegTenor,FixedLegBDC,FixedLegDayCounter,IborIndex,DiscountingCurve,,Trigger)</f>
        <v>obj_00397#0005</v>
      </c>
      <c r="N68" s="21"/>
      <c r="O68" s="24"/>
      <c r="P68" s="24"/>
      <c r="Q68" s="24"/>
      <c r="S68" s="14"/>
    </row>
    <row r="69" spans="1:19" x14ac:dyDescent="0.2">
      <c r="A69" s="104"/>
      <c r="B69" s="179"/>
      <c r="C69" s="179"/>
      <c r="D69" s="179" t="s">
        <v>95</v>
      </c>
      <c r="E69" s="9" t="s">
        <v>88</v>
      </c>
      <c r="F69" s="38">
        <v>42276</v>
      </c>
      <c r="G69" s="38">
        <f>_xll.qlInterestRateIndexValueDate(M69,F69)</f>
        <v>42276</v>
      </c>
      <c r="H69" s="38">
        <f>_xll.qlInterestRateIndexMaturity(M69,G69)</f>
        <v>42823</v>
      </c>
      <c r="I69" s="41">
        <f ca="1">_xll.qlIndexFixing(M69,F69,TRUE,InterestRatesTrigger)</f>
        <v>6.4851074605821639E-3</v>
      </c>
      <c r="J69" s="41" t="str">
        <f t="shared" si="2"/>
        <v>GBPYC1M_SB1L_1Y6M</v>
      </c>
      <c r="K69" s="207"/>
      <c r="L69" s="35"/>
      <c r="M69" s="36" t="str">
        <f>_xll.qlSwapIndex(,,D69,SettlementDays,Currency,Calendar,FixedLegTenor,FixedLegBDC,FixedLegDayCounter,IborIndex,DiscountingCurve,,Trigger)</f>
        <v>obj_003a8#0005</v>
      </c>
      <c r="N69" s="21"/>
      <c r="O69" s="24"/>
      <c r="P69" s="24"/>
      <c r="Q69" s="24"/>
      <c r="S69" s="14"/>
    </row>
    <row r="70" spans="1:19" x14ac:dyDescent="0.2">
      <c r="A70" s="104"/>
      <c r="B70" s="179"/>
      <c r="C70" s="179"/>
      <c r="D70" s="179" t="s">
        <v>96</v>
      </c>
      <c r="E70" s="9" t="s">
        <v>88</v>
      </c>
      <c r="F70" s="38">
        <v>42276</v>
      </c>
      <c r="G70" s="38">
        <f>_xll.qlInterestRateIndexValueDate(M70,F70)</f>
        <v>42276</v>
      </c>
      <c r="H70" s="38">
        <f>_xll.qlInterestRateIndexMaturity(M70,G70)</f>
        <v>42915</v>
      </c>
      <c r="I70" s="41">
        <f ca="1">_xll.qlIndexFixing(M70,F70,TRUE,InterestRatesTrigger)</f>
        <v>6.919403470983675E-3</v>
      </c>
      <c r="J70" s="41" t="str">
        <f t="shared" si="2"/>
        <v>GBPYC1M_SB1L_1Y9M</v>
      </c>
      <c r="K70" s="207"/>
      <c r="L70" s="35"/>
      <c r="M70" s="36" t="str">
        <f>_xll.qlSwapIndex(,,D70,SettlementDays,Currency,Calendar,FixedLegTenor,FixedLegBDC,FixedLegDayCounter,IborIndex,DiscountingCurve,,Trigger)</f>
        <v>obj_003ba#0005</v>
      </c>
      <c r="N70" s="21"/>
      <c r="O70" s="24"/>
      <c r="P70" s="24"/>
      <c r="Q70" s="24"/>
      <c r="S70" s="14"/>
    </row>
    <row r="71" spans="1:19" x14ac:dyDescent="0.2">
      <c r="A71" s="104"/>
      <c r="B71" s="179"/>
      <c r="C71" s="179"/>
      <c r="D71" s="179" t="s">
        <v>23</v>
      </c>
      <c r="E71" s="9" t="s">
        <v>88</v>
      </c>
      <c r="F71" s="38">
        <v>42276</v>
      </c>
      <c r="G71" s="38">
        <f>_xll.qlInterestRateIndexValueDate(M71,F71)</f>
        <v>42276</v>
      </c>
      <c r="H71" s="38">
        <f>_xll.qlInterestRateIndexMaturity(M71,G71)</f>
        <v>43007</v>
      </c>
      <c r="I71" s="41">
        <f ca="1">_xll.qlIndexFixing(M71,F71,TRUE,InterestRatesTrigger)</f>
        <v>7.3720018134612805E-3</v>
      </c>
      <c r="J71" s="41" t="str">
        <f t="shared" si="2"/>
        <v>GBPYC1M_SB1L_2Y</v>
      </c>
      <c r="K71" s="114" t="str">
        <f>Currency&amp;"1L6L"&amp;D71&amp;"=ICAP"</f>
        <v>GBP1L6L2Y=ICAP</v>
      </c>
      <c r="L71" s="35"/>
      <c r="M71" s="36" t="str">
        <f>_xll.qlSwapIndex(,,D71,SettlementDays,Currency,Calendar,FixedLegTenor,FixedLegBDC,FixedLegDayCounter,IborIndex,DiscountingCurve,,Trigger)</f>
        <v>obj_003a5#0005</v>
      </c>
      <c r="N71" s="21"/>
      <c r="O71" s="24"/>
      <c r="P71" s="24"/>
      <c r="Q71" s="24"/>
      <c r="S71" s="14"/>
    </row>
    <row r="72" spans="1:19" x14ac:dyDescent="0.2">
      <c r="A72" s="104"/>
      <c r="B72" s="179"/>
      <c r="C72" s="179"/>
      <c r="D72" s="179" t="s">
        <v>119</v>
      </c>
      <c r="E72" s="9" t="s">
        <v>88</v>
      </c>
      <c r="F72" s="38">
        <v>42276</v>
      </c>
      <c r="G72" s="38">
        <f>_xll.qlInterestRateIndexValueDate(M72,F72)</f>
        <v>42276</v>
      </c>
      <c r="H72" s="38">
        <f>_xll.qlInterestRateIndexMaturity(M72,G72)</f>
        <v>43098</v>
      </c>
      <c r="I72" s="41">
        <f ca="1">_xll.qlIndexFixing(M72,F72,TRUE,InterestRatesTrigger)</f>
        <v>7.8285404294253028E-3</v>
      </c>
      <c r="J72" s="41" t="str">
        <f t="shared" si="2"/>
        <v>GBPYC1M_SB1L_2Y3M</v>
      </c>
      <c r="K72" s="207"/>
      <c r="L72" s="14"/>
      <c r="M72" s="36" t="str">
        <f>_xll.qlSwapIndex(,,D72,SettlementDays,Currency,Calendar,FixedLegTenor,FixedLegBDC,FixedLegDayCounter,IborIndex,DiscountingCurve,,Trigger)</f>
        <v>obj_00384#0005</v>
      </c>
      <c r="N72" s="21"/>
      <c r="O72" s="24"/>
      <c r="P72" s="21"/>
      <c r="Q72" s="24"/>
      <c r="S72" s="14"/>
    </row>
    <row r="73" spans="1:19" x14ac:dyDescent="0.2">
      <c r="A73" s="104"/>
      <c r="B73" s="179"/>
      <c r="C73" s="179"/>
      <c r="D73" s="179" t="s">
        <v>120</v>
      </c>
      <c r="E73" s="9" t="s">
        <v>88</v>
      </c>
      <c r="F73" s="38">
        <v>42276</v>
      </c>
      <c r="G73" s="38">
        <f>_xll.qlInterestRateIndexValueDate(M73,F73)</f>
        <v>42276</v>
      </c>
      <c r="H73" s="38">
        <f>_xll.qlInterestRateIndexMaturity(M73,G73)</f>
        <v>43188</v>
      </c>
      <c r="I73" s="41">
        <f ca="1">_xll.qlIndexFixing(M73,F73,TRUE,InterestRatesTrigger)</f>
        <v>8.2822672634730709E-3</v>
      </c>
      <c r="J73" s="41" t="str">
        <f t="shared" si="2"/>
        <v>GBPYC1M_SB1L_2Y6M</v>
      </c>
      <c r="K73" s="207"/>
      <c r="L73" s="14"/>
      <c r="M73" s="36" t="str">
        <f>_xll.qlSwapIndex(,,D73,SettlementDays,Currency,Calendar,FixedLegTenor,FixedLegBDC,FixedLegDayCounter,IborIndex,DiscountingCurve,,Trigger)</f>
        <v>obj_003ac#0005</v>
      </c>
      <c r="N73" s="21"/>
      <c r="O73" s="24"/>
      <c r="P73" s="24"/>
      <c r="Q73" s="21"/>
      <c r="S73" s="14"/>
    </row>
    <row r="74" spans="1:19" x14ac:dyDescent="0.2">
      <c r="A74" s="104"/>
      <c r="B74" s="179"/>
      <c r="C74" s="179"/>
      <c r="D74" s="179" t="s">
        <v>121</v>
      </c>
      <c r="E74" s="9" t="s">
        <v>88</v>
      </c>
      <c r="F74" s="38">
        <v>42276</v>
      </c>
      <c r="G74" s="38">
        <f>_xll.qlInterestRateIndexValueDate(M74,F74)</f>
        <v>42276</v>
      </c>
      <c r="H74" s="38">
        <f>_xll.qlInterestRateIndexMaturity(M74,G74)</f>
        <v>43280</v>
      </c>
      <c r="I74" s="41">
        <f ca="1">_xll.qlIndexFixing(M74,F74,TRUE,InterestRatesTrigger)</f>
        <v>8.7397403986886127E-3</v>
      </c>
      <c r="J74" s="41" t="str">
        <f t="shared" si="2"/>
        <v>GBPYC1M_SB1L_2Y9M</v>
      </c>
      <c r="K74" s="207"/>
      <c r="L74" s="14"/>
      <c r="M74" s="36" t="str">
        <f>_xll.qlSwapIndex(,,D74,SettlementDays,Currency,Calendar,FixedLegTenor,FixedLegBDC,FixedLegDayCounter,IborIndex,DiscountingCurve,,Trigger)</f>
        <v>obj_003b6#0005</v>
      </c>
      <c r="N74" s="21"/>
      <c r="O74" s="24"/>
      <c r="P74" s="21"/>
      <c r="Q74" s="24"/>
      <c r="S74" s="14"/>
    </row>
    <row r="75" spans="1:19" x14ac:dyDescent="0.2">
      <c r="A75" s="104"/>
      <c r="B75" s="179"/>
      <c r="C75" s="179"/>
      <c r="D75" s="179" t="s">
        <v>24</v>
      </c>
      <c r="E75" s="9" t="s">
        <v>88</v>
      </c>
      <c r="F75" s="38">
        <v>42276</v>
      </c>
      <c r="G75" s="38">
        <f>_xll.qlInterestRateIndexValueDate(M75,F75)</f>
        <v>42276</v>
      </c>
      <c r="H75" s="38">
        <f>_xll.qlInterestRateIndexMaturity(M75,G75)</f>
        <v>43371</v>
      </c>
      <c r="I75" s="41">
        <f ca="1">_xll.qlIndexFixing(M75,F75,TRUE,InterestRatesTrigger)</f>
        <v>9.1833591868147116E-3</v>
      </c>
      <c r="J75" s="41" t="str">
        <f t="shared" si="2"/>
        <v>GBPYC1M_SB1L_3Y</v>
      </c>
      <c r="K75" s="114" t="str">
        <f t="shared" ref="K75:K82" si="3">Currency&amp;"1L6L"&amp;D75&amp;"=ICAP"</f>
        <v>GBP1L6L3Y=ICAP</v>
      </c>
      <c r="L75" s="14"/>
      <c r="M75" s="36" t="str">
        <f>_xll.qlSwapIndex(,,D75,SettlementDays,Currency,Calendar,FixedLegTenor,FixedLegBDC,FixedLegDayCounter,IborIndex,DiscountingCurve,,Trigger)</f>
        <v>obj_003b4#0005</v>
      </c>
      <c r="N75" s="21"/>
      <c r="O75" s="24"/>
      <c r="P75" s="21"/>
      <c r="Q75" s="24"/>
      <c r="S75" s="14"/>
    </row>
    <row r="76" spans="1:19" x14ac:dyDescent="0.2">
      <c r="A76" s="104"/>
      <c r="B76" s="179"/>
      <c r="C76" s="179"/>
      <c r="D76" s="179" t="s">
        <v>25</v>
      </c>
      <c r="E76" s="9" t="s">
        <v>88</v>
      </c>
      <c r="F76" s="38">
        <v>42276</v>
      </c>
      <c r="G76" s="38">
        <f>_xll.qlInterestRateIndexValueDate(M76,F76)</f>
        <v>42276</v>
      </c>
      <c r="H76" s="38">
        <f>_xll.qlInterestRateIndexMaturity(M76,G76)</f>
        <v>43738</v>
      </c>
      <c r="I76" s="41">
        <f ca="1">_xll.qlIndexFixing(M76,F76,TRUE,InterestRatesTrigger)</f>
        <v>1.0827648529367146E-2</v>
      </c>
      <c r="J76" s="41" t="str">
        <f t="shared" si="2"/>
        <v>GBPYC1M_SB1L_4Y</v>
      </c>
      <c r="K76" s="114" t="str">
        <f t="shared" si="3"/>
        <v>GBP1L6L4Y=ICAP</v>
      </c>
      <c r="L76" s="14"/>
      <c r="M76" s="36" t="str">
        <f>_xll.qlSwapIndex(,,D76,SettlementDays,Currency,Calendar,FixedLegTenor,FixedLegBDC,FixedLegDayCounter,IborIndex,DiscountingCurve,,Trigger)</f>
        <v>obj_0039a#0005</v>
      </c>
      <c r="N76" s="21"/>
      <c r="O76" s="24"/>
      <c r="P76" s="21"/>
      <c r="Q76" s="24"/>
      <c r="S76" s="14"/>
    </row>
    <row r="77" spans="1:19" x14ac:dyDescent="0.2">
      <c r="A77" s="104"/>
      <c r="B77" s="179"/>
      <c r="C77" s="179"/>
      <c r="D77" s="179" t="s">
        <v>26</v>
      </c>
      <c r="E77" s="9" t="s">
        <v>88</v>
      </c>
      <c r="F77" s="38">
        <v>42276</v>
      </c>
      <c r="G77" s="38">
        <f>_xll.qlInterestRateIndexValueDate(M77,F77)</f>
        <v>42276</v>
      </c>
      <c r="H77" s="38">
        <f>_xll.qlInterestRateIndexMaturity(M77,G77)</f>
        <v>44103</v>
      </c>
      <c r="I77" s="41">
        <f ca="1">_xll.qlIndexFixing(M77,F77,TRUE,InterestRatesTrigger)</f>
        <v>1.2215058148568821E-2</v>
      </c>
      <c r="J77" s="41" t="str">
        <f t="shared" si="2"/>
        <v>GBPYC1M_SB1L_5Y</v>
      </c>
      <c r="K77" s="114" t="str">
        <f t="shared" si="3"/>
        <v>GBP1L6L5Y=ICAP</v>
      </c>
      <c r="L77" s="14"/>
      <c r="M77" s="36" t="str">
        <f>_xll.qlSwapIndex(,,D77,SettlementDays,Currency,Calendar,FixedLegTenor,FixedLegBDC,FixedLegDayCounter,IborIndex,DiscountingCurve,,Trigger)</f>
        <v>obj_003af#0005</v>
      </c>
      <c r="N77" s="24"/>
      <c r="O77" s="24"/>
      <c r="P77" s="14"/>
      <c r="Q77" s="14"/>
      <c r="S77" s="14"/>
    </row>
    <row r="78" spans="1:19" x14ac:dyDescent="0.2">
      <c r="A78" s="104"/>
      <c r="B78" s="179"/>
      <c r="C78" s="179"/>
      <c r="D78" s="179" t="s">
        <v>62</v>
      </c>
      <c r="E78" s="9" t="s">
        <v>88</v>
      </c>
      <c r="F78" s="38">
        <v>42276</v>
      </c>
      <c r="G78" s="38">
        <f>_xll.qlInterestRateIndexValueDate(M78,F78)</f>
        <v>42276</v>
      </c>
      <c r="H78" s="38">
        <f>_xll.qlInterestRateIndexMaturity(M78,G78)</f>
        <v>44468</v>
      </c>
      <c r="I78" s="41">
        <f ca="1">_xll.qlIndexFixing(M78,F78,TRUE,InterestRatesTrigger)</f>
        <v>1.3399639260962439E-2</v>
      </c>
      <c r="J78" s="41" t="str">
        <f t="shared" si="2"/>
        <v>GBPYC1M_SB1L_6Y</v>
      </c>
      <c r="K78" s="114" t="str">
        <f t="shared" si="3"/>
        <v>GBP1L6L6Y=ICAP</v>
      </c>
      <c r="L78" s="14"/>
      <c r="M78" s="36" t="str">
        <f>_xll.qlSwapIndex(,,D78,SettlementDays,Currency,Calendar,FixedLegTenor,FixedLegBDC,FixedLegDayCounter,IborIndex,DiscountingCurve,,Trigger)</f>
        <v>obj_00386#0005</v>
      </c>
      <c r="N78" s="24"/>
      <c r="O78" s="24"/>
      <c r="P78" s="14"/>
      <c r="Q78" s="14"/>
      <c r="S78" s="112"/>
    </row>
    <row r="79" spans="1:19" x14ac:dyDescent="0.2">
      <c r="A79" s="104"/>
      <c r="B79" s="179"/>
      <c r="C79" s="179"/>
      <c r="D79" s="179" t="s">
        <v>27</v>
      </c>
      <c r="E79" s="9" t="s">
        <v>88</v>
      </c>
      <c r="F79" s="38">
        <v>42276</v>
      </c>
      <c r="G79" s="38">
        <f>_xll.qlInterestRateIndexValueDate(M79,F79)</f>
        <v>42276</v>
      </c>
      <c r="H79" s="38">
        <f>_xll.qlInterestRateIndexMaturity(M79,G79)</f>
        <v>44833</v>
      </c>
      <c r="I79" s="41">
        <f ca="1">_xll.qlIndexFixing(M79,F79,TRUE,InterestRatesTrigger)</f>
        <v>1.4384312109630102E-2</v>
      </c>
      <c r="J79" s="41" t="str">
        <f t="shared" si="2"/>
        <v>GBPYC1M_SB1L_7Y</v>
      </c>
      <c r="K79" s="114" t="str">
        <f t="shared" si="3"/>
        <v>GBP1L6L7Y=ICAP</v>
      </c>
      <c r="L79" s="14"/>
      <c r="M79" s="36" t="str">
        <f>_xll.qlSwapIndex(,,D79,SettlementDays,Currency,Calendar,FixedLegTenor,FixedLegBDC,FixedLegDayCounter,IborIndex,DiscountingCurve,,Trigger)</f>
        <v>obj_003ae#0005</v>
      </c>
      <c r="N79" s="24"/>
      <c r="O79" s="24"/>
      <c r="P79" s="14"/>
      <c r="Q79" s="14"/>
      <c r="S79" s="112"/>
    </row>
    <row r="80" spans="1:19" x14ac:dyDescent="0.2">
      <c r="A80" s="104"/>
      <c r="B80" s="179"/>
      <c r="C80" s="179"/>
      <c r="D80" s="179" t="s">
        <v>63</v>
      </c>
      <c r="E80" s="9" t="s">
        <v>88</v>
      </c>
      <c r="F80" s="38">
        <v>42276</v>
      </c>
      <c r="G80" s="38">
        <f>_xll.qlInterestRateIndexValueDate(M80,F80)</f>
        <v>42276</v>
      </c>
      <c r="H80" s="38">
        <f>_xll.qlInterestRateIndexMaturity(M80,G80)</f>
        <v>45198</v>
      </c>
      <c r="I80" s="41">
        <f ca="1">_xll.qlIndexFixing(M80,F80,TRUE,InterestRatesTrigger)</f>
        <v>1.5186021695472136E-2</v>
      </c>
      <c r="J80" s="41" t="str">
        <f t="shared" si="2"/>
        <v>GBPYC1M_SB1L_8Y</v>
      </c>
      <c r="K80" s="114" t="str">
        <f t="shared" si="3"/>
        <v>GBP1L6L8Y=ICAP</v>
      </c>
      <c r="L80" s="24"/>
      <c r="M80" s="36" t="str">
        <f>_xll.qlSwapIndex(,,D80,SettlementDays,Currency,Calendar,FixedLegTenor,FixedLegBDC,FixedLegDayCounter,IborIndex,DiscountingCurve,,Trigger)</f>
        <v>obj_00388#0005</v>
      </c>
      <c r="N80" s="24"/>
      <c r="O80" s="24"/>
      <c r="P80" s="14"/>
      <c r="Q80" s="14"/>
      <c r="S80" s="112"/>
    </row>
    <row r="81" spans="1:19" x14ac:dyDescent="0.2">
      <c r="A81" s="104"/>
      <c r="B81" s="179"/>
      <c r="C81" s="179"/>
      <c r="D81" s="179" t="s">
        <v>64</v>
      </c>
      <c r="E81" s="9" t="s">
        <v>88</v>
      </c>
      <c r="F81" s="38">
        <v>42276</v>
      </c>
      <c r="G81" s="38">
        <f>_xll.qlInterestRateIndexValueDate(M81,F81)</f>
        <v>42276</v>
      </c>
      <c r="H81" s="38">
        <f>_xll.qlInterestRateIndexMaturity(M81,G81)</f>
        <v>45565</v>
      </c>
      <c r="I81" s="41">
        <f ca="1">_xll.qlIndexFixing(M81,F81,TRUE,InterestRatesTrigger)</f>
        <v>1.5880805556277716E-2</v>
      </c>
      <c r="J81" s="41" t="str">
        <f t="shared" si="2"/>
        <v>GBPYC1M_SB1L_9Y</v>
      </c>
      <c r="K81" s="114" t="str">
        <f t="shared" si="3"/>
        <v>GBP1L6L9Y=ICAP</v>
      </c>
      <c r="L81" s="24"/>
      <c r="M81" s="36" t="str">
        <f>_xll.qlSwapIndex(,,D81,SettlementDays,Currency,Calendar,FixedLegTenor,FixedLegBDC,FixedLegDayCounter,IborIndex,DiscountingCurve,,Trigger)</f>
        <v>obj_003b5#0005</v>
      </c>
      <c r="O81" s="24"/>
      <c r="S81" s="112"/>
    </row>
    <row r="82" spans="1:19" x14ac:dyDescent="0.2">
      <c r="A82" s="104"/>
      <c r="B82" s="179"/>
      <c r="C82" s="179"/>
      <c r="D82" s="179" t="s">
        <v>28</v>
      </c>
      <c r="E82" s="9" t="s">
        <v>88</v>
      </c>
      <c r="F82" s="38">
        <v>42276</v>
      </c>
      <c r="G82" s="38">
        <f>_xll.qlInterestRateIndexValueDate(M82,F82)</f>
        <v>42276</v>
      </c>
      <c r="H82" s="38">
        <f>_xll.qlInterestRateIndexMaturity(M82,G82)</f>
        <v>45929</v>
      </c>
      <c r="I82" s="41">
        <f ca="1">_xll.qlIndexFixing(M82,F82,TRUE,InterestRatesTrigger)</f>
        <v>1.6465644068812731E-2</v>
      </c>
      <c r="J82" s="41" t="str">
        <f t="shared" si="2"/>
        <v>GBPYC1M_SB1L_10Y</v>
      </c>
      <c r="K82" s="114" t="str">
        <f t="shared" si="3"/>
        <v>GBP1L6L10Y=ICAP</v>
      </c>
      <c r="M82" s="36" t="str">
        <f>_xll.qlSwapIndex(,,D82,SettlementDays,Currency,Calendar,FixedLegTenor,FixedLegBDC,FixedLegDayCounter,IborIndex,DiscountingCurve,,Trigger)</f>
        <v>obj_00380#0005</v>
      </c>
      <c r="O82" s="24"/>
      <c r="S82" s="112"/>
    </row>
    <row r="83" spans="1:19" x14ac:dyDescent="0.2">
      <c r="A83" s="104"/>
      <c r="B83" s="179"/>
      <c r="C83" s="179"/>
      <c r="D83" s="179" t="s">
        <v>65</v>
      </c>
      <c r="E83" s="9" t="s">
        <v>88</v>
      </c>
      <c r="F83" s="38">
        <v>42276</v>
      </c>
      <c r="G83" s="38">
        <f>_xll.qlInterestRateIndexValueDate(M83,F83)</f>
        <v>42276</v>
      </c>
      <c r="H83" s="38">
        <f>_xll.qlInterestRateIndexMaturity(M83,G83)</f>
        <v>46294</v>
      </c>
      <c r="I83" s="41">
        <f ca="1">_xll.qlIndexFixing(M83,F83,TRUE,InterestRatesTrigger)</f>
        <v>1.6986751757828003E-2</v>
      </c>
      <c r="J83" s="41" t="str">
        <f t="shared" si="2"/>
        <v>GBPYC1M_SB1L_11Y</v>
      </c>
      <c r="K83" s="207"/>
      <c r="M83" s="36" t="str">
        <f>_xll.qlSwapIndex(,,D83,SettlementDays,Currency,Calendar,FixedLegTenor,FixedLegBDC,FixedLegDayCounter,IborIndex,DiscountingCurve,,Trigger)</f>
        <v>obj_003bd#0005</v>
      </c>
      <c r="O83" s="24"/>
      <c r="S83" s="112"/>
    </row>
    <row r="84" spans="1:19" x14ac:dyDescent="0.2">
      <c r="A84" s="104"/>
      <c r="B84" s="179"/>
      <c r="C84" s="179"/>
      <c r="D84" s="179" t="s">
        <v>29</v>
      </c>
      <c r="E84" s="9" t="s">
        <v>88</v>
      </c>
      <c r="F84" s="38">
        <v>42276</v>
      </c>
      <c r="G84" s="38">
        <f>_xll.qlInterestRateIndexValueDate(M84,F84)</f>
        <v>42276</v>
      </c>
      <c r="H84" s="38">
        <f>_xll.qlInterestRateIndexMaturity(M84,G84)</f>
        <v>46659</v>
      </c>
      <c r="I84" s="41">
        <f ca="1">_xll.qlIndexFixing(M84,F84,TRUE,InterestRatesTrigger)</f>
        <v>1.7450467854948665E-2</v>
      </c>
      <c r="J84" s="41" t="str">
        <f t="shared" si="2"/>
        <v>GBPYC1M_SB1L_12Y</v>
      </c>
      <c r="K84" s="114" t="str">
        <f>Currency&amp;"1L6L"&amp;D84&amp;"=ICAP"</f>
        <v>GBP1L6L12Y=ICAP</v>
      </c>
      <c r="M84" s="36" t="str">
        <f>_xll.qlSwapIndex(,,D84,SettlementDays,Currency,Calendar,FixedLegTenor,FixedLegBDC,FixedLegDayCounter,IborIndex,DiscountingCurve,,Trigger)</f>
        <v>obj_0037e#0005</v>
      </c>
      <c r="O84" s="24"/>
      <c r="S84" s="112"/>
    </row>
    <row r="85" spans="1:19" x14ac:dyDescent="0.2">
      <c r="A85" s="104"/>
      <c r="B85" s="179"/>
      <c r="C85" s="179"/>
      <c r="D85" s="179" t="s">
        <v>66</v>
      </c>
      <c r="E85" s="9" t="s">
        <v>88</v>
      </c>
      <c r="F85" s="38">
        <v>42276</v>
      </c>
      <c r="G85" s="38">
        <f>_xll.qlInterestRateIndexValueDate(M85,F85)</f>
        <v>42276</v>
      </c>
      <c r="H85" s="38">
        <f>_xll.qlInterestRateIndexMaturity(M85,G85)</f>
        <v>47025</v>
      </c>
      <c r="I85" s="41">
        <f ca="1">_xll.qlIndexFixing(M85,F85,TRUE,InterestRatesTrigger)</f>
        <v>1.7857786356299175E-2</v>
      </c>
      <c r="J85" s="41" t="str">
        <f t="shared" si="2"/>
        <v>GBPYC1M_SB1L_13Y</v>
      </c>
      <c r="K85" s="207"/>
      <c r="M85" s="36" t="str">
        <f>_xll.qlSwapIndex(,,D85,SettlementDays,Currency,Calendar,FixedLegTenor,FixedLegBDC,FixedLegDayCounter,IborIndex,DiscountingCurve,,Trigger)</f>
        <v>obj_003a7#0005</v>
      </c>
      <c r="O85" s="24"/>
      <c r="S85" s="112"/>
    </row>
    <row r="86" spans="1:19" x14ac:dyDescent="0.2">
      <c r="A86" s="104"/>
      <c r="B86" s="179"/>
      <c r="C86" s="179"/>
      <c r="D86" s="179" t="s">
        <v>67</v>
      </c>
      <c r="E86" s="9" t="s">
        <v>88</v>
      </c>
      <c r="F86" s="38">
        <v>42276</v>
      </c>
      <c r="G86" s="38">
        <f>_xll.qlInterestRateIndexValueDate(M86,F86)</f>
        <v>42276</v>
      </c>
      <c r="H86" s="38">
        <f>_xll.qlInterestRateIndexMaturity(M86,G86)</f>
        <v>47389</v>
      </c>
      <c r="I86" s="41">
        <f ca="1">_xll.qlIndexFixing(M86,F86,TRUE,InterestRatesTrigger)</f>
        <v>1.8209845649845759E-2</v>
      </c>
      <c r="J86" s="41" t="str">
        <f t="shared" si="2"/>
        <v>GBPYC1M_SB1L_14Y</v>
      </c>
      <c r="K86" s="207"/>
      <c r="M86" s="36" t="str">
        <f>_xll.qlSwapIndex(,,D86,SettlementDays,Currency,Calendar,FixedLegTenor,FixedLegBDC,FixedLegDayCounter,IborIndex,DiscountingCurve,,Trigger)</f>
        <v>obj_003b2#0005</v>
      </c>
      <c r="O86" s="24"/>
      <c r="S86" s="112"/>
    </row>
    <row r="87" spans="1:19" x14ac:dyDescent="0.2">
      <c r="A87" s="104"/>
      <c r="B87" s="179"/>
      <c r="C87" s="179"/>
      <c r="D87" s="179" t="s">
        <v>30</v>
      </c>
      <c r="E87" s="9" t="s">
        <v>88</v>
      </c>
      <c r="F87" s="38">
        <v>42276</v>
      </c>
      <c r="G87" s="38">
        <f>_xll.qlInterestRateIndexValueDate(M87,F87)</f>
        <v>42276</v>
      </c>
      <c r="H87" s="38">
        <f>_xll.qlInterestRateIndexMaturity(M87,G87)</f>
        <v>47756</v>
      </c>
      <c r="I87" s="41">
        <f ca="1">_xll.qlIndexFixing(M87,F87,TRUE,InterestRatesTrigger)</f>
        <v>1.8515657182826831E-2</v>
      </c>
      <c r="J87" s="41" t="str">
        <f t="shared" si="2"/>
        <v>GBPYC1M_SB1L_15Y</v>
      </c>
      <c r="K87" s="114" t="str">
        <f>Currency&amp;"1L6L"&amp;D87&amp;"=ICAP"</f>
        <v>GBP1L6L15Y=ICAP</v>
      </c>
      <c r="M87" s="36" t="str">
        <f>_xll.qlSwapIndex(,,D87,SettlementDays,Currency,Calendar,FixedLegTenor,FixedLegBDC,FixedLegDayCounter,IborIndex,DiscountingCurve,,Trigger)</f>
        <v>obj_00394#0005</v>
      </c>
      <c r="O87" s="24"/>
      <c r="S87" s="112"/>
    </row>
    <row r="88" spans="1:19" x14ac:dyDescent="0.2">
      <c r="A88" s="104"/>
      <c r="B88" s="179"/>
      <c r="C88" s="179"/>
      <c r="D88" s="179" t="s">
        <v>68</v>
      </c>
      <c r="E88" s="9" t="s">
        <v>88</v>
      </c>
      <c r="F88" s="38">
        <v>42276</v>
      </c>
      <c r="G88" s="38">
        <f>_xll.qlInterestRateIndexValueDate(M88,F88)</f>
        <v>42276</v>
      </c>
      <c r="H88" s="38">
        <f>_xll.qlInterestRateIndexMaturity(M88,G88)</f>
        <v>48120</v>
      </c>
      <c r="I88" s="41">
        <f ca="1">_xll.qlIndexFixing(M88,F88,TRUE,InterestRatesTrigger)</f>
        <v>1.8773608747246744E-2</v>
      </c>
      <c r="J88" s="41" t="str">
        <f t="shared" si="2"/>
        <v>GBPYC1M_SB1L_16Y</v>
      </c>
      <c r="K88" s="207"/>
      <c r="M88" s="36" t="str">
        <f>_xll.qlSwapIndex(,,D88,SettlementDays,Currency,Calendar,FixedLegTenor,FixedLegBDC,FixedLegDayCounter,IborIndex,DiscountingCurve,,Trigger)</f>
        <v>obj_0037c#0005</v>
      </c>
      <c r="O88" s="24"/>
      <c r="S88" s="112"/>
    </row>
    <row r="89" spans="1:19" x14ac:dyDescent="0.2">
      <c r="A89" s="104"/>
      <c r="B89" s="179"/>
      <c r="C89" s="179"/>
      <c r="D89" s="179" t="s">
        <v>69</v>
      </c>
      <c r="E89" s="9" t="s">
        <v>88</v>
      </c>
      <c r="F89" s="38">
        <v>42276</v>
      </c>
      <c r="G89" s="38">
        <f>_xll.qlInterestRateIndexValueDate(M89,F89)</f>
        <v>42276</v>
      </c>
      <c r="H89" s="38">
        <f>_xll.qlInterestRateIndexMaturity(M89,G89)</f>
        <v>48486</v>
      </c>
      <c r="I89" s="41">
        <f ca="1">_xll.qlIndexFixing(M89,F89,TRUE,InterestRatesTrigger)</f>
        <v>1.8990867682419092E-2</v>
      </c>
      <c r="J89" s="41" t="str">
        <f t="shared" si="2"/>
        <v>GBPYC1M_SB1L_17Y</v>
      </c>
      <c r="K89" s="207"/>
      <c r="M89" s="36" t="str">
        <f>_xll.qlSwapIndex(,,D89,SettlementDays,Currency,Calendar,FixedLegTenor,FixedLegBDC,FixedLegDayCounter,IborIndex,DiscountingCurve,,Trigger)</f>
        <v>obj_003c0#0005</v>
      </c>
      <c r="O89" s="24"/>
      <c r="S89" s="112"/>
    </row>
    <row r="90" spans="1:19" x14ac:dyDescent="0.2">
      <c r="A90" s="104"/>
      <c r="B90" s="179"/>
      <c r="C90" s="179"/>
      <c r="D90" s="179" t="s">
        <v>70</v>
      </c>
      <c r="E90" s="9" t="s">
        <v>88</v>
      </c>
      <c r="F90" s="38">
        <v>42276</v>
      </c>
      <c r="G90" s="38">
        <f>_xll.qlInterestRateIndexValueDate(M90,F90)</f>
        <v>42276</v>
      </c>
      <c r="H90" s="38">
        <f>_xll.qlInterestRateIndexMaturity(M90,G90)</f>
        <v>48851</v>
      </c>
      <c r="I90" s="41">
        <f ca="1">_xll.qlIndexFixing(M90,F90,TRUE,InterestRatesTrigger)</f>
        <v>1.9168274849608105E-2</v>
      </c>
      <c r="J90" s="41" t="str">
        <f t="shared" si="2"/>
        <v>GBPYC1M_SB1L_18Y</v>
      </c>
      <c r="K90" s="207"/>
      <c r="M90" s="36" t="str">
        <f>_xll.qlSwapIndex(,,D90,SettlementDays,Currency,Calendar,FixedLegTenor,FixedLegBDC,FixedLegDayCounter,IborIndex,DiscountingCurve,,Trigger)</f>
        <v>obj_0037f#0005</v>
      </c>
      <c r="O90" s="24"/>
      <c r="S90" s="112"/>
    </row>
    <row r="91" spans="1:19" x14ac:dyDescent="0.2">
      <c r="A91" s="104"/>
      <c r="B91" s="179"/>
      <c r="C91" s="179"/>
      <c r="D91" s="179" t="s">
        <v>71</v>
      </c>
      <c r="E91" s="9" t="s">
        <v>88</v>
      </c>
      <c r="F91" s="38">
        <v>42276</v>
      </c>
      <c r="G91" s="38">
        <f>_xll.qlInterestRateIndexValueDate(M91,F91)</f>
        <v>42276</v>
      </c>
      <c r="H91" s="38">
        <f>_xll.qlInterestRateIndexMaturity(M91,G91)</f>
        <v>49216</v>
      </c>
      <c r="I91" s="41">
        <f ca="1">_xll.qlIndexFixing(M91,F91,TRUE,InterestRatesTrigger)</f>
        <v>1.9308828925268907E-2</v>
      </c>
      <c r="J91" s="41" t="str">
        <f t="shared" si="2"/>
        <v>GBPYC1M_SB1L_19Y</v>
      </c>
      <c r="K91" s="207"/>
      <c r="M91" s="36" t="str">
        <f>_xll.qlSwapIndex(,,D91,SettlementDays,Currency,Calendar,FixedLegTenor,FixedLegBDC,FixedLegDayCounter,IborIndex,DiscountingCurve,,Trigger)</f>
        <v>obj_003b7#0005</v>
      </c>
      <c r="O91" s="24"/>
      <c r="S91" s="112"/>
    </row>
    <row r="92" spans="1:19" x14ac:dyDescent="0.2">
      <c r="A92" s="104"/>
      <c r="B92" s="179"/>
      <c r="C92" s="179"/>
      <c r="D92" s="179" t="s">
        <v>72</v>
      </c>
      <c r="E92" s="9" t="s">
        <v>88</v>
      </c>
      <c r="F92" s="38">
        <v>42276</v>
      </c>
      <c r="G92" s="38">
        <f>_xll.qlInterestRateIndexValueDate(M92,F92)</f>
        <v>42276</v>
      </c>
      <c r="H92" s="38">
        <f>_xll.qlInterestRateIndexMaturity(M92,G92)</f>
        <v>49580</v>
      </c>
      <c r="I92" s="41">
        <f ca="1">_xll.qlIndexFixing(M92,F92,TRUE,InterestRatesTrigger)</f>
        <v>1.941422160003203E-2</v>
      </c>
      <c r="J92" s="41" t="str">
        <f t="shared" si="2"/>
        <v>GBPYC1M_SB1L_20Y</v>
      </c>
      <c r="K92" s="114" t="str">
        <f>Currency&amp;"1L6L"&amp;D92&amp;"=ICAP"</f>
        <v>GBP1L6L20Y=ICAP</v>
      </c>
      <c r="M92" s="36" t="str">
        <f>_xll.qlSwapIndex(,,D92,SettlementDays,Currency,Calendar,FixedLegTenor,FixedLegBDC,FixedLegDayCounter,IborIndex,DiscountingCurve,,Trigger)</f>
        <v>obj_0037d#0005</v>
      </c>
      <c r="O92" s="24"/>
      <c r="S92" s="112"/>
    </row>
    <row r="93" spans="1:19" x14ac:dyDescent="0.2">
      <c r="A93" s="104"/>
      <c r="B93" s="179"/>
      <c r="C93" s="179"/>
      <c r="D93" s="179" t="s">
        <v>73</v>
      </c>
      <c r="E93" s="9" t="s">
        <v>88</v>
      </c>
      <c r="F93" s="38">
        <v>42276</v>
      </c>
      <c r="G93" s="38">
        <f>_xll.qlInterestRateIndexValueDate(M93,F93)</f>
        <v>42276</v>
      </c>
      <c r="H93" s="38">
        <f>_xll.qlInterestRateIndexMaturity(M93,G93)</f>
        <v>49947</v>
      </c>
      <c r="I93" s="41">
        <f ca="1">_xll.qlIndexFixing(M93,F93,TRUE,InterestRatesTrigger)</f>
        <v>1.9488562777126763E-2</v>
      </c>
      <c r="J93" s="41" t="str">
        <f t="shared" si="2"/>
        <v>GBPYC1M_SB1L_21Y</v>
      </c>
      <c r="K93" s="207"/>
      <c r="M93" s="36" t="str">
        <f>_xll.qlSwapIndex(,,D93,SettlementDays,Currency,Calendar,FixedLegTenor,FixedLegBDC,FixedLegDayCounter,IborIndex,DiscountingCurve,,Trigger)</f>
        <v>obj_00393#0005</v>
      </c>
      <c r="S93" s="112"/>
    </row>
    <row r="94" spans="1:19" x14ac:dyDescent="0.2">
      <c r="A94" s="104"/>
      <c r="B94" s="179"/>
      <c r="C94" s="179"/>
      <c r="D94" s="179" t="s">
        <v>74</v>
      </c>
      <c r="E94" s="9" t="s">
        <v>88</v>
      </c>
      <c r="F94" s="38">
        <v>42276</v>
      </c>
      <c r="G94" s="38">
        <f>_xll.qlInterestRateIndexValueDate(M94,F94)</f>
        <v>42276</v>
      </c>
      <c r="H94" s="38">
        <f>_xll.qlInterestRateIndexMaturity(M94,G94)</f>
        <v>50312</v>
      </c>
      <c r="I94" s="41">
        <f ca="1">_xll.qlIndexFixing(M94,F94,TRUE,InterestRatesTrigger)</f>
        <v>1.953903778819897E-2</v>
      </c>
      <c r="J94" s="41" t="str">
        <f t="shared" si="2"/>
        <v>GBPYC1M_SB1L_22Y</v>
      </c>
      <c r="K94" s="207"/>
      <c r="M94" s="36" t="str">
        <f>_xll.qlSwapIndex(,,D94,SettlementDays,Currency,Calendar,FixedLegTenor,FixedLegBDC,FixedLegDayCounter,IborIndex,DiscountingCurve,,Trigger)</f>
        <v>obj_0038b#0005</v>
      </c>
      <c r="S94" s="112"/>
    </row>
    <row r="95" spans="1:19" x14ac:dyDescent="0.2">
      <c r="A95" s="104"/>
      <c r="B95" s="179"/>
      <c r="C95" s="179"/>
      <c r="D95" s="179" t="s">
        <v>75</v>
      </c>
      <c r="E95" s="9" t="s">
        <v>88</v>
      </c>
      <c r="F95" s="38">
        <v>42276</v>
      </c>
      <c r="G95" s="38">
        <f>_xll.qlInterestRateIndexValueDate(M95,F95)</f>
        <v>42276</v>
      </c>
      <c r="H95" s="38">
        <f>_xll.qlInterestRateIndexMaturity(M95,G95)</f>
        <v>50677</v>
      </c>
      <c r="I95" s="41">
        <f ca="1">_xll.qlIndexFixing(M95,F95,TRUE,InterestRatesTrigger)</f>
        <v>1.957430188613624E-2</v>
      </c>
      <c r="J95" s="41" t="str">
        <f t="shared" si="2"/>
        <v>GBPYC1M_SB1L_23Y</v>
      </c>
      <c r="K95" s="207"/>
      <c r="M95" s="36" t="str">
        <f>_xll.qlSwapIndex(,,D95,SettlementDays,Currency,Calendar,FixedLegTenor,FixedLegBDC,FixedLegDayCounter,IborIndex,DiscountingCurve,,Trigger)</f>
        <v>obj_00381#0005</v>
      </c>
      <c r="S95" s="112"/>
    </row>
    <row r="96" spans="1:19" x14ac:dyDescent="0.2">
      <c r="A96" s="104"/>
      <c r="B96" s="179"/>
      <c r="C96" s="179"/>
      <c r="D96" s="179" t="s">
        <v>76</v>
      </c>
      <c r="E96" s="9" t="s">
        <v>88</v>
      </c>
      <c r="F96" s="38">
        <v>42276</v>
      </c>
      <c r="G96" s="38">
        <f>_xll.qlInterestRateIndexValueDate(M96,F96)</f>
        <v>42276</v>
      </c>
      <c r="H96" s="38">
        <f>_xll.qlInterestRateIndexMaturity(M96,G96)</f>
        <v>51042</v>
      </c>
      <c r="I96" s="41">
        <f ca="1">_xll.qlIndexFixing(M96,F96,TRUE,InterestRatesTrigger)</f>
        <v>1.9601027224765033E-2</v>
      </c>
      <c r="J96" s="41" t="str">
        <f t="shared" si="2"/>
        <v>GBPYC1M_SB1L_24Y</v>
      </c>
      <c r="K96" s="207"/>
      <c r="M96" s="36" t="str">
        <f>_xll.qlSwapIndex(,,D96,SettlementDays,Currency,Calendar,FixedLegTenor,FixedLegBDC,FixedLegDayCounter,IborIndex,DiscountingCurve,,Trigger)</f>
        <v>obj_003bc#0005</v>
      </c>
      <c r="S96" s="112"/>
    </row>
    <row r="97" spans="1:19" x14ac:dyDescent="0.2">
      <c r="A97" s="104"/>
      <c r="B97" s="179"/>
      <c r="C97" s="179"/>
      <c r="D97" s="179" t="s">
        <v>77</v>
      </c>
      <c r="E97" s="9" t="s">
        <v>88</v>
      </c>
      <c r="F97" s="38">
        <v>42276</v>
      </c>
      <c r="G97" s="38">
        <f>_xll.qlInterestRateIndexValueDate(M97,F97)</f>
        <v>42276</v>
      </c>
      <c r="H97" s="38">
        <f>_xll.qlInterestRateIndexMaturity(M97,G97)</f>
        <v>51407</v>
      </c>
      <c r="I97" s="41">
        <f ca="1">_xll.qlIndexFixing(M97,F97,TRUE,InterestRatesTrigger)</f>
        <v>1.9624717285600703E-2</v>
      </c>
      <c r="J97" s="41" t="str">
        <f t="shared" si="2"/>
        <v>GBPYC1M_SB1L_25Y</v>
      </c>
      <c r="K97" s="114" t="str">
        <f>Currency&amp;"1L6L"&amp;D97&amp;"=ICAP"</f>
        <v>GBP1L6L25Y=ICAP</v>
      </c>
      <c r="M97" s="36" t="str">
        <f>_xll.qlSwapIndex(,,D97,SettlementDays,Currency,Calendar,FixedLegTenor,FixedLegBDC,FixedLegDayCounter,IborIndex,DiscountingCurve,,Trigger)</f>
        <v>obj_003b3#0005</v>
      </c>
      <c r="S97" s="112"/>
    </row>
    <row r="98" spans="1:19" x14ac:dyDescent="0.2">
      <c r="A98" s="104"/>
      <c r="B98" s="179"/>
      <c r="C98" s="179"/>
      <c r="D98" s="179" t="s">
        <v>78</v>
      </c>
      <c r="E98" s="9" t="s">
        <v>88</v>
      </c>
      <c r="F98" s="38">
        <v>42276</v>
      </c>
      <c r="G98" s="38">
        <f>_xll.qlInterestRateIndexValueDate(M98,F98)</f>
        <v>42276</v>
      </c>
      <c r="H98" s="38">
        <f>_xll.qlInterestRateIndexMaturity(M98,G98)</f>
        <v>51774</v>
      </c>
      <c r="I98" s="41">
        <f ca="1">_xll.qlIndexFixing(M98,F98,TRUE,InterestRatesTrigger)</f>
        <v>1.9648823993450366E-2</v>
      </c>
      <c r="J98" s="41" t="str">
        <f t="shared" si="2"/>
        <v>GBPYC1M_SB1L_26Y</v>
      </c>
      <c r="K98" s="207"/>
      <c r="M98" s="36" t="str">
        <f>_xll.qlSwapIndex(,,D98,SettlementDays,Currency,Calendar,FixedLegTenor,FixedLegBDC,FixedLegDayCounter,IborIndex,DiscountingCurve,,Trigger)</f>
        <v>obj_003a1#0005</v>
      </c>
      <c r="S98" s="112"/>
    </row>
    <row r="99" spans="1:19" x14ac:dyDescent="0.2">
      <c r="A99" s="104"/>
      <c r="B99" s="179"/>
      <c r="C99" s="179"/>
      <c r="D99" s="179" t="s">
        <v>79</v>
      </c>
      <c r="E99" s="9" t="s">
        <v>88</v>
      </c>
      <c r="F99" s="38">
        <v>42276</v>
      </c>
      <c r="G99" s="38">
        <f>_xll.qlInterestRateIndexValueDate(M99,F99)</f>
        <v>42276</v>
      </c>
      <c r="H99" s="38">
        <f>_xll.qlInterestRateIndexMaturity(M99,G99)</f>
        <v>52138</v>
      </c>
      <c r="I99" s="41">
        <f ca="1">_xll.qlIndexFixing(M99,F99,TRUE,InterestRatesTrigger)</f>
        <v>1.9670919254981239E-2</v>
      </c>
      <c r="J99" s="41" t="str">
        <f t="shared" ref="J99:J132" si="4">Currency&amp;"YC"&amp;CurveTenor&amp;"_SB1L_"&amp;D99</f>
        <v>GBPYC1M_SB1L_27Y</v>
      </c>
      <c r="K99" s="207"/>
      <c r="M99" s="36" t="str">
        <f>_xll.qlSwapIndex(,,D99,SettlementDays,Currency,Calendar,FixedLegTenor,FixedLegBDC,FixedLegDayCounter,IborIndex,DiscountingCurve,,Trigger)</f>
        <v>obj_003b9#0005</v>
      </c>
      <c r="S99" s="112"/>
    </row>
    <row r="100" spans="1:19" x14ac:dyDescent="0.2">
      <c r="A100" s="104"/>
      <c r="B100" s="204"/>
      <c r="C100" s="204"/>
      <c r="D100" s="204" t="s">
        <v>80</v>
      </c>
      <c r="E100" s="42" t="s">
        <v>88</v>
      </c>
      <c r="F100" s="38">
        <v>42276</v>
      </c>
      <c r="G100" s="38">
        <f>_xll.qlInterestRateIndexValueDate(M100,F100)</f>
        <v>42276</v>
      </c>
      <c r="H100" s="38">
        <f>_xll.qlInterestRateIndexMaturity(M100,G100)</f>
        <v>52503</v>
      </c>
      <c r="I100" s="41">
        <f ca="1">_xll.qlIndexFixing(M100,F100,TRUE,InterestRatesTrigger)</f>
        <v>1.9688423371552317E-2</v>
      </c>
      <c r="J100" s="41" t="str">
        <f t="shared" si="4"/>
        <v>GBPYC1M_SB1L_28Y</v>
      </c>
      <c r="K100" s="207"/>
      <c r="M100" s="36" t="str">
        <f>_xll.qlSwapIndex(,,D100,SettlementDays,Currency,Calendar,FixedLegTenor,FixedLegBDC,FixedLegDayCounter,IborIndex,DiscountingCurve,,Trigger)</f>
        <v>obj_003c1#0005</v>
      </c>
      <c r="S100" s="112"/>
    </row>
    <row r="101" spans="1:19" x14ac:dyDescent="0.2">
      <c r="A101" s="104"/>
      <c r="B101" s="204"/>
      <c r="C101" s="204"/>
      <c r="D101" s="204" t="s">
        <v>81</v>
      </c>
      <c r="E101" s="42" t="s">
        <v>88</v>
      </c>
      <c r="F101" s="38">
        <v>42276</v>
      </c>
      <c r="G101" s="38">
        <f>_xll.qlInterestRateIndexValueDate(M101,F101)</f>
        <v>42276</v>
      </c>
      <c r="H101" s="38">
        <f>_xll.qlInterestRateIndexMaturity(M101,G101)</f>
        <v>52869</v>
      </c>
      <c r="I101" s="41">
        <f ca="1">_xll.qlIndexFixing(M101,F101,TRUE,InterestRatesTrigger)</f>
        <v>1.9698877750311219E-2</v>
      </c>
      <c r="J101" s="41" t="str">
        <f t="shared" si="4"/>
        <v>GBPYC1M_SB1L_29Y</v>
      </c>
      <c r="K101" s="207"/>
      <c r="M101" s="36" t="str">
        <f>_xll.qlSwapIndex(,,D101,SettlementDays,Currency,Calendar,FixedLegTenor,FixedLegBDC,FixedLegDayCounter,IborIndex,DiscountingCurve,,Trigger)</f>
        <v>obj_003a0#0005</v>
      </c>
      <c r="S101" s="112"/>
    </row>
    <row r="102" spans="1:19" x14ac:dyDescent="0.2">
      <c r="A102" s="104"/>
      <c r="B102" s="179"/>
      <c r="C102" s="179"/>
      <c r="D102" s="179" t="s">
        <v>82</v>
      </c>
      <c r="E102" s="109" t="s">
        <v>88</v>
      </c>
      <c r="F102" s="125">
        <v>42276</v>
      </c>
      <c r="G102" s="125">
        <f>_xll.qlInterestRateIndexValueDate(M102,F102)</f>
        <v>42276</v>
      </c>
      <c r="H102" s="125">
        <f>_xll.qlInterestRateIndexMaturity(M102,G102)</f>
        <v>53234</v>
      </c>
      <c r="I102" s="114">
        <f ca="1">_xll.qlIndexFixing(M102,F102,TRUE,InterestRatesTrigger)</f>
        <v>1.9700177501210777E-2</v>
      </c>
      <c r="J102" s="114" t="str">
        <f t="shared" si="4"/>
        <v>GBPYC1M_SB1L_30Y</v>
      </c>
      <c r="K102" s="114" t="str">
        <f>Currency&amp;"1L6L"&amp;D102&amp;"=ICAP"</f>
        <v>GBP1L6L30Y=ICAP</v>
      </c>
      <c r="L102" s="106"/>
      <c r="M102" s="123" t="str">
        <f>_xll.qlSwapIndex(,,D102,SettlementDays,Currency,Calendar,FixedLegTenor,FixedLegBDC,FixedLegDayCounter,IborIndex,DiscountingCurve,,Trigger)</f>
        <v>obj_003a4#0005</v>
      </c>
      <c r="S102" s="112"/>
    </row>
    <row r="103" spans="1:19" x14ac:dyDescent="0.2">
      <c r="A103" s="104"/>
      <c r="B103" s="179"/>
      <c r="C103" s="179"/>
      <c r="D103" s="205" t="s">
        <v>122</v>
      </c>
      <c r="E103" s="95" t="s">
        <v>88</v>
      </c>
      <c r="F103" s="96">
        <v>42276</v>
      </c>
      <c r="G103" s="96">
        <f>_xll.qlInterestRateIndexValueDate(M103,F103)</f>
        <v>42276</v>
      </c>
      <c r="H103" s="96">
        <f>_xll.qlInterestRateIndexMaturity(M103,G103)</f>
        <v>53598</v>
      </c>
      <c r="I103" s="97">
        <f ca="1">_xll.qlIndexFixing(M103,F103,TRUE,InterestRatesTrigger)</f>
        <v>1.9691238520608851E-2</v>
      </c>
      <c r="J103" s="97" t="str">
        <f t="shared" si="4"/>
        <v>GBPYC1M_SB1L_31Y</v>
      </c>
      <c r="K103" s="207"/>
      <c r="L103" s="106"/>
      <c r="M103" s="123" t="str">
        <f>_xll.qlSwapIndex(,,D103,SettlementDays,Currency,Calendar,FixedLegTenor,FixedLegBDC,FixedLegDayCounter,IborIndex,DiscountingCurve,,Trigger)</f>
        <v>obj_00385#0005</v>
      </c>
      <c r="S103" s="112"/>
    </row>
    <row r="104" spans="1:19" x14ac:dyDescent="0.2">
      <c r="A104" s="104"/>
      <c r="B104" s="179"/>
      <c r="C104" s="179"/>
      <c r="D104" s="205" t="s">
        <v>123</v>
      </c>
      <c r="E104" s="95" t="s">
        <v>88</v>
      </c>
      <c r="F104" s="96">
        <v>42276</v>
      </c>
      <c r="G104" s="96">
        <f>_xll.qlInterestRateIndexValueDate(M104,F104)</f>
        <v>42276</v>
      </c>
      <c r="H104" s="96">
        <f>_xll.qlInterestRateIndexMaturity(M104,G104)</f>
        <v>53965</v>
      </c>
      <c r="I104" s="97">
        <f ca="1">_xll.qlIndexFixing(M104,F104,TRUE,InterestRatesTrigger)</f>
        <v>1.9673063139305964E-2</v>
      </c>
      <c r="J104" s="97" t="str">
        <f t="shared" si="4"/>
        <v>GBPYC1M_SB1L_32Y</v>
      </c>
      <c r="K104" s="207"/>
      <c r="L104" s="106"/>
      <c r="M104" s="123" t="str">
        <f>_xll.qlSwapIndex(,,D104,SettlementDays,Currency,Calendar,FixedLegTenor,FixedLegBDC,FixedLegDayCounter,IborIndex,DiscountingCurve,,Trigger)</f>
        <v>obj_003a2#0005</v>
      </c>
      <c r="S104" s="112"/>
    </row>
    <row r="105" spans="1:19" x14ac:dyDescent="0.2">
      <c r="A105" s="104"/>
      <c r="B105" s="179"/>
      <c r="C105" s="179"/>
      <c r="D105" s="205" t="s">
        <v>124</v>
      </c>
      <c r="E105" s="95" t="s">
        <v>88</v>
      </c>
      <c r="F105" s="96">
        <v>42276</v>
      </c>
      <c r="G105" s="96">
        <f>_xll.qlInterestRateIndexValueDate(M105,F105)</f>
        <v>42276</v>
      </c>
      <c r="H105" s="96">
        <f>_xll.qlInterestRateIndexMaturity(M105,G105)</f>
        <v>54330</v>
      </c>
      <c r="I105" s="97">
        <f ca="1">_xll.qlIndexFixing(M105,F105,TRUE,InterestRatesTrigger)</f>
        <v>1.9647357793082351E-2</v>
      </c>
      <c r="J105" s="97" t="str">
        <f t="shared" si="4"/>
        <v>GBPYC1M_SB1L_33Y</v>
      </c>
      <c r="K105" s="207"/>
      <c r="L105" s="106"/>
      <c r="M105" s="123" t="str">
        <f>_xll.qlSwapIndex(,,D105,SettlementDays,Currency,Calendar,FixedLegTenor,FixedLegBDC,FixedLegDayCounter,IborIndex,DiscountingCurve,,Trigger)</f>
        <v>obj_003ab#0005</v>
      </c>
      <c r="S105" s="112"/>
    </row>
    <row r="106" spans="1:19" x14ac:dyDescent="0.2">
      <c r="A106" s="104"/>
      <c r="B106" s="179"/>
      <c r="C106" s="179"/>
      <c r="D106" s="205" t="s">
        <v>125</v>
      </c>
      <c r="E106" s="95" t="s">
        <v>88</v>
      </c>
      <c r="F106" s="96">
        <v>42276</v>
      </c>
      <c r="G106" s="96">
        <f>_xll.qlInterestRateIndexValueDate(M106,F106)</f>
        <v>42276</v>
      </c>
      <c r="H106" s="96">
        <f>_xll.qlInterestRateIndexMaturity(M106,G106)</f>
        <v>54695</v>
      </c>
      <c r="I106" s="97">
        <f ca="1">_xll.qlIndexFixing(M106,F106,TRUE,InterestRatesTrigger)</f>
        <v>1.9615382123270159E-2</v>
      </c>
      <c r="J106" s="97" t="str">
        <f t="shared" si="4"/>
        <v>GBPYC1M_SB1L_34Y</v>
      </c>
      <c r="K106" s="97"/>
      <c r="L106" s="106"/>
      <c r="M106" s="123" t="str">
        <f>_xll.qlSwapIndex(,,D106,SettlementDays,Currency,Calendar,FixedLegTenor,FixedLegBDC,FixedLegDayCounter,IborIndex,DiscountingCurve,,Trigger)</f>
        <v>obj_00376#0005</v>
      </c>
      <c r="S106" s="112"/>
    </row>
    <row r="107" spans="1:19" x14ac:dyDescent="0.2">
      <c r="A107" s="104"/>
      <c r="B107" s="179"/>
      <c r="C107" s="179"/>
      <c r="D107" s="205" t="s">
        <v>126</v>
      </c>
      <c r="E107" s="95" t="s">
        <v>88</v>
      </c>
      <c r="F107" s="96">
        <v>42276</v>
      </c>
      <c r="G107" s="96">
        <f>_xll.qlInterestRateIndexValueDate(M107,F107)</f>
        <v>42276</v>
      </c>
      <c r="H107" s="96">
        <f>_xll.qlInterestRateIndexMaturity(M107,G107)</f>
        <v>55060</v>
      </c>
      <c r="I107" s="97">
        <f ca="1">_xll.qlIndexFixing(M107,F107,TRUE,InterestRatesTrigger)</f>
        <v>1.9578294558759361E-2</v>
      </c>
      <c r="J107" s="97" t="str">
        <f t="shared" si="4"/>
        <v>GBPYC1M_SB1L_35Y</v>
      </c>
      <c r="K107" s="97"/>
      <c r="L107" s="106"/>
      <c r="M107" s="123" t="str">
        <f>_xll.qlSwapIndex(,,D107,SettlementDays,Currency,Calendar,FixedLegTenor,FixedLegBDC,FixedLegDayCounter,IborIndex,DiscountingCurve,,Trigger)</f>
        <v>obj_00383#0005</v>
      </c>
      <c r="S107" s="112"/>
    </row>
    <row r="108" spans="1:19" x14ac:dyDescent="0.2">
      <c r="A108" s="104"/>
      <c r="B108" s="179"/>
      <c r="C108" s="179"/>
      <c r="D108" s="205" t="s">
        <v>127</v>
      </c>
      <c r="E108" s="95" t="s">
        <v>88</v>
      </c>
      <c r="F108" s="96">
        <v>42276</v>
      </c>
      <c r="G108" s="96">
        <f>_xll.qlInterestRateIndexValueDate(M108,F108)</f>
        <v>42276</v>
      </c>
      <c r="H108" s="96">
        <f>_xll.qlInterestRateIndexMaturity(M108,G108)</f>
        <v>55425</v>
      </c>
      <c r="I108" s="97">
        <f ca="1">_xll.qlIndexFixing(M108,F108,TRUE,InterestRatesTrigger)</f>
        <v>1.9537112724513327E-2</v>
      </c>
      <c r="J108" s="97" t="str">
        <f t="shared" si="4"/>
        <v>GBPYC1M_SB1L_36Y</v>
      </c>
      <c r="K108" s="97"/>
      <c r="L108" s="106"/>
      <c r="M108" s="123" t="str">
        <f>_xll.qlSwapIndex(,,D108,SettlementDays,Currency,Calendar,FixedLegTenor,FixedLegBDC,FixedLegDayCounter,IborIndex,DiscountingCurve,,Trigger)</f>
        <v>obj_0039c#0005</v>
      </c>
      <c r="S108" s="112"/>
    </row>
    <row r="109" spans="1:19" x14ac:dyDescent="0.2">
      <c r="A109" s="104"/>
      <c r="B109" s="179"/>
      <c r="C109" s="179"/>
      <c r="D109" s="205" t="s">
        <v>128</v>
      </c>
      <c r="E109" s="95" t="s">
        <v>88</v>
      </c>
      <c r="F109" s="96">
        <v>42276</v>
      </c>
      <c r="G109" s="96">
        <f>_xll.qlInterestRateIndexValueDate(M109,F109)</f>
        <v>42276</v>
      </c>
      <c r="H109" s="96">
        <f>_xll.qlInterestRateIndexMaturity(M109,G109)</f>
        <v>55792</v>
      </c>
      <c r="I109" s="97">
        <f ca="1">_xll.qlIndexFixing(M109,F109,TRUE,InterestRatesTrigger)</f>
        <v>1.949249159573041E-2</v>
      </c>
      <c r="J109" s="97" t="str">
        <f t="shared" si="4"/>
        <v>GBPYC1M_SB1L_37Y</v>
      </c>
      <c r="K109" s="97"/>
      <c r="L109" s="106"/>
      <c r="M109" s="123" t="str">
        <f>_xll.qlSwapIndex(,,D109,SettlementDays,Currency,Calendar,FixedLegTenor,FixedLegBDC,FixedLegDayCounter,IborIndex,DiscountingCurve,,Trigger)</f>
        <v>obj_003a6#0005</v>
      </c>
      <c r="S109" s="112"/>
    </row>
    <row r="110" spans="1:19" x14ac:dyDescent="0.2">
      <c r="A110" s="104"/>
      <c r="B110" s="179"/>
      <c r="C110" s="179"/>
      <c r="D110" s="205" t="s">
        <v>129</v>
      </c>
      <c r="E110" s="95" t="s">
        <v>88</v>
      </c>
      <c r="F110" s="96">
        <v>42276</v>
      </c>
      <c r="G110" s="96">
        <f>_xll.qlInterestRateIndexValueDate(M110,F110)</f>
        <v>42276</v>
      </c>
      <c r="H110" s="96">
        <f>_xll.qlInterestRateIndexMaturity(M110,G110)</f>
        <v>56156</v>
      </c>
      <c r="I110" s="97">
        <f ca="1">_xll.qlIndexFixing(M110,F110,TRUE,InterestRatesTrigger)</f>
        <v>1.9445824364118659E-2</v>
      </c>
      <c r="J110" s="97" t="str">
        <f t="shared" si="4"/>
        <v>GBPYC1M_SB1L_38Y</v>
      </c>
      <c r="K110" s="97"/>
      <c r="L110" s="106"/>
      <c r="M110" s="123" t="str">
        <f>_xll.qlSwapIndex(,,D110,SettlementDays,Currency,Calendar,FixedLegTenor,FixedLegBDC,FixedLegDayCounter,IborIndex,DiscountingCurve,,Trigger)</f>
        <v>obj_0038d#0005</v>
      </c>
      <c r="S110" s="112"/>
    </row>
    <row r="111" spans="1:19" x14ac:dyDescent="0.2">
      <c r="A111" s="104"/>
      <c r="B111" s="179"/>
      <c r="C111" s="179"/>
      <c r="D111" s="205" t="s">
        <v>130</v>
      </c>
      <c r="E111" s="95" t="s">
        <v>88</v>
      </c>
      <c r="F111" s="96">
        <v>42276</v>
      </c>
      <c r="G111" s="96">
        <f>_xll.qlInterestRateIndexValueDate(M111,F111)</f>
        <v>42276</v>
      </c>
      <c r="H111" s="96">
        <f>_xll.qlInterestRateIndexMaturity(M111,G111)</f>
        <v>56521</v>
      </c>
      <c r="I111" s="97">
        <f ca="1">_xll.qlIndexFixing(M111,F111,TRUE,InterestRatesTrigger)</f>
        <v>1.9397337899975227E-2</v>
      </c>
      <c r="J111" s="97" t="str">
        <f t="shared" si="4"/>
        <v>GBPYC1M_SB1L_39Y</v>
      </c>
      <c r="K111" s="97"/>
      <c r="L111" s="106"/>
      <c r="M111" s="123" t="str">
        <f>_xll.qlSwapIndex(,,D111,SettlementDays,Currency,Calendar,FixedLegTenor,FixedLegBDC,FixedLegDayCounter,IborIndex,DiscountingCurve,,Trigger)</f>
        <v>obj_00392#0005</v>
      </c>
      <c r="S111" s="112"/>
    </row>
    <row r="112" spans="1:19" x14ac:dyDescent="0.2">
      <c r="A112" s="104"/>
      <c r="B112" s="179"/>
      <c r="C112" s="179"/>
      <c r="D112" s="179" t="s">
        <v>83</v>
      </c>
      <c r="E112" s="109" t="s">
        <v>88</v>
      </c>
      <c r="F112" s="125">
        <v>42276</v>
      </c>
      <c r="G112" s="125">
        <f>_xll.qlInterestRateIndexValueDate(M112,F112)</f>
        <v>42276</v>
      </c>
      <c r="H112" s="125">
        <f>_xll.qlInterestRateIndexMaturity(M112,G112)</f>
        <v>56886</v>
      </c>
      <c r="I112" s="114">
        <f ca="1">_xll.qlIndexFixing(M112,F112,TRUE,InterestRatesTrigger)</f>
        <v>1.9347779389433776E-2</v>
      </c>
      <c r="J112" s="114" t="str">
        <f t="shared" si="4"/>
        <v>GBPYC1M_SB1L_40Y</v>
      </c>
      <c r="K112" s="114" t="str">
        <f>Currency&amp;"1L6L"&amp;D112&amp;"=ICAP"</f>
        <v>GBP1L6L40Y=ICAP</v>
      </c>
      <c r="L112" s="106"/>
      <c r="M112" s="123" t="str">
        <f>_xll.qlSwapIndex(,,D112,SettlementDays,Currency,Calendar,FixedLegTenor,FixedLegBDC,FixedLegDayCounter,IborIndex,DiscountingCurve,,Trigger)</f>
        <v>obj_0038c#0005</v>
      </c>
      <c r="S112" s="112"/>
    </row>
    <row r="113" spans="1:19" x14ac:dyDescent="0.2">
      <c r="A113" s="104"/>
      <c r="B113" s="179"/>
      <c r="C113" s="179"/>
      <c r="D113" s="205" t="s">
        <v>131</v>
      </c>
      <c r="E113" s="95" t="s">
        <v>88</v>
      </c>
      <c r="F113" s="96">
        <v>42276</v>
      </c>
      <c r="G113" s="96">
        <f>_xll.qlInterestRateIndexValueDate(M113,F113)</f>
        <v>42276</v>
      </c>
      <c r="H113" s="96">
        <f>_xll.qlInterestRateIndexMaturity(M113,G113)</f>
        <v>57252</v>
      </c>
      <c r="I113" s="97">
        <f ca="1">_xll.qlIndexFixing(M113,F113,TRUE,InterestRatesTrigger)</f>
        <v>1.9297661382214202E-2</v>
      </c>
      <c r="J113" s="97" t="str">
        <f t="shared" si="4"/>
        <v>GBPYC1M_SB1L_41Y</v>
      </c>
      <c r="K113" s="207"/>
      <c r="L113" s="106"/>
      <c r="M113" s="123" t="str">
        <f>_xll.qlSwapIndex(,,D113,SettlementDays,Currency,Calendar,FixedLegTenor,FixedLegBDC,FixedLegDayCounter,IborIndex,DiscountingCurve,,Trigger)</f>
        <v>obj_003a3#0005</v>
      </c>
      <c r="S113" s="112"/>
    </row>
    <row r="114" spans="1:19" x14ac:dyDescent="0.2">
      <c r="A114" s="104"/>
      <c r="B114" s="179"/>
      <c r="C114" s="179"/>
      <c r="D114" s="205" t="s">
        <v>132</v>
      </c>
      <c r="E114" s="95" t="s">
        <v>88</v>
      </c>
      <c r="F114" s="96">
        <v>42276</v>
      </c>
      <c r="G114" s="96">
        <f>_xll.qlInterestRateIndexValueDate(M114,F114)</f>
        <v>42276</v>
      </c>
      <c r="H114" s="96">
        <f>_xll.qlInterestRateIndexMaturity(M114,G114)</f>
        <v>57616</v>
      </c>
      <c r="I114" s="97">
        <f ca="1">_xll.qlIndexFixing(M114,F114,TRUE,InterestRatesTrigger)</f>
        <v>1.9248301235043768E-2</v>
      </c>
      <c r="J114" s="97" t="str">
        <f t="shared" si="4"/>
        <v>GBPYC1M_SB1L_42Y</v>
      </c>
      <c r="K114" s="207"/>
      <c r="L114" s="106"/>
      <c r="M114" s="123" t="str">
        <f>_xll.qlSwapIndex(,,D114,SettlementDays,Currency,Calendar,FixedLegTenor,FixedLegBDC,FixedLegDayCounter,IborIndex,DiscountingCurve,,Trigger)</f>
        <v>obj_003b1#0005</v>
      </c>
      <c r="S114" s="112"/>
    </row>
    <row r="115" spans="1:19" x14ac:dyDescent="0.2">
      <c r="A115" s="104"/>
      <c r="B115" s="179"/>
      <c r="C115" s="179"/>
      <c r="D115" s="205" t="s">
        <v>133</v>
      </c>
      <c r="E115" s="95" t="s">
        <v>88</v>
      </c>
      <c r="F115" s="96">
        <v>42276</v>
      </c>
      <c r="G115" s="96">
        <f>_xll.qlInterestRateIndexValueDate(M115,F115)</f>
        <v>42276</v>
      </c>
      <c r="H115" s="96">
        <f>_xll.qlInterestRateIndexMaturity(M115,G115)</f>
        <v>57983</v>
      </c>
      <c r="I115" s="97">
        <f ca="1">_xll.qlIndexFixing(M115,F115,TRUE,InterestRatesTrigger)</f>
        <v>1.9199951808898486E-2</v>
      </c>
      <c r="J115" s="97" t="str">
        <f t="shared" si="4"/>
        <v>GBPYC1M_SB1L_43Y</v>
      </c>
      <c r="K115" s="207"/>
      <c r="L115" s="106"/>
      <c r="M115" s="123" t="str">
        <f>_xll.qlSwapIndex(,,D115,SettlementDays,Currency,Calendar,FixedLegTenor,FixedLegBDC,FixedLegDayCounter,IborIndex,DiscountingCurve,,Trigger)</f>
        <v>obj_0039f#0005</v>
      </c>
      <c r="S115" s="112"/>
    </row>
    <row r="116" spans="1:19" x14ac:dyDescent="0.2">
      <c r="A116" s="104"/>
      <c r="B116" s="179"/>
      <c r="C116" s="179"/>
      <c r="D116" s="205" t="s">
        <v>134</v>
      </c>
      <c r="E116" s="95" t="s">
        <v>88</v>
      </c>
      <c r="F116" s="96">
        <v>42276</v>
      </c>
      <c r="G116" s="96">
        <f>_xll.qlInterestRateIndexValueDate(M116,F116)</f>
        <v>42276</v>
      </c>
      <c r="H116" s="96">
        <f>_xll.qlInterestRateIndexMaturity(M116,G116)</f>
        <v>58347</v>
      </c>
      <c r="I116" s="97">
        <f ca="1">_xll.qlIndexFixing(M116,F116,TRUE,InterestRatesTrigger)</f>
        <v>1.9154194989611878E-2</v>
      </c>
      <c r="J116" s="97" t="str">
        <f t="shared" si="4"/>
        <v>GBPYC1M_SB1L_44Y</v>
      </c>
      <c r="K116" s="207"/>
      <c r="L116" s="106"/>
      <c r="M116" s="123" t="str">
        <f>_xll.qlSwapIndex(,,D116,SettlementDays,Currency,Calendar,FixedLegTenor,FixedLegBDC,FixedLegDayCounter,IborIndex,DiscountingCurve,,Trigger)</f>
        <v>obj_00375#0005</v>
      </c>
      <c r="S116" s="112"/>
    </row>
    <row r="117" spans="1:19" x14ac:dyDescent="0.2">
      <c r="A117" s="104"/>
      <c r="B117" s="179"/>
      <c r="C117" s="179"/>
      <c r="D117" s="205" t="s">
        <v>135</v>
      </c>
      <c r="E117" s="95" t="s">
        <v>88</v>
      </c>
      <c r="F117" s="96">
        <v>42276</v>
      </c>
      <c r="G117" s="96">
        <f>_xll.qlInterestRateIndexValueDate(M117,F117)</f>
        <v>42276</v>
      </c>
      <c r="H117" s="96">
        <f>_xll.qlInterestRateIndexMaturity(M117,G117)</f>
        <v>58713</v>
      </c>
      <c r="I117" s="97">
        <f ca="1">_xll.qlIndexFixing(M117,F117,TRUE,InterestRatesTrigger)</f>
        <v>1.9111139446305981E-2</v>
      </c>
      <c r="J117" s="97" t="str">
        <f t="shared" si="4"/>
        <v>GBPYC1M_SB1L_45Y</v>
      </c>
      <c r="K117" s="97"/>
      <c r="L117" s="106"/>
      <c r="M117" s="123" t="str">
        <f>_xll.qlSwapIndex(,,D117,SettlementDays,Currency,Calendar,FixedLegTenor,FixedLegBDC,FixedLegDayCounter,IborIndex,DiscountingCurve,,Trigger)</f>
        <v>obj_00379#0005</v>
      </c>
      <c r="S117" s="112"/>
    </row>
    <row r="118" spans="1:19" x14ac:dyDescent="0.2">
      <c r="A118" s="104"/>
      <c r="B118" s="179"/>
      <c r="C118" s="179"/>
      <c r="D118" s="205" t="s">
        <v>136</v>
      </c>
      <c r="E118" s="95" t="s">
        <v>88</v>
      </c>
      <c r="F118" s="96">
        <v>42276</v>
      </c>
      <c r="G118" s="96">
        <f>_xll.qlInterestRateIndexValueDate(M118,F118)</f>
        <v>42276</v>
      </c>
      <c r="H118" s="96">
        <f>_xll.qlInterestRateIndexMaturity(M118,G118)</f>
        <v>59078</v>
      </c>
      <c r="I118" s="97">
        <f ca="1">_xll.qlIndexFixing(M118,F118,TRUE,InterestRatesTrigger)</f>
        <v>1.9071795573260941E-2</v>
      </c>
      <c r="J118" s="97" t="str">
        <f t="shared" si="4"/>
        <v>GBPYC1M_SB1L_46Y</v>
      </c>
      <c r="K118" s="97"/>
      <c r="L118" s="106"/>
      <c r="M118" s="123" t="str">
        <f>_xll.qlSwapIndex(,,D118,SettlementDays,Currency,Calendar,FixedLegTenor,FixedLegBDC,FixedLegDayCounter,IborIndex,DiscountingCurve,,Trigger)</f>
        <v>obj_00389#0005</v>
      </c>
      <c r="S118" s="112"/>
    </row>
    <row r="119" spans="1:19" x14ac:dyDescent="0.2">
      <c r="A119" s="104"/>
      <c r="B119" s="179"/>
      <c r="C119" s="179"/>
      <c r="D119" s="205" t="s">
        <v>137</v>
      </c>
      <c r="E119" s="95" t="s">
        <v>88</v>
      </c>
      <c r="F119" s="96">
        <v>42276</v>
      </c>
      <c r="G119" s="96">
        <f>_xll.qlInterestRateIndexValueDate(M119,F119)</f>
        <v>42276</v>
      </c>
      <c r="H119" s="96">
        <f>_xll.qlInterestRateIndexMaturity(M119,G119)</f>
        <v>59443</v>
      </c>
      <c r="I119" s="97">
        <f ca="1">_xll.qlIndexFixing(M119,F119,TRUE,InterestRatesTrigger)</f>
        <v>1.9036629389113682E-2</v>
      </c>
      <c r="J119" s="97" t="str">
        <f t="shared" si="4"/>
        <v>GBPYC1M_SB1L_47Y</v>
      </c>
      <c r="K119" s="97"/>
      <c r="L119" s="106"/>
      <c r="M119" s="123" t="str">
        <f>_xll.qlSwapIndex(,,D119,SettlementDays,Currency,Calendar,FixedLegTenor,FixedLegBDC,FixedLegDayCounter,IborIndex,DiscountingCurve,,Trigger)</f>
        <v>obj_0039e#0005</v>
      </c>
      <c r="S119" s="112"/>
    </row>
    <row r="120" spans="1:19" x14ac:dyDescent="0.2">
      <c r="A120" s="104"/>
      <c r="B120" s="179"/>
      <c r="C120" s="179"/>
      <c r="D120" s="205" t="s">
        <v>138</v>
      </c>
      <c r="E120" s="95" t="s">
        <v>88</v>
      </c>
      <c r="F120" s="96">
        <v>42276</v>
      </c>
      <c r="G120" s="96">
        <f>_xll.qlInterestRateIndexValueDate(M120,F120)</f>
        <v>42276</v>
      </c>
      <c r="H120" s="96">
        <f>_xll.qlInterestRateIndexMaturity(M120,G120)</f>
        <v>59807</v>
      </c>
      <c r="I120" s="97">
        <f ca="1">_xll.qlIndexFixing(M120,F120,TRUE,InterestRatesTrigger)</f>
        <v>1.9006237180210894E-2</v>
      </c>
      <c r="J120" s="97" t="str">
        <f t="shared" si="4"/>
        <v>GBPYC1M_SB1L_48Y</v>
      </c>
      <c r="K120" s="97"/>
      <c r="L120" s="106"/>
      <c r="M120" s="123" t="str">
        <f>_xll.qlSwapIndex(,,D120,SettlementDays,Currency,Calendar,FixedLegTenor,FixedLegBDC,FixedLegDayCounter,IborIndex,DiscountingCurve,,Trigger)</f>
        <v>obj_003bf#0005</v>
      </c>
      <c r="S120" s="112"/>
    </row>
    <row r="121" spans="1:19" x14ac:dyDescent="0.2">
      <c r="A121" s="104"/>
      <c r="B121" s="179"/>
      <c r="C121" s="179"/>
      <c r="D121" s="205" t="s">
        <v>139</v>
      </c>
      <c r="E121" s="95" t="s">
        <v>88</v>
      </c>
      <c r="F121" s="96">
        <v>42276</v>
      </c>
      <c r="G121" s="96">
        <f>_xll.qlInterestRateIndexValueDate(M121,F121)</f>
        <v>42276</v>
      </c>
      <c r="H121" s="96">
        <f>_xll.qlInterestRateIndexMaturity(M121,G121)</f>
        <v>60174</v>
      </c>
      <c r="I121" s="97">
        <f ca="1">_xll.qlIndexFixing(M121,F121,TRUE,InterestRatesTrigger)</f>
        <v>1.8980803226440617E-2</v>
      </c>
      <c r="J121" s="97" t="str">
        <f t="shared" si="4"/>
        <v>GBPYC1M_SB1L_49Y</v>
      </c>
      <c r="K121" s="97"/>
      <c r="L121" s="106"/>
      <c r="M121" s="123" t="str">
        <f>_xll.qlSwapIndex(,,D121,SettlementDays,Currency,Calendar,FixedLegTenor,FixedLegBDC,FixedLegDayCounter,IborIndex,DiscountingCurve,,Trigger)</f>
        <v>obj_0039d#0005</v>
      </c>
      <c r="S121" s="112"/>
    </row>
    <row r="122" spans="1:19" x14ac:dyDescent="0.2">
      <c r="A122" s="104"/>
      <c r="B122" s="179"/>
      <c r="C122" s="179"/>
      <c r="D122" s="179" t="s">
        <v>84</v>
      </c>
      <c r="E122" s="109" t="s">
        <v>88</v>
      </c>
      <c r="F122" s="125">
        <v>42276</v>
      </c>
      <c r="G122" s="125">
        <f>_xll.qlInterestRateIndexValueDate(M122,F122)</f>
        <v>42276</v>
      </c>
      <c r="H122" s="125">
        <f>_xll.qlInterestRateIndexMaturity(M122,G122)</f>
        <v>60539</v>
      </c>
      <c r="I122" s="114">
        <f ca="1">_xll.qlIndexFixing(M122,F122,TRUE,InterestRatesTrigger)</f>
        <v>1.8961093225373756E-2</v>
      </c>
      <c r="J122" s="114" t="str">
        <f t="shared" si="4"/>
        <v>GBPYC1M_SB1L_50Y</v>
      </c>
      <c r="K122" s="114" t="str">
        <f>Currency&amp;"1L6L"&amp;D122&amp;"=ICAP"</f>
        <v>GBP1L6L50Y=ICAP</v>
      </c>
      <c r="L122" s="106"/>
      <c r="M122" s="123" t="str">
        <f>_xll.qlSwapIndex(,,D122,SettlementDays,Currency,Calendar,FixedLegTenor,FixedLegBDC,FixedLegDayCounter,IborIndex,DiscountingCurve,,Trigger)</f>
        <v>obj_00377#0005</v>
      </c>
      <c r="S122" s="112"/>
    </row>
    <row r="123" spans="1:19" x14ac:dyDescent="0.2">
      <c r="A123" s="104"/>
      <c r="B123" s="179"/>
      <c r="C123" s="179"/>
      <c r="D123" s="205" t="s">
        <v>140</v>
      </c>
      <c r="E123" s="95" t="s">
        <v>88</v>
      </c>
      <c r="F123" s="96">
        <v>42276</v>
      </c>
      <c r="G123" s="96">
        <f>_xll.qlInterestRateIndexValueDate(M123,F123)</f>
        <v>42276</v>
      </c>
      <c r="H123" s="96">
        <f>_xll.qlInterestRateIndexMaturity(M123,G123)</f>
        <v>60904</v>
      </c>
      <c r="I123" s="97">
        <f ca="1">_xll.qlIndexFixing(M123,F123,TRUE,InterestRatesTrigger)</f>
        <v>1.894711325882897E-2</v>
      </c>
      <c r="J123" s="97" t="str">
        <f t="shared" si="4"/>
        <v>GBPYC1M_SB1L_51Y</v>
      </c>
      <c r="K123" s="207"/>
      <c r="L123" s="106"/>
      <c r="M123" s="123" t="str">
        <f>_xll.qlSwapIndex(,,D123,SettlementDays,Currency,Calendar,FixedLegTenor,FixedLegBDC,FixedLegDayCounter,IborIndex,DiscountingCurve,,Trigger)</f>
        <v>obj_00378#0005</v>
      </c>
      <c r="S123" s="112"/>
    </row>
    <row r="124" spans="1:19" x14ac:dyDescent="0.2">
      <c r="A124" s="104"/>
      <c r="B124" s="179"/>
      <c r="C124" s="179"/>
      <c r="D124" s="205" t="s">
        <v>141</v>
      </c>
      <c r="E124" s="95" t="s">
        <v>88</v>
      </c>
      <c r="F124" s="96">
        <v>42276</v>
      </c>
      <c r="G124" s="96">
        <f>_xll.qlInterestRateIndexValueDate(M124,F124)</f>
        <v>42276</v>
      </c>
      <c r="H124" s="96">
        <f>_xll.qlInterestRateIndexMaturity(M124,G124)</f>
        <v>61269</v>
      </c>
      <c r="I124" s="97">
        <f ca="1">_xll.qlIndexFixing(M124,F124,TRUE,InterestRatesTrigger)</f>
        <v>1.8938185780212342E-2</v>
      </c>
      <c r="J124" s="97" t="str">
        <f t="shared" si="4"/>
        <v>GBPYC1M_SB1L_52Y</v>
      </c>
      <c r="K124" s="97"/>
      <c r="L124" s="106"/>
      <c r="M124" s="123" t="str">
        <f>_xll.qlSwapIndex(,,D124,SettlementDays,Currency,Calendar,FixedLegTenor,FixedLegBDC,FixedLegDayCounter,IborIndex,DiscountingCurve,,Trigger)</f>
        <v>obj_0039b#0005</v>
      </c>
      <c r="S124" s="112"/>
    </row>
    <row r="125" spans="1:19" x14ac:dyDescent="0.2">
      <c r="A125" s="104"/>
      <c r="B125" s="179"/>
      <c r="C125" s="179"/>
      <c r="D125" s="205" t="s">
        <v>142</v>
      </c>
      <c r="E125" s="95" t="s">
        <v>88</v>
      </c>
      <c r="F125" s="96">
        <v>42276</v>
      </c>
      <c r="G125" s="96">
        <f>_xll.qlInterestRateIndexValueDate(M125,F125)</f>
        <v>42276</v>
      </c>
      <c r="H125" s="96">
        <f>_xll.qlInterestRateIndexMaturity(M125,G125)</f>
        <v>61634</v>
      </c>
      <c r="I125" s="97">
        <f ca="1">_xll.qlIndexFixing(M125,F125,TRUE,InterestRatesTrigger)</f>
        <v>1.893348976999238E-2</v>
      </c>
      <c r="J125" s="97" t="str">
        <f t="shared" si="4"/>
        <v>GBPYC1M_SB1L_53Y</v>
      </c>
      <c r="K125" s="97"/>
      <c r="L125" s="106"/>
      <c r="M125" s="123" t="str">
        <f>_xll.qlSwapIndex(,,D125,SettlementDays,Currency,Calendar,FixedLegTenor,FixedLegBDC,FixedLegDayCounter,IborIndex,DiscountingCurve,,Trigger)</f>
        <v>obj_00399#0005</v>
      </c>
      <c r="S125" s="112"/>
    </row>
    <row r="126" spans="1:19" x14ac:dyDescent="0.2">
      <c r="A126" s="104"/>
      <c r="B126" s="179"/>
      <c r="C126" s="179"/>
      <c r="D126" s="205" t="s">
        <v>143</v>
      </c>
      <c r="E126" s="95" t="s">
        <v>88</v>
      </c>
      <c r="F126" s="96">
        <v>42276</v>
      </c>
      <c r="G126" s="96">
        <f>_xll.qlInterestRateIndexValueDate(M126,F126)</f>
        <v>42276</v>
      </c>
      <c r="H126" s="96">
        <f>_xll.qlInterestRateIndexMaturity(M126,G126)</f>
        <v>62001</v>
      </c>
      <c r="I126" s="97">
        <f ca="1">_xll.qlIndexFixing(M126,F126,TRUE,InterestRatesTrigger)</f>
        <v>1.893227905620776E-2</v>
      </c>
      <c r="J126" s="97" t="str">
        <f t="shared" si="4"/>
        <v>GBPYC1M_SB1L_54Y</v>
      </c>
      <c r="K126" s="97"/>
      <c r="L126" s="106"/>
      <c r="M126" s="123" t="str">
        <f>_xll.qlSwapIndex(,,D126,SettlementDays,Currency,Calendar,FixedLegTenor,FixedLegBDC,FixedLegDayCounter,IborIndex,DiscountingCurve,,Trigger)</f>
        <v>obj_003b0#0005</v>
      </c>
      <c r="S126" s="112"/>
    </row>
    <row r="127" spans="1:19" x14ac:dyDescent="0.2">
      <c r="A127" s="104"/>
      <c r="B127" s="179"/>
      <c r="C127" s="179"/>
      <c r="D127" s="205" t="s">
        <v>144</v>
      </c>
      <c r="E127" s="95" t="s">
        <v>88</v>
      </c>
      <c r="F127" s="96">
        <v>42276</v>
      </c>
      <c r="G127" s="96">
        <f>_xll.qlInterestRateIndexValueDate(M127,F127)</f>
        <v>42276</v>
      </c>
      <c r="H127" s="96">
        <f>_xll.qlInterestRateIndexMaturity(M127,G127)</f>
        <v>62365</v>
      </c>
      <c r="I127" s="97">
        <f ca="1">_xll.qlIndexFixing(M127,F127,TRUE,InterestRatesTrigger)</f>
        <v>1.8933853386255493E-2</v>
      </c>
      <c r="J127" s="97" t="str">
        <f t="shared" si="4"/>
        <v>GBPYC1M_SB1L_55Y</v>
      </c>
      <c r="K127" s="97"/>
      <c r="L127" s="106"/>
      <c r="M127" s="123" t="str">
        <f>_xll.qlSwapIndex(,,D127,SettlementDays,Currency,Calendar,FixedLegTenor,FixedLegBDC,FixedLegDayCounter,IborIndex,DiscountingCurve,,Trigger)</f>
        <v>obj_00396#0005</v>
      </c>
      <c r="S127" s="112"/>
    </row>
    <row r="128" spans="1:19" x14ac:dyDescent="0.2">
      <c r="A128" s="104"/>
      <c r="B128" s="179"/>
      <c r="C128" s="179"/>
      <c r="D128" s="205" t="s">
        <v>145</v>
      </c>
      <c r="E128" s="95" t="s">
        <v>88</v>
      </c>
      <c r="F128" s="96">
        <v>42276</v>
      </c>
      <c r="G128" s="96">
        <f>_xll.qlInterestRateIndexValueDate(M128,F128)</f>
        <v>42276</v>
      </c>
      <c r="H128" s="96">
        <f>_xll.qlInterestRateIndexMaturity(M128,G128)</f>
        <v>62730</v>
      </c>
      <c r="I128" s="97">
        <f ca="1">_xll.qlIndexFixing(M128,F128,TRUE,InterestRatesTrigger)</f>
        <v>1.8937586191842767E-2</v>
      </c>
      <c r="J128" s="97" t="str">
        <f t="shared" si="4"/>
        <v>GBPYC1M_SB1L_56Y</v>
      </c>
      <c r="K128" s="97"/>
      <c r="L128" s="106"/>
      <c r="M128" s="123" t="str">
        <f>_xll.qlSwapIndex(,,D128,SettlementDays,Currency,Calendar,FixedLegTenor,FixedLegBDC,FixedLegDayCounter,IborIndex,DiscountingCurve,,Trigger)</f>
        <v>obj_003bb#0005</v>
      </c>
      <c r="S128" s="112"/>
    </row>
    <row r="129" spans="1:19" x14ac:dyDescent="0.2">
      <c r="A129" s="104"/>
      <c r="B129" s="179"/>
      <c r="C129" s="179"/>
      <c r="D129" s="205" t="s">
        <v>146</v>
      </c>
      <c r="E129" s="95" t="s">
        <v>88</v>
      </c>
      <c r="F129" s="96">
        <v>42276</v>
      </c>
      <c r="G129" s="96">
        <f>_xll.qlInterestRateIndexValueDate(M129,F129)</f>
        <v>42276</v>
      </c>
      <c r="H129" s="96">
        <f>_xll.qlInterestRateIndexMaturity(M129,G129)</f>
        <v>63096</v>
      </c>
      <c r="I129" s="97">
        <f ca="1">_xll.qlIndexFixing(M129,F129,TRUE,InterestRatesTrigger)</f>
        <v>1.8942916773911331E-2</v>
      </c>
      <c r="J129" s="97" t="str">
        <f t="shared" si="4"/>
        <v>GBPYC1M_SB1L_57Y</v>
      </c>
      <c r="K129" s="97"/>
      <c r="L129" s="106"/>
      <c r="M129" s="123" t="str">
        <f>_xll.qlSwapIndex(,,D129,SettlementDays,Currency,Calendar,FixedLegTenor,FixedLegBDC,FixedLegDayCounter,IborIndex,DiscountingCurve,,Trigger)</f>
        <v>obj_003aa#0005</v>
      </c>
      <c r="S129" s="112"/>
    </row>
    <row r="130" spans="1:19" x14ac:dyDescent="0.2">
      <c r="A130" s="104"/>
      <c r="B130" s="179"/>
      <c r="C130" s="179"/>
      <c r="D130" s="205" t="s">
        <v>147</v>
      </c>
      <c r="E130" s="95" t="s">
        <v>88</v>
      </c>
      <c r="F130" s="96">
        <v>42276</v>
      </c>
      <c r="G130" s="96">
        <f>_xll.qlInterestRateIndexValueDate(M130,F130)</f>
        <v>42276</v>
      </c>
      <c r="H130" s="96">
        <f>_xll.qlInterestRateIndexMaturity(M130,G130)</f>
        <v>63461</v>
      </c>
      <c r="I130" s="97">
        <f ca="1">_xll.qlIndexFixing(M130,F130,TRUE,InterestRatesTrigger)</f>
        <v>1.8949283998410924E-2</v>
      </c>
      <c r="J130" s="97" t="str">
        <f t="shared" si="4"/>
        <v>GBPYC1M_SB1L_58Y</v>
      </c>
      <c r="K130" s="97"/>
      <c r="L130" s="106"/>
      <c r="M130" s="123" t="str">
        <f>_xll.qlSwapIndex(,,D130,SettlementDays,Currency,Calendar,FixedLegTenor,FixedLegBDC,FixedLegDayCounter,IborIndex,DiscountingCurve,,Trigger)</f>
        <v>obj_0038e#0005</v>
      </c>
      <c r="S130" s="112"/>
    </row>
    <row r="131" spans="1:19" x14ac:dyDescent="0.2">
      <c r="A131" s="104"/>
      <c r="B131" s="179"/>
      <c r="C131" s="179"/>
      <c r="D131" s="205" t="s">
        <v>148</v>
      </c>
      <c r="E131" s="95" t="s">
        <v>88</v>
      </c>
      <c r="F131" s="96">
        <v>42276</v>
      </c>
      <c r="G131" s="96">
        <f>_xll.qlInterestRateIndexValueDate(M131,F131)</f>
        <v>42276</v>
      </c>
      <c r="H131" s="96">
        <f>_xll.qlInterestRateIndexMaturity(M131,G131)</f>
        <v>63825</v>
      </c>
      <c r="I131" s="97">
        <f ca="1">_xll.qlIndexFixing(M131,F131,TRUE,InterestRatesTrigger)</f>
        <v>1.8956202233539634E-2</v>
      </c>
      <c r="J131" s="97" t="str">
        <f t="shared" si="4"/>
        <v>GBPYC1M_SB1L_59Y</v>
      </c>
      <c r="K131" s="207"/>
      <c r="L131" s="106"/>
      <c r="M131" s="123" t="str">
        <f>_xll.qlSwapIndex(,,D131,SettlementDays,Currency,Calendar,FixedLegTenor,FixedLegBDC,FixedLegDayCounter,IborIndex,DiscountingCurve,,Trigger)</f>
        <v>obj_003be#0005</v>
      </c>
      <c r="S131" s="112"/>
    </row>
    <row r="132" spans="1:19" x14ac:dyDescent="0.2">
      <c r="A132" s="104"/>
      <c r="B132" s="206"/>
      <c r="C132" s="206"/>
      <c r="D132" s="206" t="s">
        <v>85</v>
      </c>
      <c r="E132" s="134" t="s">
        <v>88</v>
      </c>
      <c r="F132" s="127">
        <v>42276</v>
      </c>
      <c r="G132" s="127">
        <f>_xll.qlInterestRateIndexValueDate(M132,F132)</f>
        <v>42276</v>
      </c>
      <c r="H132" s="127">
        <f>_xll.qlInterestRateIndexMaturity(M132,G132)</f>
        <v>64192</v>
      </c>
      <c r="I132" s="128">
        <f ca="1">_xll.qlIndexFixing(M132,F132,TRUE,InterestRatesTrigger)</f>
        <v>1.8963322444172596E-2</v>
      </c>
      <c r="J132" s="128" t="str">
        <f t="shared" si="4"/>
        <v>GBPYC1M_SB1L_60Y</v>
      </c>
      <c r="K132" s="128" t="str">
        <f>Currency&amp;"1L6L"&amp;D132&amp;"=ICAP"</f>
        <v>GBP1L6L60Y=ICAP</v>
      </c>
      <c r="L132" s="106"/>
      <c r="M132" s="129" t="str">
        <f>_xll.qlSwapIndex(,,D132,SettlementDays,Currency,Calendar,FixedLegTenor,FixedLegBDC,FixedLegDayCounter,IborIndex,DiscountingCurve,,Trigger)</f>
        <v>obj_00390#0005</v>
      </c>
      <c r="S132" s="112"/>
    </row>
    <row r="133" spans="1:19" x14ac:dyDescent="0.2">
      <c r="A133" s="104"/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</sheetData>
  <dataValidations count="2">
    <dataValidation type="list" allowBlank="1" showInputMessage="1" showErrorMessage="1" sqref="Q67 Q5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7 P52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18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GBP3M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GbpLibor3M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76" t="s">
        <v>89</v>
      </c>
      <c r="F6" s="177">
        <f t="array" ref="F6:F14">EvaluationDate</f>
        <v>42276</v>
      </c>
      <c r="G6" s="177">
        <f>_xll.qlInterestRateIndexValueDate(M6,F6)</f>
        <v>42276</v>
      </c>
      <c r="H6" s="177">
        <f>_xll.qlInterestRateIndexMaturity(M6,G6)</f>
        <v>42277</v>
      </c>
      <c r="I6" s="178">
        <f ca="1">_xll.qlIndexFixing(M6,F6,TRUE,InterestRatesTrigger)</f>
        <v>5.6291955931686566E-3</v>
      </c>
      <c r="J6" s="178" t="str">
        <f t="shared" ref="J6:J14" si="0">Currency&amp;"YC"&amp;CurveTenor&amp;"_"&amp;D6&amp;"D"</f>
        <v>GBPYC3M_OND</v>
      </c>
      <c r="K6" s="178"/>
      <c r="L6" s="112"/>
      <c r="M6" s="142" t="str">
        <f>_xll.qlLibor(,Currency,D6,YieldCurve,,Trigger)</f>
        <v>obj_00463#0002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79"/>
      <c r="C7" s="179"/>
      <c r="D7" s="179" t="s">
        <v>86</v>
      </c>
      <c r="E7" s="176" t="s">
        <v>89</v>
      </c>
      <c r="F7" s="180">
        <v>42276</v>
      </c>
      <c r="G7" s="180">
        <f>_xll.qlInterestRateIndexValueDate(M7,F7)</f>
        <v>42277</v>
      </c>
      <c r="H7" s="180">
        <f>_xll.qlInterestRateIndexMaturity(M7,G7)</f>
        <v>42278</v>
      </c>
      <c r="I7" s="181">
        <f ca="1">_xll.qlIndexFixing(M7,F7,TRUE,InterestRatesTrigger)</f>
        <v>5.6294327195927085E-3</v>
      </c>
      <c r="J7" s="181" t="str">
        <f t="shared" si="0"/>
        <v>GBPYC3M_TND</v>
      </c>
      <c r="K7" s="181"/>
      <c r="L7" s="112"/>
      <c r="M7" s="135" t="str">
        <f>_xll.qlLibor(,Currency,D7,YieldCurve,,Trigger)</f>
        <v>obj_0045d#0002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79"/>
      <c r="C8" s="179"/>
      <c r="D8" s="179" t="s">
        <v>87</v>
      </c>
      <c r="E8" s="176" t="s">
        <v>89</v>
      </c>
      <c r="F8" s="180">
        <v>42276</v>
      </c>
      <c r="G8" s="180">
        <f>_xll.qlInterestRateIndexValueDate(M8,F8)</f>
        <v>42278</v>
      </c>
      <c r="H8" s="180">
        <f>_xll.qlInterestRateIndexMaturity(M8,G8)</f>
        <v>42279</v>
      </c>
      <c r="I8" s="181">
        <f ca="1">_xll.qlIndexFixing(M8,F8,TRUE,InterestRatesTrigger)</f>
        <v>5.6299069725218587E-3</v>
      </c>
      <c r="J8" s="181" t="str">
        <f t="shared" si="0"/>
        <v>GBPYC3M_SND</v>
      </c>
      <c r="K8" s="181"/>
      <c r="L8" s="112"/>
      <c r="M8" s="123" t="str">
        <f>_xll.qlLibor(,Currency,D8,YieldCurve,,Trigger)</f>
        <v>obj_00464#0002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79"/>
      <c r="C9" s="179"/>
      <c r="D9" s="179" t="s">
        <v>88</v>
      </c>
      <c r="E9" s="176" t="s">
        <v>89</v>
      </c>
      <c r="F9" s="180">
        <v>42276</v>
      </c>
      <c r="G9" s="180">
        <f>_xll.qlInterestRateIndexValueDate(M9,F9)</f>
        <v>42276</v>
      </c>
      <c r="H9" s="180">
        <f>_xll.qlInterestRateIndexMaturity(M9,G9)</f>
        <v>42283</v>
      </c>
      <c r="I9" s="181">
        <f ca="1">_xll.qlIndexFixing(M9,F9,TRUE,InterestRatesTrigger)</f>
        <v>5.6313532351128159E-3</v>
      </c>
      <c r="J9" s="181" t="str">
        <f t="shared" si="0"/>
        <v>GBPYC3M_SWD</v>
      </c>
      <c r="K9" s="181"/>
      <c r="L9" s="112"/>
      <c r="M9" s="123" t="str">
        <f>_xll.qlLibor(,Currency,D9,YieldCurve,,Trigger)</f>
        <v>obj_00461#0002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79"/>
      <c r="C10" s="179"/>
      <c r="D10" s="179" t="s">
        <v>15</v>
      </c>
      <c r="E10" s="176" t="s">
        <v>89</v>
      </c>
      <c r="F10" s="180">
        <v>42276</v>
      </c>
      <c r="G10" s="180">
        <f>_xll.qlInterestRateIndexValueDate(M10,F10)</f>
        <v>42276</v>
      </c>
      <c r="H10" s="180">
        <f>_xll.qlInterestRateIndexMaturity(M10,G10)</f>
        <v>42290</v>
      </c>
      <c r="I10" s="181">
        <f ca="1">_xll.qlIndexFixing(M10,F10,TRUE,InterestRatesTrigger)</f>
        <v>5.6374680882533201E-3</v>
      </c>
      <c r="J10" s="181" t="str">
        <f t="shared" si="0"/>
        <v>GBPYC3M_2WD</v>
      </c>
      <c r="K10" s="181"/>
      <c r="L10" s="112"/>
      <c r="M10" s="123" t="str">
        <f>_xll.qlLibor(,Currency,D10,YieldCurve,,Trigger)</f>
        <v>obj_00468#0002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79"/>
      <c r="C11" s="179"/>
      <c r="D11" s="179" t="s">
        <v>61</v>
      </c>
      <c r="E11" s="176" t="s">
        <v>89</v>
      </c>
      <c r="F11" s="180">
        <v>42276</v>
      </c>
      <c r="G11" s="180">
        <f>_xll.qlInterestRateIndexValueDate(M11,F11)</f>
        <v>42276</v>
      </c>
      <c r="H11" s="180">
        <f>_xll.qlInterestRateIndexMaturity(M11,G11)</f>
        <v>42297</v>
      </c>
      <c r="I11" s="181">
        <f ca="1">_xll.qlIndexFixing(M11,F11,TRUE,InterestRatesTrigger)</f>
        <v>5.6474584847152724E-3</v>
      </c>
      <c r="J11" s="181" t="str">
        <f t="shared" si="0"/>
        <v>GBPYC3M_3WD</v>
      </c>
      <c r="K11" s="181"/>
      <c r="L11" s="112"/>
      <c r="M11" s="123" t="str">
        <f>_xll.qlLibor(,Currency,D11,YieldCurve,,Trigger)</f>
        <v>obj_00457#0002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79"/>
      <c r="C12" s="179"/>
      <c r="D12" s="179" t="s">
        <v>16</v>
      </c>
      <c r="E12" s="176" t="s">
        <v>89</v>
      </c>
      <c r="F12" s="180">
        <v>42276</v>
      </c>
      <c r="G12" s="180">
        <f>_xll.qlInterestRateIndexValueDate(M12,F12)</f>
        <v>42276</v>
      </c>
      <c r="H12" s="180">
        <f>_xll.qlInterestRateIndexMaturity(M12,G12)</f>
        <v>42306</v>
      </c>
      <c r="I12" s="181">
        <f ca="1">_xll.qlIndexFixing(M12,F12,TRUE,InterestRatesTrigger)</f>
        <v>5.6659999998220174E-3</v>
      </c>
      <c r="J12" s="181" t="str">
        <f t="shared" si="0"/>
        <v>GBPYC3M_1MD</v>
      </c>
      <c r="K12" s="181"/>
      <c r="L12" s="112"/>
      <c r="M12" s="123" t="str">
        <f>_xll.qlLibor(,Currency,D12,YieldCurve,,Trigger)</f>
        <v>obj_00465#0002</v>
      </c>
      <c r="O12" s="118"/>
      <c r="P12" s="118"/>
      <c r="Q12" s="118"/>
      <c r="R12" s="112"/>
      <c r="S12" s="112"/>
    </row>
    <row r="13" spans="1:19" x14ac:dyDescent="0.2">
      <c r="A13" s="112"/>
      <c r="B13" s="179"/>
      <c r="C13" s="179"/>
      <c r="D13" s="179" t="s">
        <v>17</v>
      </c>
      <c r="E13" s="176" t="s">
        <v>89</v>
      </c>
      <c r="F13" s="180">
        <v>42276</v>
      </c>
      <c r="G13" s="180">
        <f>_xll.qlInterestRateIndexValueDate(M13,F13)</f>
        <v>42276</v>
      </c>
      <c r="H13" s="180">
        <f>_xll.qlInterestRateIndexMaturity(M13,G13)</f>
        <v>42338</v>
      </c>
      <c r="I13" s="181">
        <f ca="1">_xll.qlIndexFixing(M13,F13,TRUE,InterestRatesTrigger)</f>
        <v>5.7579999999838385E-3</v>
      </c>
      <c r="J13" s="181" t="str">
        <f t="shared" si="0"/>
        <v>GBPYC3M_2MD</v>
      </c>
      <c r="K13" s="181"/>
      <c r="M13" s="123" t="str">
        <f>_xll.qlLibor(,Currency,D13,YieldCurve,,Trigger)</f>
        <v>obj_0045a#0002</v>
      </c>
      <c r="O13" s="118"/>
      <c r="P13" s="118"/>
      <c r="Q13" s="118"/>
      <c r="R13" s="112"/>
      <c r="S13" s="112"/>
    </row>
    <row r="14" spans="1:19" x14ac:dyDescent="0.2">
      <c r="A14" s="112"/>
      <c r="B14" s="179"/>
      <c r="C14" s="179"/>
      <c r="D14" s="179" t="s">
        <v>18</v>
      </c>
      <c r="E14" s="176" t="s">
        <v>89</v>
      </c>
      <c r="F14" s="180">
        <v>42276</v>
      </c>
      <c r="G14" s="180">
        <f>_xll.qlInterestRateIndexValueDate(M14,F14)</f>
        <v>42276</v>
      </c>
      <c r="H14" s="180">
        <f>_xll.qlInterestRateIndexMaturity(M14,G14)</f>
        <v>42367</v>
      </c>
      <c r="I14" s="181">
        <f ca="1">_xll.qlIndexFixing(M14,F14,TRUE,InterestRatesTrigger)</f>
        <v>5.8310000000005614E-3</v>
      </c>
      <c r="J14" s="181" t="str">
        <f t="shared" si="0"/>
        <v>GBPYC3M_3MD</v>
      </c>
      <c r="K14" s="181"/>
      <c r="M14" s="123" t="str">
        <f>_xll.qlLibor(,Currency,D14,YieldCurve,,Trigger)</f>
        <v>obj_00462#0002</v>
      </c>
      <c r="O14" s="118"/>
      <c r="P14" s="118"/>
      <c r="Q14" s="118"/>
      <c r="R14" s="112"/>
      <c r="S14" s="112"/>
    </row>
    <row r="15" spans="1:19" x14ac:dyDescent="0.2">
      <c r="A15" s="112"/>
      <c r="B15" s="179"/>
      <c r="C15" s="179"/>
      <c r="D15" s="179"/>
      <c r="E15" s="176"/>
      <c r="F15" s="180"/>
      <c r="G15" s="180"/>
      <c r="H15" s="180"/>
      <c r="I15" s="181"/>
      <c r="J15" s="181"/>
      <c r="K15" s="181"/>
      <c r="M15" s="135"/>
      <c r="O15" s="118"/>
      <c r="P15" s="118"/>
      <c r="Q15" s="118"/>
      <c r="R15" s="112"/>
      <c r="S15" s="112"/>
    </row>
    <row r="16" spans="1:19" x14ac:dyDescent="0.2">
      <c r="A16" s="112"/>
      <c r="B16" s="179"/>
      <c r="C16" s="179"/>
      <c r="D16" s="179"/>
      <c r="E16" s="176"/>
      <c r="F16" s="180"/>
      <c r="G16" s="180"/>
      <c r="H16" s="180"/>
      <c r="I16" s="181"/>
      <c r="J16" s="181"/>
      <c r="K16" s="181"/>
      <c r="M16" s="123"/>
      <c r="O16" s="118"/>
      <c r="P16" s="118"/>
      <c r="Q16" s="118"/>
      <c r="R16" s="112"/>
      <c r="S16" s="112"/>
    </row>
    <row r="17" spans="1:19" x14ac:dyDescent="0.2">
      <c r="A17" s="112"/>
      <c r="B17" s="179"/>
      <c r="C17" s="179"/>
      <c r="D17" s="179"/>
      <c r="E17" s="176"/>
      <c r="F17" s="180"/>
      <c r="G17" s="180"/>
      <c r="H17" s="180"/>
      <c r="I17" s="181"/>
      <c r="J17" s="181"/>
      <c r="K17" s="181"/>
      <c r="M17" s="123"/>
      <c r="O17" s="118"/>
      <c r="P17" s="118"/>
      <c r="Q17" s="118"/>
      <c r="R17" s="112"/>
      <c r="S17" s="112"/>
    </row>
    <row r="18" spans="1:19" x14ac:dyDescent="0.2">
      <c r="A18" s="112"/>
      <c r="B18" s="179"/>
      <c r="C18" s="179"/>
      <c r="D18" s="179"/>
      <c r="E18" s="176"/>
      <c r="F18" s="180"/>
      <c r="G18" s="180"/>
      <c r="H18" s="180"/>
      <c r="I18" s="181"/>
      <c r="J18" s="181"/>
      <c r="K18" s="181"/>
      <c r="M18" s="123"/>
      <c r="O18" s="118"/>
      <c r="P18" s="118"/>
      <c r="Q18" s="118"/>
      <c r="R18" s="112"/>
      <c r="S18" s="112"/>
    </row>
    <row r="19" spans="1:19" x14ac:dyDescent="0.2">
      <c r="A19" s="112"/>
      <c r="B19" s="179"/>
      <c r="C19" s="179"/>
      <c r="D19" s="179"/>
      <c r="E19" s="176"/>
      <c r="F19" s="180"/>
      <c r="G19" s="180"/>
      <c r="H19" s="180"/>
      <c r="I19" s="181"/>
      <c r="J19" s="181"/>
      <c r="K19" s="181"/>
      <c r="M19" s="135"/>
      <c r="O19" s="118"/>
      <c r="P19" s="118"/>
      <c r="Q19" s="118"/>
      <c r="R19" s="112"/>
      <c r="S19" s="112"/>
    </row>
    <row r="20" spans="1:19" x14ac:dyDescent="0.2">
      <c r="A20" s="112"/>
      <c r="B20" s="179"/>
      <c r="C20" s="179"/>
      <c r="D20" s="179"/>
      <c r="E20" s="176"/>
      <c r="F20" s="180"/>
      <c r="G20" s="180"/>
      <c r="H20" s="180"/>
      <c r="I20" s="181"/>
      <c r="J20" s="181"/>
      <c r="K20" s="181"/>
      <c r="M20" s="123"/>
      <c r="O20" s="118"/>
      <c r="P20" s="118"/>
      <c r="Q20" s="118"/>
      <c r="R20" s="112"/>
      <c r="S20" s="112"/>
    </row>
    <row r="21" spans="1:19" x14ac:dyDescent="0.2">
      <c r="A21" s="112"/>
      <c r="B21" s="179"/>
      <c r="C21" s="179"/>
      <c r="D21" s="179"/>
      <c r="E21" s="176"/>
      <c r="F21" s="180"/>
      <c r="G21" s="180"/>
      <c r="H21" s="180"/>
      <c r="I21" s="181"/>
      <c r="J21" s="181"/>
      <c r="K21" s="181"/>
      <c r="M21" s="123"/>
      <c r="O21" s="118"/>
      <c r="P21" s="118"/>
      <c r="Q21" s="118"/>
      <c r="R21" s="112"/>
      <c r="S21" s="112"/>
    </row>
    <row r="22" spans="1:19" x14ac:dyDescent="0.2">
      <c r="A22" s="112"/>
      <c r="B22" s="179"/>
      <c r="C22" s="179"/>
      <c r="D22" s="179"/>
      <c r="E22" s="176"/>
      <c r="F22" s="180"/>
      <c r="G22" s="180"/>
      <c r="H22" s="180"/>
      <c r="I22" s="181"/>
      <c r="J22" s="181"/>
      <c r="K22" s="181"/>
      <c r="M22" s="123"/>
      <c r="O22" s="118"/>
      <c r="P22" s="118"/>
      <c r="Q22" s="118"/>
      <c r="R22" s="112"/>
      <c r="S22" s="112"/>
    </row>
    <row r="23" spans="1:19" x14ac:dyDescent="0.2">
      <c r="A23" s="112"/>
      <c r="B23" s="182"/>
      <c r="C23" s="182"/>
      <c r="D23" s="182"/>
      <c r="E23" s="176"/>
      <c r="F23" s="183"/>
      <c r="G23" s="183"/>
      <c r="H23" s="183"/>
      <c r="I23" s="184"/>
      <c r="J23" s="184"/>
      <c r="K23" s="184"/>
      <c r="M23" s="129"/>
      <c r="O23" s="118"/>
      <c r="P23" s="118"/>
      <c r="Q23" s="118"/>
      <c r="R23" s="112"/>
      <c r="S23" s="112"/>
    </row>
    <row r="24" spans="1:19" x14ac:dyDescent="0.2">
      <c r="A24" s="112"/>
      <c r="B24" s="179"/>
      <c r="C24" s="179" t="b">
        <v>1</v>
      </c>
      <c r="D24" s="179" t="str">
        <f t="array" ref="D24:D31">_xll.qlIMMNextCodes(EvaluationDate,C24:C31)</f>
        <v>Z5</v>
      </c>
      <c r="E24" s="185" t="s">
        <v>90</v>
      </c>
      <c r="F24" s="180">
        <f>_xll.qlInterestRateIndexFixingDate(IborIndex,G24)</f>
        <v>42354</v>
      </c>
      <c r="G24" s="180">
        <f>_xll.qlIMMdate(D24)</f>
        <v>42354</v>
      </c>
      <c r="H24" s="180">
        <f>_xll.qlInterestRateIndexMaturity(IborIndex,G24)</f>
        <v>42445</v>
      </c>
      <c r="I24" s="186">
        <f ca="1">(1-_xll.qlIndexFixing(IborIndex,F24,TRUE,InterestRatesTrigger))*100</f>
        <v>99.395420071665725</v>
      </c>
      <c r="J24" s="181" t="str">
        <f t="shared" ref="J24:J31" si="1">Currency&amp;"YC"&amp;CurveTenor&amp;"_"&amp;D24</f>
        <v>GBPYC3M_Z5</v>
      </c>
      <c r="K24" s="181" t="str">
        <f>"FSS"&amp;D24</f>
        <v>FSSZ5</v>
      </c>
      <c r="O24" s="118"/>
      <c r="P24" s="118"/>
      <c r="Q24" s="118"/>
      <c r="R24" s="112"/>
      <c r="S24" s="112"/>
    </row>
    <row r="25" spans="1:19" x14ac:dyDescent="0.2">
      <c r="A25" s="112"/>
      <c r="B25" s="179"/>
      <c r="C25" s="179" t="b">
        <v>1</v>
      </c>
      <c r="D25" s="179" t="str">
        <v>H6</v>
      </c>
      <c r="E25" s="176" t="s">
        <v>90</v>
      </c>
      <c r="F25" s="180">
        <f>_xll.qlInterestRateIndexFixingDate(IborIndex,G25)</f>
        <v>42445</v>
      </c>
      <c r="G25" s="180">
        <f>_xll.qlIMMdate(D25)</f>
        <v>42445</v>
      </c>
      <c r="H25" s="180">
        <f>_xll.qlInterestRateIndexMaturity(IborIndex,G25)</f>
        <v>42537</v>
      </c>
      <c r="I25" s="186">
        <f ca="1">(1-_xll.qlIndexFixing(IborIndex,F25,TRUE,InterestRatesTrigger))*100</f>
        <v>99.346227443453756</v>
      </c>
      <c r="J25" s="181" t="str">
        <f t="shared" si="1"/>
        <v>GBPYC3M_H6</v>
      </c>
      <c r="K25" s="181" t="str">
        <f t="shared" ref="K25:K31" si="2">"FSS"&amp;D25</f>
        <v>FSSH6</v>
      </c>
      <c r="O25" s="118"/>
      <c r="P25" s="118"/>
      <c r="Q25" s="118"/>
      <c r="R25" s="112"/>
      <c r="S25" s="112"/>
    </row>
    <row r="26" spans="1:19" x14ac:dyDescent="0.2">
      <c r="A26" s="112"/>
      <c r="B26" s="179"/>
      <c r="C26" s="179" t="b">
        <v>1</v>
      </c>
      <c r="D26" s="179" t="str">
        <v>M6</v>
      </c>
      <c r="E26" s="176" t="s">
        <v>90</v>
      </c>
      <c r="F26" s="180">
        <f>_xll.qlInterestRateIndexFixingDate(IborIndex,G26)</f>
        <v>42536</v>
      </c>
      <c r="G26" s="180">
        <f>_xll.qlIMMdate(D26)</f>
        <v>42536</v>
      </c>
      <c r="H26" s="180">
        <f>_xll.qlInterestRateIndexMaturity(IborIndex,G26)</f>
        <v>42628</v>
      </c>
      <c r="I26" s="186">
        <f ca="1">(1-_xll.qlIndexFixing(IborIndex,F26,TRUE,InterestRatesTrigger))*100</f>
        <v>99.277358913500606</v>
      </c>
      <c r="J26" s="181" t="str">
        <f t="shared" si="1"/>
        <v>GBPYC3M_M6</v>
      </c>
      <c r="K26" s="181" t="str">
        <f t="shared" si="2"/>
        <v>FSSM6</v>
      </c>
      <c r="O26" s="118"/>
      <c r="P26" s="118"/>
      <c r="Q26" s="118"/>
      <c r="R26" s="112"/>
      <c r="S26" s="112"/>
    </row>
    <row r="27" spans="1:19" x14ac:dyDescent="0.2">
      <c r="A27" s="112"/>
      <c r="B27" s="179"/>
      <c r="C27" s="179" t="b">
        <v>1</v>
      </c>
      <c r="D27" s="179" t="str">
        <v>U6</v>
      </c>
      <c r="E27" s="176" t="s">
        <v>90</v>
      </c>
      <c r="F27" s="180">
        <f>_xll.qlInterestRateIndexFixingDate(IborIndex,G27)</f>
        <v>42634</v>
      </c>
      <c r="G27" s="180">
        <f>_xll.qlIMMdate(D27)</f>
        <v>42634</v>
      </c>
      <c r="H27" s="180">
        <f>_xll.qlInterestRateIndexMaturity(IborIndex,G27)</f>
        <v>42725</v>
      </c>
      <c r="I27" s="186">
        <f ca="1">(1-_xll.qlIndexFixing(IborIndex,F27,TRUE,InterestRatesTrigger))*100</f>
        <v>99.178921048124963</v>
      </c>
      <c r="J27" s="181" t="str">
        <f t="shared" si="1"/>
        <v>GBPYC3M_U6</v>
      </c>
      <c r="K27" s="181" t="str">
        <f t="shared" si="2"/>
        <v>FSSU6</v>
      </c>
      <c r="O27" s="118"/>
      <c r="P27" s="118"/>
      <c r="Q27" s="118"/>
      <c r="R27" s="112"/>
      <c r="S27" s="112"/>
    </row>
    <row r="28" spans="1:19" x14ac:dyDescent="0.2">
      <c r="A28" s="112"/>
      <c r="B28" s="179"/>
      <c r="C28" s="179" t="b">
        <v>1</v>
      </c>
      <c r="D28" s="179" t="str">
        <v>Z6</v>
      </c>
      <c r="E28" s="176" t="s">
        <v>90</v>
      </c>
      <c r="F28" s="180">
        <f>_xll.qlInterestRateIndexFixingDate(IborIndex,G28)</f>
        <v>42725</v>
      </c>
      <c r="G28" s="180">
        <f>_xll.qlIMMdate(D28)</f>
        <v>42725</v>
      </c>
      <c r="H28" s="180">
        <f>_xll.qlInterestRateIndexMaturity(IborIndex,G28)</f>
        <v>42815</v>
      </c>
      <c r="I28" s="186">
        <f ca="1">(1-_xll.qlIndexFixing(IborIndex,F28,TRUE,InterestRatesTrigger))*100</f>
        <v>99.060688771669277</v>
      </c>
      <c r="J28" s="181" t="str">
        <f t="shared" si="1"/>
        <v>GBPYC3M_Z6</v>
      </c>
      <c r="K28" s="181" t="str">
        <f t="shared" si="2"/>
        <v>FSSZ6</v>
      </c>
      <c r="O28" s="118"/>
      <c r="P28" s="118"/>
      <c r="Q28" s="118"/>
      <c r="R28" s="112"/>
      <c r="S28" s="112"/>
    </row>
    <row r="29" spans="1:19" x14ac:dyDescent="0.2">
      <c r="A29" s="112"/>
      <c r="B29" s="179"/>
      <c r="C29" s="179" t="b">
        <v>1</v>
      </c>
      <c r="D29" s="179" t="str">
        <v>H7</v>
      </c>
      <c r="E29" s="176" t="s">
        <v>90</v>
      </c>
      <c r="F29" s="180">
        <f>_xll.qlInterestRateIndexFixingDate(IborIndex,G29)</f>
        <v>42809</v>
      </c>
      <c r="G29" s="180">
        <f>_xll.qlIMMdate(D29)</f>
        <v>42809</v>
      </c>
      <c r="H29" s="180">
        <f>_xll.qlInterestRateIndexMaturity(IborIndex,G29)</f>
        <v>42901</v>
      </c>
      <c r="I29" s="186">
        <f ca="1">(1-_xll.qlIndexFixing(IborIndex,F29,TRUE,InterestRatesTrigger))*100</f>
        <v>98.962647622603797</v>
      </c>
      <c r="J29" s="181" t="str">
        <f t="shared" si="1"/>
        <v>GBPYC3M_H7</v>
      </c>
      <c r="K29" s="181" t="str">
        <f t="shared" si="2"/>
        <v>FSSH7</v>
      </c>
      <c r="O29" s="118"/>
      <c r="P29" s="118"/>
      <c r="Q29" s="118"/>
      <c r="R29" s="112"/>
      <c r="S29" s="112"/>
    </row>
    <row r="30" spans="1:19" x14ac:dyDescent="0.2">
      <c r="A30" s="112"/>
      <c r="B30" s="179"/>
      <c r="C30" s="179" t="b">
        <v>1</v>
      </c>
      <c r="D30" s="179" t="str">
        <v>M7</v>
      </c>
      <c r="E30" s="176" t="s">
        <v>90</v>
      </c>
      <c r="F30" s="180">
        <f>_xll.qlInterestRateIndexFixingDate(IborIndex,G30)</f>
        <v>42907</v>
      </c>
      <c r="G30" s="180">
        <f>_xll.qlIMMdate(D30)</f>
        <v>42907</v>
      </c>
      <c r="H30" s="180">
        <f>_xll.qlInterestRateIndexMaturity(IborIndex,G30)</f>
        <v>42999</v>
      </c>
      <c r="I30" s="186">
        <f ca="1">(1-_xll.qlIndexFixing(IborIndex,F30,TRUE,InterestRatesTrigger))*100</f>
        <v>98.845213653034264</v>
      </c>
      <c r="J30" s="181" t="str">
        <f t="shared" si="1"/>
        <v>GBPYC3M_M7</v>
      </c>
      <c r="K30" s="181" t="str">
        <f t="shared" si="2"/>
        <v>FSSM7</v>
      </c>
      <c r="O30" s="118"/>
      <c r="P30" s="118"/>
      <c r="Q30" s="118"/>
      <c r="R30" s="112"/>
      <c r="S30" s="112"/>
    </row>
    <row r="31" spans="1:19" x14ac:dyDescent="0.2">
      <c r="A31" s="112"/>
      <c r="B31" s="179"/>
      <c r="C31" s="179" t="b">
        <v>1</v>
      </c>
      <c r="D31" s="179" t="str">
        <v>U7</v>
      </c>
      <c r="E31" s="187" t="s">
        <v>90</v>
      </c>
      <c r="F31" s="180">
        <f>_xll.qlInterestRateIndexFixingDate(IborIndex,G31)</f>
        <v>42998</v>
      </c>
      <c r="G31" s="180">
        <f>_xll.qlIMMdate(D31)</f>
        <v>42998</v>
      </c>
      <c r="H31" s="180">
        <f>_xll.qlInterestRateIndexMaturity(IborIndex,G31)</f>
        <v>43089</v>
      </c>
      <c r="I31" s="186">
        <f ca="1">(1-_xll.qlIndexFixing(IborIndex,F31,TRUE,InterestRatesTrigger))*100</f>
        <v>98.757871485438088</v>
      </c>
      <c r="J31" s="181" t="str">
        <f t="shared" si="1"/>
        <v>GBPYC3M_U7</v>
      </c>
      <c r="K31" s="181" t="str">
        <f t="shared" si="2"/>
        <v>FSSU7</v>
      </c>
      <c r="O31" s="118"/>
      <c r="P31" s="118"/>
      <c r="Q31" s="118"/>
      <c r="R31" s="112"/>
      <c r="S31" s="112"/>
    </row>
    <row r="32" spans="1:19" x14ac:dyDescent="0.2">
      <c r="A32" s="112"/>
      <c r="B32" s="188">
        <v>0</v>
      </c>
      <c r="C32" s="188"/>
      <c r="D32" s="172" t="s">
        <v>117</v>
      </c>
      <c r="E32" s="189" t="s">
        <v>150</v>
      </c>
      <c r="F32" s="190">
        <f>_xll.qlInterestRateIndexFixingDate(IborIndex,G32)</f>
        <v>42276</v>
      </c>
      <c r="G32" s="190">
        <f>_xll.qlCalendarAdvance(Calendar,SettlementDate,B32&amp;"D","f",TRUE)</f>
        <v>42276</v>
      </c>
      <c r="H32" s="190">
        <f>_xll.qlCalendarAdvance(Calendar,G32,'3M Pricing'!CurveTenor,"mf",TRUE)</f>
        <v>42367</v>
      </c>
      <c r="I32" s="191">
        <f ca="1">_xll.qlIndexFixing(IborIndex,F32,TRUE,InterestRatesTrigger)</f>
        <v>5.8310000000005614E-3</v>
      </c>
      <c r="J32" s="192" t="str">
        <f>Currency&amp;"YC"&amp;CurveTenor&amp;"_"&amp;D32&amp;"3F1"</f>
        <v>GBPYC3M_T3F1</v>
      </c>
      <c r="K32" s="192"/>
      <c r="O32" s="118"/>
      <c r="P32" s="118"/>
      <c r="Q32" s="118"/>
      <c r="R32" s="112"/>
      <c r="S32" s="112"/>
    </row>
    <row r="33" spans="1:19" x14ac:dyDescent="0.2">
      <c r="A33" s="112"/>
      <c r="B33" s="193">
        <v>1</v>
      </c>
      <c r="C33" s="193"/>
      <c r="D33" s="173" t="s">
        <v>118</v>
      </c>
      <c r="E33" s="194" t="s">
        <v>150</v>
      </c>
      <c r="F33" s="195">
        <f>_xll.qlInterestRateIndexFixingDate(IborIndex,G33)</f>
        <v>42277</v>
      </c>
      <c r="G33" s="195">
        <f>_xll.qlCalendarAdvance(Calendar,SettlementDate,B33&amp;"D","f",TRUE)</f>
        <v>42277</v>
      </c>
      <c r="H33" s="195">
        <f>_xll.qlCalendarAdvance(Calendar,G33,'3M Pricing'!CurveTenor,"mf",TRUE)</f>
        <v>42369</v>
      </c>
      <c r="I33" s="196">
        <f ca="1">_xll.qlIndexFixing(IborIndex,F33,TRUE,InterestRatesTrigger)</f>
        <v>5.8367915682694871E-3</v>
      </c>
      <c r="J33" s="197" t="str">
        <f>Currency&amp;"YC"&amp;CurveTenor&amp;"_"&amp;D33&amp;"3F1"</f>
        <v>GBPYC3M_TOM3F1</v>
      </c>
      <c r="K33" s="197"/>
      <c r="O33" s="118"/>
      <c r="P33" s="118"/>
      <c r="Q33" s="118"/>
      <c r="R33" s="112"/>
      <c r="S33" s="112"/>
    </row>
    <row r="34" spans="1:19" x14ac:dyDescent="0.2">
      <c r="A34" s="112"/>
      <c r="B34" s="198">
        <v>1</v>
      </c>
      <c r="C34" s="198" t="s">
        <v>151</v>
      </c>
      <c r="D34" s="174">
        <v>4</v>
      </c>
      <c r="E34" s="199" t="s">
        <v>150</v>
      </c>
      <c r="F34" s="200">
        <f>_xll.qlInterestRateIndexFixingDate(IborIndex,G34)</f>
        <v>42306</v>
      </c>
      <c r="G34" s="200">
        <f>_xll.qlCalendarAdvance(Calendar,SettlementDate,B34&amp;"M","mf",TRUE)</f>
        <v>42306</v>
      </c>
      <c r="H34" s="200">
        <f>_xll.qlCalendarAdvance(Calendar,SettlementDate,D34&amp;"M","mf",TRUE)</f>
        <v>42398</v>
      </c>
      <c r="I34" s="201">
        <f ca="1">_xll.qlIndexFixing(IborIndex,F34,TRUE,InterestRatesTrigger)</f>
        <v>5.939024158179658E-3</v>
      </c>
      <c r="J34" s="202" t="str">
        <f t="shared" ref="J34:J39" si="3">Currency&amp;"YC"&amp;CurveTenor&amp;B34&amp;C34&amp;D34&amp;"F"</f>
        <v>GBPYC3M1X4F</v>
      </c>
      <c r="K34" s="202" t="str">
        <f t="shared" ref="K34:K39" si="4">Currency&amp;B34&amp;C34&amp;D34&amp;"F=ICAP"</f>
        <v>GBP1X4F=ICAP</v>
      </c>
      <c r="O34" s="118"/>
      <c r="P34" s="118"/>
      <c r="Q34" s="118"/>
      <c r="R34" s="112"/>
      <c r="S34" s="112"/>
    </row>
    <row r="35" spans="1:19" x14ac:dyDescent="0.2">
      <c r="A35" s="112"/>
      <c r="B35" s="198">
        <v>2</v>
      </c>
      <c r="C35" s="198" t="s">
        <v>151</v>
      </c>
      <c r="D35" s="174">
        <v>5</v>
      </c>
      <c r="E35" s="199" t="s">
        <v>150</v>
      </c>
      <c r="F35" s="200">
        <f>_xll.qlInterestRateIndexFixingDate(IborIndex,G35)</f>
        <v>42338</v>
      </c>
      <c r="G35" s="200">
        <f>_xll.qlCalendarAdvance(Calendar,SettlementDate,B35&amp;"M","mf",TRUE)</f>
        <v>42338</v>
      </c>
      <c r="H35" s="200">
        <f>_xll.qlCalendarAdvance(Calendar,SettlementDate,D35&amp;"M","mf",TRUE)</f>
        <v>42429</v>
      </c>
      <c r="I35" s="201">
        <f ca="1">_xll.qlIndexFixing(IborIndex,F35,TRUE,InterestRatesTrigger)</f>
        <v>6.0118277969768786E-3</v>
      </c>
      <c r="J35" s="202" t="str">
        <f t="shared" si="3"/>
        <v>GBPYC3M2X5F</v>
      </c>
      <c r="K35" s="202" t="str">
        <f t="shared" si="4"/>
        <v>GBP2X5F=ICAP</v>
      </c>
      <c r="O35" s="118"/>
      <c r="P35" s="118"/>
      <c r="Q35" s="118"/>
      <c r="R35" s="112"/>
      <c r="S35" s="112"/>
    </row>
    <row r="36" spans="1:19" x14ac:dyDescent="0.2">
      <c r="A36" s="112"/>
      <c r="B36" s="198">
        <v>3</v>
      </c>
      <c r="C36" s="198" t="s">
        <v>151</v>
      </c>
      <c r="D36" s="174">
        <v>6</v>
      </c>
      <c r="E36" s="199" t="s">
        <v>150</v>
      </c>
      <c r="F36" s="200">
        <f>_xll.qlInterestRateIndexFixingDate(IborIndex,G36)</f>
        <v>42367</v>
      </c>
      <c r="G36" s="200">
        <f>_xll.qlCalendarAdvance(Calendar,SettlementDate,B36&amp;"M","mf",TRUE)</f>
        <v>42367</v>
      </c>
      <c r="H36" s="200">
        <f>_xll.qlCalendarAdvance(Calendar,SettlementDate,D36&amp;"M","mf",TRUE)</f>
        <v>42458</v>
      </c>
      <c r="I36" s="201">
        <f ca="1">_xll.qlIndexFixing(IborIndex,F36,TRUE,InterestRatesTrigger)</f>
        <v>6.0830883875460729E-3</v>
      </c>
      <c r="J36" s="202" t="str">
        <f t="shared" si="3"/>
        <v>GBPYC3M3X6F</v>
      </c>
      <c r="K36" s="202" t="str">
        <f t="shared" si="4"/>
        <v>GBP3X6F=ICAP</v>
      </c>
      <c r="O36" s="118"/>
      <c r="P36" s="118"/>
      <c r="Q36" s="118"/>
      <c r="R36" s="112"/>
      <c r="S36" s="112"/>
    </row>
    <row r="37" spans="1:19" x14ac:dyDescent="0.2">
      <c r="A37" s="112"/>
      <c r="B37" s="198">
        <v>4</v>
      </c>
      <c r="C37" s="198" t="s">
        <v>151</v>
      </c>
      <c r="D37" s="174">
        <v>7</v>
      </c>
      <c r="E37" s="199" t="s">
        <v>150</v>
      </c>
      <c r="F37" s="200">
        <f>_xll.qlInterestRateIndexFixingDate(IborIndex,G37)</f>
        <v>42398</v>
      </c>
      <c r="G37" s="200">
        <f>_xll.qlCalendarAdvance(Calendar,SettlementDate,B37&amp;"M","mf",TRUE)</f>
        <v>42398</v>
      </c>
      <c r="H37" s="200">
        <f>_xll.qlCalendarAdvance(Calendar,SettlementDate,D37&amp;"M","mf",TRUE)</f>
        <v>42489</v>
      </c>
      <c r="I37" s="201">
        <f ca="1">_xll.qlIndexFixing(IborIndex,F37,TRUE,InterestRatesTrigger)</f>
        <v>6.2258737918414915E-3</v>
      </c>
      <c r="J37" s="202" t="str">
        <f t="shared" si="3"/>
        <v>GBPYC3M4X7F</v>
      </c>
      <c r="K37" s="202" t="str">
        <f t="shared" si="4"/>
        <v>GBP4X7F=ICAP</v>
      </c>
      <c r="R37" s="112"/>
      <c r="S37" s="112"/>
    </row>
    <row r="38" spans="1:19" x14ac:dyDescent="0.2">
      <c r="A38" s="112"/>
      <c r="B38" s="198">
        <v>5</v>
      </c>
      <c r="C38" s="198" t="s">
        <v>151</v>
      </c>
      <c r="D38" s="174">
        <v>8</v>
      </c>
      <c r="E38" s="199" t="s">
        <v>150</v>
      </c>
      <c r="F38" s="200">
        <f>_xll.qlInterestRateIndexFixingDate(IborIndex,G38)</f>
        <v>42429</v>
      </c>
      <c r="G38" s="200">
        <f>_xll.qlCalendarAdvance(Calendar,SettlementDate,B38&amp;"M","mf",TRUE)</f>
        <v>42429</v>
      </c>
      <c r="H38" s="200">
        <f>_xll.qlCalendarAdvance(Calendar,SettlementDate,D38&amp;"M","mf",TRUE)</f>
        <v>42521</v>
      </c>
      <c r="I38" s="201">
        <f ca="1">_xll.qlIndexFixing(IborIndex,F38,TRUE,InterestRatesTrigger)</f>
        <v>6.4260177133203793E-3</v>
      </c>
      <c r="J38" s="202" t="str">
        <f t="shared" si="3"/>
        <v>GBPYC3M5X8F</v>
      </c>
      <c r="K38" s="202" t="str">
        <f t="shared" si="4"/>
        <v>GBP5X8F=ICAP</v>
      </c>
      <c r="R38" s="112"/>
      <c r="S38" s="112"/>
    </row>
    <row r="39" spans="1:19" x14ac:dyDescent="0.2">
      <c r="A39" s="112"/>
      <c r="B39" s="198">
        <v>6</v>
      </c>
      <c r="C39" s="198" t="s">
        <v>151</v>
      </c>
      <c r="D39" s="174">
        <v>9</v>
      </c>
      <c r="E39" s="199" t="s">
        <v>150</v>
      </c>
      <c r="F39" s="200">
        <f>_xll.qlInterestRateIndexFixingDate(IborIndex,G39)</f>
        <v>42458</v>
      </c>
      <c r="G39" s="200">
        <f>_xll.qlCalendarAdvance(Calendar,SettlementDate,B39&amp;"M","mf",TRUE)</f>
        <v>42458</v>
      </c>
      <c r="H39" s="200">
        <f>_xll.qlCalendarAdvance(Calendar,SettlementDate,D39&amp;"M","mf",TRUE)</f>
        <v>42550</v>
      </c>
      <c r="I39" s="201">
        <f ca="1">_xll.qlIndexFixing(IborIndex,F39,TRUE,InterestRatesTrigger)</f>
        <v>6.6299175608866071E-3</v>
      </c>
      <c r="J39" s="202" t="str">
        <f t="shared" si="3"/>
        <v>GBPYC3M6X9F</v>
      </c>
      <c r="K39" s="202" t="str">
        <f t="shared" si="4"/>
        <v>GBP6X9F=ICAP</v>
      </c>
      <c r="R39" s="112"/>
      <c r="S39" s="112"/>
    </row>
    <row r="40" spans="1:19" x14ac:dyDescent="0.2">
      <c r="A40" s="112"/>
      <c r="B40" s="198"/>
      <c r="C40" s="198"/>
      <c r="D40" s="198"/>
      <c r="E40" s="176"/>
      <c r="F40" s="180"/>
      <c r="G40" s="180"/>
      <c r="H40" s="180"/>
      <c r="I40" s="203"/>
      <c r="J40" s="181"/>
      <c r="K40" s="181"/>
      <c r="R40" s="112"/>
      <c r="S40" s="112"/>
    </row>
    <row r="41" spans="1:19" x14ac:dyDescent="0.2">
      <c r="A41" s="112"/>
      <c r="B41" s="198"/>
      <c r="C41" s="198"/>
      <c r="D41" s="198"/>
      <c r="E41" s="176"/>
      <c r="F41" s="180"/>
      <c r="G41" s="180"/>
      <c r="H41" s="180"/>
      <c r="I41" s="203"/>
      <c r="J41" s="181"/>
      <c r="K41" s="181"/>
      <c r="R41" s="112"/>
      <c r="S41" s="112"/>
    </row>
    <row r="42" spans="1:19" x14ac:dyDescent="0.2">
      <c r="A42" s="112"/>
      <c r="B42" s="198"/>
      <c r="C42" s="198"/>
      <c r="D42" s="198"/>
      <c r="E42" s="176"/>
      <c r="F42" s="180"/>
      <c r="G42" s="180"/>
      <c r="H42" s="180"/>
      <c r="I42" s="203"/>
      <c r="J42" s="181"/>
      <c r="K42" s="181"/>
      <c r="R42" s="112"/>
      <c r="S42" s="112"/>
    </row>
    <row r="43" spans="1:19" x14ac:dyDescent="0.2">
      <c r="A43" s="112"/>
      <c r="B43" s="198"/>
      <c r="C43" s="198"/>
      <c r="D43" s="198"/>
      <c r="E43" s="176"/>
      <c r="F43" s="180"/>
      <c r="G43" s="180"/>
      <c r="H43" s="180"/>
      <c r="I43" s="203"/>
      <c r="J43" s="181"/>
      <c r="K43" s="181"/>
      <c r="R43" s="112"/>
      <c r="S43" s="112"/>
    </row>
    <row r="44" spans="1:19" x14ac:dyDescent="0.2">
      <c r="A44" s="112"/>
      <c r="B44" s="198"/>
      <c r="C44" s="198"/>
      <c r="D44" s="198"/>
      <c r="E44" s="176"/>
      <c r="F44" s="180"/>
      <c r="G44" s="180"/>
      <c r="H44" s="180"/>
      <c r="I44" s="203"/>
      <c r="J44" s="181"/>
      <c r="K44" s="181"/>
      <c r="R44" s="112"/>
      <c r="S44" s="112"/>
    </row>
    <row r="45" spans="1:19" x14ac:dyDescent="0.2">
      <c r="A45" s="112"/>
      <c r="B45" s="198"/>
      <c r="C45" s="198"/>
      <c r="D45" s="198"/>
      <c r="E45" s="176"/>
      <c r="F45" s="180"/>
      <c r="G45" s="180"/>
      <c r="H45" s="180"/>
      <c r="I45" s="203"/>
      <c r="J45" s="181"/>
      <c r="K45" s="181"/>
      <c r="R45" s="112"/>
      <c r="S45" s="112"/>
    </row>
    <row r="46" spans="1:19" x14ac:dyDescent="0.2">
      <c r="A46" s="112"/>
      <c r="B46" s="198"/>
      <c r="C46" s="198"/>
      <c r="D46" s="198"/>
      <c r="E46" s="176"/>
      <c r="F46" s="180"/>
      <c r="G46" s="180"/>
      <c r="H46" s="180"/>
      <c r="I46" s="203"/>
      <c r="J46" s="181"/>
      <c r="K46" s="181"/>
      <c r="R46" s="112"/>
      <c r="S46" s="112"/>
    </row>
    <row r="47" spans="1:19" x14ac:dyDescent="0.2">
      <c r="A47" s="112"/>
      <c r="B47" s="198"/>
      <c r="C47" s="198"/>
      <c r="D47" s="198"/>
      <c r="E47" s="176"/>
      <c r="F47" s="180"/>
      <c r="G47" s="180"/>
      <c r="H47" s="180"/>
      <c r="I47" s="203"/>
      <c r="J47" s="181"/>
      <c r="K47" s="181"/>
      <c r="R47" s="112"/>
      <c r="S47" s="112"/>
    </row>
    <row r="48" spans="1:19" x14ac:dyDescent="0.2">
      <c r="A48" s="112"/>
      <c r="B48" s="198"/>
      <c r="C48" s="198"/>
      <c r="D48" s="198"/>
      <c r="E48" s="176"/>
      <c r="F48" s="180"/>
      <c r="G48" s="180"/>
      <c r="H48" s="180"/>
      <c r="I48" s="203"/>
      <c r="J48" s="181"/>
      <c r="K48" s="181"/>
      <c r="R48" s="112"/>
      <c r="S48" s="112"/>
    </row>
    <row r="49" spans="1:19" x14ac:dyDescent="0.2">
      <c r="A49" s="112"/>
      <c r="B49" s="198"/>
      <c r="C49" s="198"/>
      <c r="D49" s="198"/>
      <c r="E49" s="176"/>
      <c r="F49" s="180"/>
      <c r="G49" s="180"/>
      <c r="H49" s="180"/>
      <c r="I49" s="203"/>
      <c r="J49" s="181"/>
      <c r="K49" s="181"/>
      <c r="R49" s="112"/>
      <c r="S49" s="112"/>
    </row>
    <row r="50" spans="1:19" x14ac:dyDescent="0.2">
      <c r="A50" s="112"/>
      <c r="B50" s="198"/>
      <c r="C50" s="198"/>
      <c r="D50" s="198"/>
      <c r="E50" s="176"/>
      <c r="F50" s="180"/>
      <c r="G50" s="180"/>
      <c r="H50" s="180"/>
      <c r="I50" s="203"/>
      <c r="J50" s="181"/>
      <c r="K50" s="181"/>
      <c r="R50" s="112"/>
      <c r="S50" s="112"/>
    </row>
    <row r="51" spans="1:19" x14ac:dyDescent="0.2">
      <c r="A51" s="112"/>
      <c r="B51" s="198"/>
      <c r="C51" s="198"/>
      <c r="D51" s="198"/>
      <c r="E51" s="176"/>
      <c r="F51" s="180"/>
      <c r="G51" s="180"/>
      <c r="H51" s="180"/>
      <c r="I51" s="203"/>
      <c r="J51" s="181"/>
      <c r="K51" s="181"/>
      <c r="R51" s="112"/>
      <c r="S51" s="112"/>
    </row>
    <row r="52" spans="1:19" x14ac:dyDescent="0.2">
      <c r="B52" s="175"/>
      <c r="C52" s="175"/>
      <c r="D52" s="175"/>
      <c r="E52" s="185"/>
      <c r="F52" s="177"/>
      <c r="G52" s="177"/>
      <c r="H52" s="177"/>
      <c r="I52" s="178"/>
      <c r="J52" s="178"/>
      <c r="K52" s="178"/>
      <c r="L52" s="122"/>
      <c r="S52" s="112"/>
    </row>
    <row r="53" spans="1:19" x14ac:dyDescent="0.2">
      <c r="B53" s="179"/>
      <c r="C53" s="179"/>
      <c r="D53" s="179"/>
      <c r="E53" s="176"/>
      <c r="F53" s="180"/>
      <c r="G53" s="180"/>
      <c r="H53" s="180"/>
      <c r="I53" s="181"/>
      <c r="J53" s="181"/>
      <c r="K53" s="181"/>
      <c r="L53" s="122"/>
      <c r="S53" s="112"/>
    </row>
    <row r="54" spans="1:19" x14ac:dyDescent="0.2">
      <c r="B54" s="179"/>
      <c r="C54" s="179"/>
      <c r="D54" s="179"/>
      <c r="E54" s="176"/>
      <c r="F54" s="180"/>
      <c r="G54" s="180"/>
      <c r="H54" s="180"/>
      <c r="I54" s="181"/>
      <c r="J54" s="181"/>
      <c r="K54" s="181"/>
      <c r="L54" s="122"/>
      <c r="S54" s="112"/>
    </row>
    <row r="55" spans="1:19" x14ac:dyDescent="0.2">
      <c r="B55" s="179"/>
      <c r="C55" s="179"/>
      <c r="D55" s="179"/>
      <c r="E55" s="176"/>
      <c r="F55" s="180"/>
      <c r="G55" s="180"/>
      <c r="H55" s="180"/>
      <c r="I55" s="181"/>
      <c r="J55" s="181"/>
      <c r="K55" s="181"/>
      <c r="L55" s="122"/>
      <c r="S55" s="112"/>
    </row>
    <row r="56" spans="1:19" x14ac:dyDescent="0.2">
      <c r="B56" s="179"/>
      <c r="C56" s="179"/>
      <c r="D56" s="179"/>
      <c r="E56" s="176"/>
      <c r="F56" s="180"/>
      <c r="G56" s="180"/>
      <c r="H56" s="180"/>
      <c r="I56" s="181"/>
      <c r="J56" s="202"/>
      <c r="K56" s="181"/>
      <c r="L56" s="122"/>
      <c r="S56" s="112"/>
    </row>
    <row r="57" spans="1:19" x14ac:dyDescent="0.2">
      <c r="B57" s="179"/>
      <c r="C57" s="179"/>
      <c r="D57" s="179"/>
      <c r="E57" s="176"/>
      <c r="F57" s="180"/>
      <c r="G57" s="180"/>
      <c r="H57" s="180"/>
      <c r="I57" s="181"/>
      <c r="J57" s="202"/>
      <c r="K57" s="181"/>
      <c r="L57" s="122"/>
      <c r="S57" s="112"/>
    </row>
    <row r="58" spans="1:19" x14ac:dyDescent="0.2">
      <c r="B58" s="179"/>
      <c r="C58" s="179"/>
      <c r="D58" s="179"/>
      <c r="E58" s="176"/>
      <c r="F58" s="180"/>
      <c r="G58" s="180"/>
      <c r="H58" s="180"/>
      <c r="I58" s="181"/>
      <c r="J58" s="202"/>
      <c r="K58" s="181"/>
      <c r="L58" s="122"/>
      <c r="S58" s="112"/>
    </row>
    <row r="59" spans="1:19" x14ac:dyDescent="0.2">
      <c r="B59" s="179"/>
      <c r="C59" s="179"/>
      <c r="D59" s="179"/>
      <c r="E59" s="176"/>
      <c r="F59" s="180"/>
      <c r="G59" s="180"/>
      <c r="H59" s="180"/>
      <c r="I59" s="181"/>
      <c r="J59" s="202"/>
      <c r="K59" s="181"/>
      <c r="L59" s="122"/>
      <c r="S59" s="112"/>
    </row>
    <row r="60" spans="1:19" x14ac:dyDescent="0.2">
      <c r="B60" s="179"/>
      <c r="C60" s="179"/>
      <c r="D60" s="179"/>
      <c r="E60" s="176"/>
      <c r="F60" s="180"/>
      <c r="G60" s="180"/>
      <c r="H60" s="180"/>
      <c r="I60" s="181"/>
      <c r="J60" s="202"/>
      <c r="K60" s="181"/>
      <c r="L60" s="122"/>
      <c r="S60" s="112"/>
    </row>
    <row r="61" spans="1:19" x14ac:dyDescent="0.2">
      <c r="B61" s="179"/>
      <c r="C61" s="179"/>
      <c r="D61" s="179"/>
      <c r="E61" s="176"/>
      <c r="F61" s="180"/>
      <c r="G61" s="180"/>
      <c r="H61" s="180"/>
      <c r="I61" s="181"/>
      <c r="J61" s="202"/>
      <c r="K61" s="181"/>
      <c r="L61" s="122"/>
      <c r="S61" s="112"/>
    </row>
    <row r="62" spans="1:19" x14ac:dyDescent="0.2">
      <c r="B62" s="179"/>
      <c r="C62" s="179"/>
      <c r="D62" s="179"/>
      <c r="E62" s="176"/>
      <c r="F62" s="180"/>
      <c r="G62" s="180"/>
      <c r="H62" s="180"/>
      <c r="I62" s="181"/>
      <c r="J62" s="202"/>
      <c r="K62" s="181"/>
      <c r="L62" s="122"/>
      <c r="S62" s="112"/>
    </row>
    <row r="63" spans="1:19" x14ac:dyDescent="0.2">
      <c r="B63" s="179"/>
      <c r="C63" s="179"/>
      <c r="D63" s="179"/>
      <c r="E63" s="176"/>
      <c r="F63" s="180"/>
      <c r="G63" s="180"/>
      <c r="H63" s="180"/>
      <c r="I63" s="181"/>
      <c r="J63" s="202"/>
      <c r="K63" s="181"/>
      <c r="L63" s="122"/>
      <c r="S63" s="112"/>
    </row>
    <row r="64" spans="1:19" x14ac:dyDescent="0.2">
      <c r="B64" s="179"/>
      <c r="C64" s="179"/>
      <c r="D64" s="179"/>
      <c r="E64" s="176"/>
      <c r="F64" s="180"/>
      <c r="G64" s="180"/>
      <c r="H64" s="180"/>
      <c r="I64" s="181"/>
      <c r="J64" s="202"/>
      <c r="K64" s="181"/>
      <c r="L64" s="122"/>
      <c r="S64" s="112"/>
    </row>
    <row r="65" spans="2:19" s="104" customFormat="1" x14ac:dyDescent="0.2">
      <c r="B65" s="179"/>
      <c r="C65" s="179"/>
      <c r="D65" s="179"/>
      <c r="E65" s="176"/>
      <c r="F65" s="180"/>
      <c r="G65" s="180"/>
      <c r="H65" s="180"/>
      <c r="I65" s="181"/>
      <c r="J65" s="202"/>
      <c r="K65" s="181"/>
      <c r="L65" s="122"/>
      <c r="M65" s="106"/>
      <c r="N65" s="106"/>
      <c r="O65" s="106"/>
      <c r="S65" s="112"/>
    </row>
    <row r="66" spans="2:19" s="104" customFormat="1" x14ac:dyDescent="0.2">
      <c r="B66" s="182"/>
      <c r="C66" s="182"/>
      <c r="D66" s="182"/>
      <c r="E66" s="187"/>
      <c r="F66" s="183"/>
      <c r="G66" s="183"/>
      <c r="H66" s="183"/>
      <c r="I66" s="184"/>
      <c r="J66" s="197"/>
      <c r="K66" s="184"/>
      <c r="L66" s="122"/>
      <c r="M66" s="130" t="s">
        <v>36</v>
      </c>
      <c r="N66" s="115"/>
      <c r="O66" s="116" t="s">
        <v>32</v>
      </c>
      <c r="P66" s="116" t="s">
        <v>50</v>
      </c>
      <c r="Q66" s="116" t="s">
        <v>33</v>
      </c>
      <c r="S66" s="112"/>
    </row>
    <row r="67" spans="2:19" s="104" customFormat="1" x14ac:dyDescent="0.2">
      <c r="B67" s="179"/>
      <c r="C67" s="179"/>
      <c r="D67" s="179" t="s">
        <v>22</v>
      </c>
      <c r="E67" s="185" t="s">
        <v>88</v>
      </c>
      <c r="F67" s="180">
        <f t="array" ref="F67:F132">EvaluationDate</f>
        <v>42276</v>
      </c>
      <c r="G67" s="180">
        <f>_xll.qlInterestRateIndexValueDate(M67,F67)</f>
        <v>42276</v>
      </c>
      <c r="H67" s="180">
        <f>_xll.qlInterestRateIndexMaturity(M67,G67)</f>
        <v>42642</v>
      </c>
      <c r="I67" s="181">
        <f ca="1">_xll.qlIndexFixing(M67,F67,TRUE,InterestRatesTrigger)</f>
        <v>6.4791067237153803E-3</v>
      </c>
      <c r="J67" s="181" t="str">
        <f t="shared" ref="J67:J98" si="5">Currency&amp;"YC"&amp;CurveTenor&amp;"_SB3L_"&amp;D67</f>
        <v>GBPYC3M_SB3L_1Y</v>
      </c>
      <c r="K67" s="181" t="str">
        <f>Currency&amp;"SM3L"&amp;D67&amp;"=ICAP"</f>
        <v>GBPSM3L1Y=ICAP</v>
      </c>
      <c r="L67" s="122"/>
      <c r="M67" s="123" t="str">
        <f>_xll.qlSwapIndex(,,D67,SettlementDays,Currency,Calendar,FixedLegTenor,FixedLegBDC,FixedLegDayCounter,IborIndex,DiscountingCurve,,Trigger)</f>
        <v>obj_003fd#0005</v>
      </c>
      <c r="N67" s="115"/>
      <c r="O67" s="117" t="s">
        <v>13</v>
      </c>
      <c r="P67" s="117" t="s">
        <v>38</v>
      </c>
      <c r="Q67" s="117" t="s">
        <v>149</v>
      </c>
      <c r="S67" s="112"/>
    </row>
    <row r="68" spans="2:19" s="104" customFormat="1" x14ac:dyDescent="0.2">
      <c r="B68" s="179"/>
      <c r="C68" s="179"/>
      <c r="D68" s="179" t="s">
        <v>94</v>
      </c>
      <c r="E68" s="176" t="s">
        <v>88</v>
      </c>
      <c r="F68" s="180">
        <v>42276</v>
      </c>
      <c r="G68" s="180">
        <f>_xll.qlInterestRateIndexValueDate(M68,F68)</f>
        <v>42276</v>
      </c>
      <c r="H68" s="180">
        <f>_xll.qlInterestRateIndexMaturity(M68,G68)</f>
        <v>42733</v>
      </c>
      <c r="I68" s="181">
        <f ca="1">_xll.qlIndexFixing(M68,F68,TRUE,InterestRatesTrigger)</f>
        <v>6.8432093160548258E-3</v>
      </c>
      <c r="J68" s="181" t="str">
        <f t="shared" si="5"/>
        <v>GBPYC3M_SB3L_1Y3M</v>
      </c>
      <c r="K68" s="181"/>
      <c r="L68" s="122"/>
      <c r="M68" s="123" t="str">
        <f>_xll.qlSwapIndex(,,D68,SettlementDays,Currency,Calendar,FixedLegTenor,FixedLegBDC,FixedLegDayCounter,IborIndex,DiscountingCurve,,Trigger)</f>
        <v>obj_0043a#0005</v>
      </c>
      <c r="N68" s="115"/>
      <c r="O68" s="118"/>
      <c r="P68" s="118"/>
      <c r="Q68" s="118"/>
      <c r="S68" s="112"/>
    </row>
    <row r="69" spans="2:19" s="104" customFormat="1" x14ac:dyDescent="0.2">
      <c r="B69" s="179"/>
      <c r="C69" s="179"/>
      <c r="D69" s="179" t="s">
        <v>95</v>
      </c>
      <c r="E69" s="176" t="s">
        <v>88</v>
      </c>
      <c r="F69" s="180">
        <v>42276</v>
      </c>
      <c r="G69" s="180">
        <f>_xll.qlInterestRateIndexValueDate(M69,F69)</f>
        <v>42276</v>
      </c>
      <c r="H69" s="180">
        <f>_xll.qlInterestRateIndexMaturity(M69,G69)</f>
        <v>42823</v>
      </c>
      <c r="I69" s="181">
        <f ca="1">_xll.qlIndexFixing(M69,F69,TRUE,InterestRatesTrigger)</f>
        <v>7.2792532880947012E-3</v>
      </c>
      <c r="J69" s="181" t="str">
        <f t="shared" si="5"/>
        <v>GBPYC3M_SB3L_1Y6M</v>
      </c>
      <c r="K69" s="181"/>
      <c r="L69" s="122"/>
      <c r="M69" s="123" t="str">
        <f>_xll.qlSwapIndex(,,D69,SettlementDays,Currency,Calendar,FixedLegTenor,FixedLegBDC,FixedLegDayCounter,IborIndex,DiscountingCurve,,Trigger)</f>
        <v>obj_003cd#0005</v>
      </c>
      <c r="N69" s="115"/>
      <c r="O69" s="118"/>
      <c r="P69" s="118"/>
      <c r="Q69" s="118"/>
      <c r="S69" s="112"/>
    </row>
    <row r="70" spans="2:19" s="104" customFormat="1" x14ac:dyDescent="0.2">
      <c r="B70" s="179"/>
      <c r="C70" s="179"/>
      <c r="D70" s="179" t="s">
        <v>96</v>
      </c>
      <c r="E70" s="176" t="s">
        <v>88</v>
      </c>
      <c r="F70" s="180">
        <v>42276</v>
      </c>
      <c r="G70" s="180">
        <f>_xll.qlInterestRateIndexValueDate(M70,F70)</f>
        <v>42276</v>
      </c>
      <c r="H70" s="180">
        <f>_xll.qlInterestRateIndexMaturity(M70,G70)</f>
        <v>42915</v>
      </c>
      <c r="I70" s="181">
        <f ca="1">_xll.qlIndexFixing(M70,F70,TRUE,InterestRatesTrigger)</f>
        <v>7.7470205742884843E-3</v>
      </c>
      <c r="J70" s="181" t="str">
        <f t="shared" si="5"/>
        <v>GBPYC3M_SB3L_1Y9M</v>
      </c>
      <c r="K70" s="181"/>
      <c r="L70" s="122"/>
      <c r="M70" s="123" t="str">
        <f>_xll.qlSwapIndex(,,D70,SettlementDays,Currency,Calendar,FixedLegTenor,FixedLegBDC,FixedLegDayCounter,IborIndex,DiscountingCurve,,Trigger)</f>
        <v>obj_003ca#0005</v>
      </c>
      <c r="N70" s="115"/>
      <c r="O70" s="118"/>
      <c r="P70" s="118"/>
      <c r="Q70" s="118"/>
      <c r="S70" s="112"/>
    </row>
    <row r="71" spans="2:19" s="104" customFormat="1" x14ac:dyDescent="0.2">
      <c r="B71" s="179"/>
      <c r="C71" s="179"/>
      <c r="D71" s="179" t="s">
        <v>23</v>
      </c>
      <c r="E71" s="176" t="s">
        <v>88</v>
      </c>
      <c r="F71" s="180">
        <v>42276</v>
      </c>
      <c r="G71" s="180">
        <f>_xll.qlInterestRateIndexValueDate(M71,F71)</f>
        <v>42276</v>
      </c>
      <c r="H71" s="180">
        <f>_xll.qlInterestRateIndexMaturity(M71,G71)</f>
        <v>43007</v>
      </c>
      <c r="I71" s="181">
        <f ca="1">_xll.qlIndexFixing(M71,F71,TRUE,InterestRatesTrigger)</f>
        <v>8.2353542786994041E-3</v>
      </c>
      <c r="J71" s="181" t="str">
        <f t="shared" si="5"/>
        <v>GBPYC3M_SB3L_2Y</v>
      </c>
      <c r="K71" s="181" t="str">
        <f>Currency&amp;"SM3L"&amp;D71&amp;"=ICAP"</f>
        <v>GBPSM3L2Y=ICAP</v>
      </c>
      <c r="L71" s="122"/>
      <c r="M71" s="123" t="str">
        <f>_xll.qlSwapIndex(,,D71,SettlementDays,Currency,Calendar,FixedLegTenor,FixedLegBDC,FixedLegDayCounter,IborIndex,DiscountingCurve,,Trigger)</f>
        <v>obj_003e6#0005</v>
      </c>
      <c r="N71" s="115"/>
      <c r="O71" s="118"/>
      <c r="P71" s="118"/>
      <c r="Q71" s="118"/>
      <c r="S71" s="112"/>
    </row>
    <row r="72" spans="2:19" s="104" customFormat="1" x14ac:dyDescent="0.2">
      <c r="B72" s="179"/>
      <c r="C72" s="179"/>
      <c r="D72" s="179" t="s">
        <v>119</v>
      </c>
      <c r="E72" s="176" t="s">
        <v>88</v>
      </c>
      <c r="F72" s="180">
        <v>42276</v>
      </c>
      <c r="G72" s="180">
        <f>_xll.qlInterestRateIndexValueDate(M72,F72)</f>
        <v>42276</v>
      </c>
      <c r="H72" s="180">
        <f>_xll.qlInterestRateIndexMaturity(M72,G72)</f>
        <v>43098</v>
      </c>
      <c r="I72" s="181">
        <f ca="1">_xll.qlIndexFixing(M72,F72,TRUE,InterestRatesTrigger)</f>
        <v>8.7040579440859078E-3</v>
      </c>
      <c r="J72" s="181" t="str">
        <f t="shared" si="5"/>
        <v>GBPYC3M_SB3L_2Y3M</v>
      </c>
      <c r="K72" s="181"/>
      <c r="L72" s="112"/>
      <c r="M72" s="123" t="str">
        <f>_xll.qlSwapIndex(,,D72,SettlementDays,Currency,Calendar,FixedLegTenor,FixedLegBDC,FixedLegDayCounter,IborIndex,DiscountingCurve,,Trigger)</f>
        <v>obj_003cb#0005</v>
      </c>
      <c r="N72" s="115"/>
      <c r="O72" s="118"/>
      <c r="P72" s="115"/>
      <c r="Q72" s="118"/>
      <c r="S72" s="112"/>
    </row>
    <row r="73" spans="2:19" s="104" customFormat="1" x14ac:dyDescent="0.2">
      <c r="B73" s="179"/>
      <c r="C73" s="179"/>
      <c r="D73" s="179" t="s">
        <v>120</v>
      </c>
      <c r="E73" s="176" t="s">
        <v>88</v>
      </c>
      <c r="F73" s="180">
        <v>42276</v>
      </c>
      <c r="G73" s="180">
        <f>_xll.qlInterestRateIndexValueDate(M73,F73)</f>
        <v>42276</v>
      </c>
      <c r="H73" s="180">
        <f>_xll.qlInterestRateIndexMaturity(M73,G73)</f>
        <v>43188</v>
      </c>
      <c r="I73" s="181">
        <f ca="1">_xll.qlIndexFixing(M73,F73,TRUE,InterestRatesTrigger)</f>
        <v>9.1434225644518672E-3</v>
      </c>
      <c r="J73" s="181" t="str">
        <f t="shared" si="5"/>
        <v>GBPYC3M_SB3L_2Y6M</v>
      </c>
      <c r="K73" s="181"/>
      <c r="L73" s="112"/>
      <c r="M73" s="123" t="str">
        <f>_xll.qlSwapIndex(,,D73,SettlementDays,Currency,Calendar,FixedLegTenor,FixedLegBDC,FixedLegDayCounter,IborIndex,DiscountingCurve,,Trigger)</f>
        <v>obj_0040c#0005</v>
      </c>
      <c r="N73" s="115"/>
      <c r="O73" s="118"/>
      <c r="P73" s="118"/>
      <c r="Q73" s="115"/>
      <c r="S73" s="112"/>
    </row>
    <row r="74" spans="2:19" s="104" customFormat="1" x14ac:dyDescent="0.2">
      <c r="B74" s="179"/>
      <c r="C74" s="179"/>
      <c r="D74" s="179" t="s">
        <v>121</v>
      </c>
      <c r="E74" s="176" t="s">
        <v>88</v>
      </c>
      <c r="F74" s="180">
        <v>42276</v>
      </c>
      <c r="G74" s="180">
        <f>_xll.qlInterestRateIndexValueDate(M74,F74)</f>
        <v>42276</v>
      </c>
      <c r="H74" s="180">
        <f>_xll.qlInterestRateIndexMaturity(M74,G74)</f>
        <v>43280</v>
      </c>
      <c r="I74" s="181">
        <f ca="1">_xll.qlIndexFixing(M74,F74,TRUE,InterestRatesTrigger)</f>
        <v>9.5761772875134436E-3</v>
      </c>
      <c r="J74" s="181" t="str">
        <f t="shared" si="5"/>
        <v>GBPYC3M_SB3L_2Y9M</v>
      </c>
      <c r="K74" s="181"/>
      <c r="L74" s="112"/>
      <c r="M74" s="123" t="str">
        <f>_xll.qlSwapIndex(,,D74,SettlementDays,Currency,Calendar,FixedLegTenor,FixedLegBDC,FixedLegDayCounter,IborIndex,DiscountingCurve,,Trigger)</f>
        <v>obj_003e4#0005</v>
      </c>
      <c r="N74" s="115"/>
      <c r="O74" s="118"/>
      <c r="P74" s="115"/>
      <c r="Q74" s="118"/>
      <c r="S74" s="112"/>
    </row>
    <row r="75" spans="2:19" s="104" customFormat="1" x14ac:dyDescent="0.2">
      <c r="B75" s="179"/>
      <c r="C75" s="179"/>
      <c r="D75" s="179" t="s">
        <v>24</v>
      </c>
      <c r="E75" s="176" t="s">
        <v>88</v>
      </c>
      <c r="F75" s="180">
        <v>42276</v>
      </c>
      <c r="G75" s="180">
        <f>_xll.qlInterestRateIndexValueDate(M75,F75)</f>
        <v>42276</v>
      </c>
      <c r="H75" s="180">
        <f>_xll.qlInterestRateIndexMaturity(M75,G75)</f>
        <v>43371</v>
      </c>
      <c r="I75" s="181">
        <f ca="1">_xll.qlIndexFixing(M75,F75,TRUE,InterestRatesTrigger)</f>
        <v>9.9999999996030903E-3</v>
      </c>
      <c r="J75" s="181" t="str">
        <f t="shared" si="5"/>
        <v>GBPYC3M_SB3L_3Y</v>
      </c>
      <c r="K75" s="181" t="str">
        <f t="shared" ref="K75:K84" si="6">Currency&amp;"SM3L"&amp;D75&amp;"=ICAP"</f>
        <v>GBPSM3L3Y=ICAP</v>
      </c>
      <c r="L75" s="112"/>
      <c r="M75" s="123" t="str">
        <f>_xll.qlSwapIndex(,,D75,SettlementDays,Currency,Calendar,FixedLegTenor,FixedLegBDC,FixedLegDayCounter,IborIndex,DiscountingCurve,,Trigger)</f>
        <v>obj_00413#0005</v>
      </c>
      <c r="N75" s="115"/>
      <c r="O75" s="118"/>
      <c r="P75" s="115"/>
      <c r="Q75" s="118"/>
      <c r="S75" s="112"/>
    </row>
    <row r="76" spans="2:19" s="104" customFormat="1" x14ac:dyDescent="0.2">
      <c r="B76" s="179"/>
      <c r="C76" s="179"/>
      <c r="D76" s="179" t="s">
        <v>25</v>
      </c>
      <c r="E76" s="176" t="s">
        <v>88</v>
      </c>
      <c r="F76" s="180">
        <v>42276</v>
      </c>
      <c r="G76" s="180">
        <f>_xll.qlInterestRateIndexValueDate(M76,F76)</f>
        <v>42276</v>
      </c>
      <c r="H76" s="180">
        <f>_xll.qlInterestRateIndexMaturity(M76,G76)</f>
        <v>43738</v>
      </c>
      <c r="I76" s="181">
        <f ca="1">_xll.qlIndexFixing(M76,F76,TRUE,InterestRatesTrigger)</f>
        <v>1.1649999999740491E-2</v>
      </c>
      <c r="J76" s="181" t="str">
        <f t="shared" si="5"/>
        <v>GBPYC3M_SB3L_4Y</v>
      </c>
      <c r="K76" s="181" t="str">
        <f t="shared" si="6"/>
        <v>GBPSM3L4Y=ICAP</v>
      </c>
      <c r="L76" s="112"/>
      <c r="M76" s="123" t="str">
        <f>_xll.qlSwapIndex(,,D76,SettlementDays,Currency,Calendar,FixedLegTenor,FixedLegBDC,FixedLegDayCounter,IborIndex,DiscountingCurve,,Trigger)</f>
        <v>obj_00420#0005</v>
      </c>
      <c r="N76" s="115"/>
      <c r="O76" s="118"/>
      <c r="P76" s="115"/>
      <c r="Q76" s="118"/>
      <c r="S76" s="112"/>
    </row>
    <row r="77" spans="2:19" s="104" customFormat="1" x14ac:dyDescent="0.2">
      <c r="B77" s="179"/>
      <c r="C77" s="179"/>
      <c r="D77" s="179" t="s">
        <v>26</v>
      </c>
      <c r="E77" s="176" t="s">
        <v>88</v>
      </c>
      <c r="F77" s="180">
        <v>42276</v>
      </c>
      <c r="G77" s="180">
        <f>_xll.qlInterestRateIndexValueDate(M77,F77)</f>
        <v>42276</v>
      </c>
      <c r="H77" s="180">
        <f>_xll.qlInterestRateIndexMaturity(M77,G77)</f>
        <v>44103</v>
      </c>
      <c r="I77" s="181">
        <f ca="1">_xll.qlIndexFixing(M77,F77,TRUE,InterestRatesTrigger)</f>
        <v>1.3039999999783811E-2</v>
      </c>
      <c r="J77" s="181" t="str">
        <f t="shared" si="5"/>
        <v>GBPYC3M_SB3L_5Y</v>
      </c>
      <c r="K77" s="181" t="str">
        <f t="shared" si="6"/>
        <v>GBPSM3L5Y=ICAP</v>
      </c>
      <c r="L77" s="112"/>
      <c r="M77" s="123" t="str">
        <f>_xll.qlSwapIndex(,,D77,SettlementDays,Currency,Calendar,FixedLegTenor,FixedLegBDC,FixedLegDayCounter,IborIndex,DiscountingCurve,,Trigger)</f>
        <v>obj_003e0#0005</v>
      </c>
      <c r="N77" s="118"/>
      <c r="O77" s="118"/>
      <c r="P77" s="112"/>
      <c r="Q77" s="112"/>
      <c r="S77" s="112"/>
    </row>
    <row r="78" spans="2:19" s="104" customFormat="1" x14ac:dyDescent="0.2">
      <c r="B78" s="179"/>
      <c r="C78" s="179"/>
      <c r="D78" s="179" t="s">
        <v>62</v>
      </c>
      <c r="E78" s="176" t="s">
        <v>88</v>
      </c>
      <c r="F78" s="180">
        <v>42276</v>
      </c>
      <c r="G78" s="180">
        <f>_xll.qlInterestRateIndexValueDate(M78,F78)</f>
        <v>42276</v>
      </c>
      <c r="H78" s="180">
        <f>_xll.qlInterestRateIndexMaturity(M78,G78)</f>
        <v>44468</v>
      </c>
      <c r="I78" s="181">
        <f ca="1">_xll.qlIndexFixing(M78,F78,TRUE,InterestRatesTrigger)</f>
        <v>1.4179999999821238E-2</v>
      </c>
      <c r="J78" s="181" t="str">
        <f t="shared" si="5"/>
        <v>GBPYC3M_SB3L_6Y</v>
      </c>
      <c r="K78" s="181" t="str">
        <f t="shared" si="6"/>
        <v>GBPSM3L6Y=ICAP</v>
      </c>
      <c r="L78" s="112"/>
      <c r="M78" s="123" t="str">
        <f>_xll.qlSwapIndex(,,D78,SettlementDays,Currency,Calendar,FixedLegTenor,FixedLegBDC,FixedLegDayCounter,IborIndex,DiscountingCurve,,Trigger)</f>
        <v>obj_00437#0005</v>
      </c>
      <c r="N78" s="118"/>
      <c r="O78" s="118"/>
      <c r="P78" s="112"/>
      <c r="Q78" s="112"/>
      <c r="S78" s="112"/>
    </row>
    <row r="79" spans="2:19" s="104" customFormat="1" x14ac:dyDescent="0.2">
      <c r="B79" s="179"/>
      <c r="C79" s="179"/>
      <c r="D79" s="179" t="s">
        <v>27</v>
      </c>
      <c r="E79" s="176" t="s">
        <v>88</v>
      </c>
      <c r="F79" s="180">
        <v>42276</v>
      </c>
      <c r="G79" s="180">
        <f>_xll.qlInterestRateIndexValueDate(M79,F79)</f>
        <v>42276</v>
      </c>
      <c r="H79" s="180">
        <f>_xll.qlInterestRateIndexMaturity(M79,G79)</f>
        <v>44833</v>
      </c>
      <c r="I79" s="181">
        <f ca="1">_xll.qlIndexFixing(M79,F79,TRUE,InterestRatesTrigger)</f>
        <v>1.5119999999845469E-2</v>
      </c>
      <c r="J79" s="181" t="str">
        <f t="shared" si="5"/>
        <v>GBPYC3M_SB3L_7Y</v>
      </c>
      <c r="K79" s="181" t="str">
        <f t="shared" si="6"/>
        <v>GBPSM3L7Y=ICAP</v>
      </c>
      <c r="L79" s="112"/>
      <c r="M79" s="123" t="str">
        <f>_xll.qlSwapIndex(,,D79,SettlementDays,Currency,Calendar,FixedLegTenor,FixedLegBDC,FixedLegDayCounter,IborIndex,DiscountingCurve,,Trigger)</f>
        <v>obj_003f5#0005</v>
      </c>
      <c r="N79" s="118"/>
      <c r="O79" s="118"/>
      <c r="P79" s="112"/>
      <c r="Q79" s="112"/>
      <c r="S79" s="112"/>
    </row>
    <row r="80" spans="2:19" s="104" customFormat="1" x14ac:dyDescent="0.2">
      <c r="B80" s="179"/>
      <c r="C80" s="179"/>
      <c r="D80" s="179" t="s">
        <v>63</v>
      </c>
      <c r="E80" s="176" t="s">
        <v>88</v>
      </c>
      <c r="F80" s="180">
        <v>42276</v>
      </c>
      <c r="G80" s="180">
        <f>_xll.qlInterestRateIndexValueDate(M80,F80)</f>
        <v>42276</v>
      </c>
      <c r="H80" s="180">
        <f>_xll.qlInterestRateIndexMaturity(M80,G80)</f>
        <v>45198</v>
      </c>
      <c r="I80" s="181">
        <f ca="1">_xll.qlIndexFixing(M80,F80,TRUE,InterestRatesTrigger)</f>
        <v>1.5889999999863565E-2</v>
      </c>
      <c r="J80" s="181" t="str">
        <f t="shared" si="5"/>
        <v>GBPYC3M_SB3L_8Y</v>
      </c>
      <c r="K80" s="181" t="str">
        <f t="shared" si="6"/>
        <v>GBPSM3L8Y=ICAP</v>
      </c>
      <c r="L80" s="118"/>
      <c r="M80" s="123" t="str">
        <f>_xll.qlSwapIndex(,,D80,SettlementDays,Currency,Calendar,FixedLegTenor,FixedLegBDC,FixedLegDayCounter,IborIndex,DiscountingCurve,,Trigger)</f>
        <v>obj_003f7#0005</v>
      </c>
      <c r="N80" s="118"/>
      <c r="O80" s="118"/>
      <c r="P80" s="112"/>
      <c r="Q80" s="112"/>
      <c r="S80" s="112"/>
    </row>
    <row r="81" spans="2:19" s="104" customFormat="1" x14ac:dyDescent="0.2">
      <c r="B81" s="179"/>
      <c r="C81" s="179"/>
      <c r="D81" s="179" t="s">
        <v>64</v>
      </c>
      <c r="E81" s="176" t="s">
        <v>88</v>
      </c>
      <c r="F81" s="180">
        <v>42276</v>
      </c>
      <c r="G81" s="180">
        <f>_xll.qlInterestRateIndexValueDate(M81,F81)</f>
        <v>42276</v>
      </c>
      <c r="H81" s="180">
        <f>_xll.qlInterestRateIndexMaturity(M81,G81)</f>
        <v>45565</v>
      </c>
      <c r="I81" s="181">
        <f ca="1">_xll.qlIndexFixing(M81,F81,TRUE,InterestRatesTrigger)</f>
        <v>1.6559999999877784E-2</v>
      </c>
      <c r="J81" s="181" t="str">
        <f t="shared" si="5"/>
        <v>GBPYC3M_SB3L_9Y</v>
      </c>
      <c r="K81" s="181" t="str">
        <f t="shared" si="6"/>
        <v>GBPSM3L9Y=ICAP</v>
      </c>
      <c r="L81" s="118"/>
      <c r="M81" s="123" t="str">
        <f>_xll.qlSwapIndex(,,D81,SettlementDays,Currency,Calendar,FixedLegTenor,FixedLegBDC,FixedLegDayCounter,IborIndex,DiscountingCurve,,Trigger)</f>
        <v>obj_003fa#0005</v>
      </c>
      <c r="N81" s="106"/>
      <c r="O81" s="118"/>
      <c r="S81" s="112"/>
    </row>
    <row r="82" spans="2:19" s="104" customFormat="1" x14ac:dyDescent="0.2">
      <c r="B82" s="179"/>
      <c r="C82" s="179"/>
      <c r="D82" s="179" t="s">
        <v>28</v>
      </c>
      <c r="E82" s="176" t="s">
        <v>88</v>
      </c>
      <c r="F82" s="180">
        <v>42276</v>
      </c>
      <c r="G82" s="180">
        <f>_xll.qlInterestRateIndexValueDate(M82,F82)</f>
        <v>42276</v>
      </c>
      <c r="H82" s="180">
        <f>_xll.qlInterestRateIndexMaturity(M82,G82)</f>
        <v>45929</v>
      </c>
      <c r="I82" s="181">
        <f ca="1">_xll.qlIndexFixing(M82,F82,TRUE,InterestRatesTrigger)</f>
        <v>1.7139999999884331E-2</v>
      </c>
      <c r="J82" s="181" t="str">
        <f t="shared" si="5"/>
        <v>GBPYC3M_SB3L_10Y</v>
      </c>
      <c r="K82" s="181" t="str">
        <f t="shared" si="6"/>
        <v>GBPSM3L10Y=ICAP</v>
      </c>
      <c r="L82" s="106"/>
      <c r="M82" s="123" t="str">
        <f>_xll.qlSwapIndex(,,D82,SettlementDays,Currency,Calendar,FixedLegTenor,FixedLegBDC,FixedLegDayCounter,IborIndex,DiscountingCurve,,Trigger)</f>
        <v>obj_003c8#0005</v>
      </c>
      <c r="N82" s="106"/>
      <c r="O82" s="118"/>
      <c r="S82" s="112"/>
    </row>
    <row r="83" spans="2:19" s="104" customFormat="1" x14ac:dyDescent="0.2">
      <c r="B83" s="179"/>
      <c r="C83" s="179"/>
      <c r="D83" s="179" t="s">
        <v>65</v>
      </c>
      <c r="E83" s="176" t="s">
        <v>88</v>
      </c>
      <c r="F83" s="180">
        <v>42276</v>
      </c>
      <c r="G83" s="180">
        <f>_xll.qlInterestRateIndexValueDate(M83,F83)</f>
        <v>42276</v>
      </c>
      <c r="H83" s="180">
        <f>_xll.qlInterestRateIndexMaturity(M83,G83)</f>
        <v>46294</v>
      </c>
      <c r="I83" s="181">
        <f ca="1">_xll.qlIndexFixing(M83,F83,TRUE,InterestRatesTrigger)</f>
        <v>1.7664056375720563E-2</v>
      </c>
      <c r="J83" s="181" t="str">
        <f t="shared" si="5"/>
        <v>GBPYC3M_SB3L_11Y</v>
      </c>
      <c r="K83" s="181" t="str">
        <f t="shared" si="6"/>
        <v>GBPSM3L11Y=ICAP</v>
      </c>
      <c r="L83" s="106"/>
      <c r="M83" s="123" t="str">
        <f>_xll.qlSwapIndex(,,D83,SettlementDays,Currency,Calendar,FixedLegTenor,FixedLegBDC,FixedLegDayCounter,IborIndex,DiscountingCurve,,Trigger)</f>
        <v>obj_003f6#0005</v>
      </c>
      <c r="N83" s="106"/>
      <c r="O83" s="118"/>
      <c r="S83" s="112"/>
    </row>
    <row r="84" spans="2:19" s="104" customFormat="1" x14ac:dyDescent="0.2">
      <c r="B84" s="179"/>
      <c r="C84" s="179"/>
      <c r="D84" s="179" t="s">
        <v>29</v>
      </c>
      <c r="E84" s="176" t="s">
        <v>88</v>
      </c>
      <c r="F84" s="180">
        <v>42276</v>
      </c>
      <c r="G84" s="180">
        <f>_xll.qlInterestRateIndexValueDate(M84,F84)</f>
        <v>42276</v>
      </c>
      <c r="H84" s="180">
        <f>_xll.qlInterestRateIndexMaturity(M84,G84)</f>
        <v>46659</v>
      </c>
      <c r="I84" s="181">
        <f ca="1">_xll.qlIndexFixing(M84,F84,TRUE,InterestRatesTrigger)</f>
        <v>1.8129999999907411E-2</v>
      </c>
      <c r="J84" s="181" t="str">
        <f t="shared" si="5"/>
        <v>GBPYC3M_SB3L_12Y</v>
      </c>
      <c r="K84" s="181" t="str">
        <f t="shared" si="6"/>
        <v>GBPSM3L12Y=ICAP</v>
      </c>
      <c r="L84" s="106"/>
      <c r="M84" s="123" t="str">
        <f>_xll.qlSwapIndex(,,D84,SettlementDays,Currency,Calendar,FixedLegTenor,FixedLegBDC,FixedLegDayCounter,IborIndex,DiscountingCurve,,Trigger)</f>
        <v>obj_003ff#0005</v>
      </c>
      <c r="N84" s="106"/>
      <c r="O84" s="118"/>
      <c r="S84" s="112"/>
    </row>
    <row r="85" spans="2:19" s="104" customFormat="1" x14ac:dyDescent="0.2">
      <c r="B85" s="179"/>
      <c r="C85" s="179"/>
      <c r="D85" s="179" t="s">
        <v>66</v>
      </c>
      <c r="E85" s="176" t="s">
        <v>88</v>
      </c>
      <c r="F85" s="180">
        <v>42276</v>
      </c>
      <c r="G85" s="180">
        <f>_xll.qlInterestRateIndexValueDate(M85,F85)</f>
        <v>42276</v>
      </c>
      <c r="H85" s="180">
        <f>_xll.qlInterestRateIndexMaturity(M85,G85)</f>
        <v>47025</v>
      </c>
      <c r="I85" s="181">
        <f ca="1">_xll.qlIndexFixing(M85,F85,TRUE,InterestRatesTrigger)</f>
        <v>1.8535238441414015E-2</v>
      </c>
      <c r="J85" s="181" t="str">
        <f t="shared" si="5"/>
        <v>GBPYC3M_SB3L_13Y</v>
      </c>
      <c r="K85" s="181"/>
      <c r="L85" s="106"/>
      <c r="M85" s="123" t="str">
        <f>_xll.qlSwapIndex(,,D85,SettlementDays,Currency,Calendar,FixedLegTenor,FixedLegBDC,FixedLegDayCounter,IborIndex,DiscountingCurve,,Trigger)</f>
        <v>obj_003e7#0005</v>
      </c>
      <c r="N85" s="106"/>
      <c r="O85" s="118"/>
      <c r="S85" s="112"/>
    </row>
    <row r="86" spans="2:19" s="104" customFormat="1" x14ac:dyDescent="0.2">
      <c r="B86" s="179"/>
      <c r="C86" s="179"/>
      <c r="D86" s="179" t="s">
        <v>67</v>
      </c>
      <c r="E86" s="176" t="s">
        <v>88</v>
      </c>
      <c r="F86" s="180">
        <v>42276</v>
      </c>
      <c r="G86" s="180">
        <f>_xll.qlInterestRateIndexValueDate(M86,F86)</f>
        <v>42276</v>
      </c>
      <c r="H86" s="180">
        <f>_xll.qlInterestRateIndexMaturity(M86,G86)</f>
        <v>47389</v>
      </c>
      <c r="I86" s="181">
        <f ca="1">_xll.qlIndexFixing(M86,F86,TRUE,InterestRatesTrigger)</f>
        <v>1.8881794070201841E-2</v>
      </c>
      <c r="J86" s="181" t="str">
        <f t="shared" si="5"/>
        <v>GBPYC3M_SB3L_14Y</v>
      </c>
      <c r="K86" s="181"/>
      <c r="L86" s="106"/>
      <c r="M86" s="123" t="str">
        <f>_xll.qlSwapIndex(,,D86,SettlementDays,Currency,Calendar,FixedLegTenor,FixedLegBDC,FixedLegDayCounter,IborIndex,DiscountingCurve,,Trigger)</f>
        <v>obj_00415#0005</v>
      </c>
      <c r="N86" s="106"/>
      <c r="O86" s="118"/>
      <c r="S86" s="112"/>
    </row>
    <row r="87" spans="2:19" s="104" customFormat="1" x14ac:dyDescent="0.2">
      <c r="B87" s="179"/>
      <c r="C87" s="179"/>
      <c r="D87" s="179" t="s">
        <v>30</v>
      </c>
      <c r="E87" s="176" t="s">
        <v>88</v>
      </c>
      <c r="F87" s="180">
        <v>42276</v>
      </c>
      <c r="G87" s="180">
        <f>_xll.qlInterestRateIndexValueDate(M87,F87)</f>
        <v>42276</v>
      </c>
      <c r="H87" s="180">
        <f>_xll.qlInterestRateIndexMaturity(M87,G87)</f>
        <v>47756</v>
      </c>
      <c r="I87" s="181">
        <f ca="1">_xll.qlIndexFixing(M87,F87,TRUE,InterestRatesTrigger)</f>
        <v>1.9179999999924282E-2</v>
      </c>
      <c r="J87" s="181" t="str">
        <f t="shared" si="5"/>
        <v>GBPYC3M_SB3L_15Y</v>
      </c>
      <c r="K87" s="181" t="str">
        <f>Currency&amp;"SM3L"&amp;D87&amp;"=ICAP"</f>
        <v>GBPSM3L15Y=ICAP</v>
      </c>
      <c r="L87" s="106"/>
      <c r="M87" s="123" t="str">
        <f>_xll.qlSwapIndex(,,D87,SettlementDays,Currency,Calendar,FixedLegTenor,FixedLegBDC,FixedLegDayCounter,IborIndex,DiscountingCurve,,Trigger)</f>
        <v>obj_00403#0005</v>
      </c>
      <c r="N87" s="106"/>
      <c r="O87" s="118"/>
      <c r="S87" s="112"/>
    </row>
    <row r="88" spans="2:19" s="104" customFormat="1" x14ac:dyDescent="0.2">
      <c r="B88" s="179"/>
      <c r="C88" s="179"/>
      <c r="D88" s="179" t="s">
        <v>68</v>
      </c>
      <c r="E88" s="176" t="s">
        <v>88</v>
      </c>
      <c r="F88" s="180">
        <v>42276</v>
      </c>
      <c r="G88" s="180">
        <f>_xll.qlInterestRateIndexValueDate(M88,F88)</f>
        <v>42276</v>
      </c>
      <c r="H88" s="180">
        <f>_xll.qlInterestRateIndexMaturity(M88,G88)</f>
        <v>48120</v>
      </c>
      <c r="I88" s="181">
        <f ca="1">_xll.qlIndexFixing(M88,F88,TRUE,InterestRatesTrigger)</f>
        <v>1.9429402956373514E-2</v>
      </c>
      <c r="J88" s="181" t="str">
        <f t="shared" si="5"/>
        <v>GBPYC3M_SB3L_16Y</v>
      </c>
      <c r="K88" s="181"/>
      <c r="L88" s="106"/>
      <c r="M88" s="123" t="str">
        <f>_xll.qlSwapIndex(,,D88,SettlementDays,Currency,Calendar,FixedLegTenor,FixedLegBDC,FixedLegDayCounter,IborIndex,DiscountingCurve,,Trigger)</f>
        <v>obj_003db#0005</v>
      </c>
      <c r="N88" s="106"/>
      <c r="O88" s="118"/>
      <c r="S88" s="112"/>
    </row>
    <row r="89" spans="2:19" s="104" customFormat="1" x14ac:dyDescent="0.2">
      <c r="B89" s="179"/>
      <c r="C89" s="179"/>
      <c r="D89" s="179" t="s">
        <v>69</v>
      </c>
      <c r="E89" s="176" t="s">
        <v>88</v>
      </c>
      <c r="F89" s="180">
        <v>42276</v>
      </c>
      <c r="G89" s="180">
        <f>_xll.qlInterestRateIndexValueDate(M89,F89)</f>
        <v>42276</v>
      </c>
      <c r="H89" s="180">
        <f>_xll.qlInterestRateIndexMaturity(M89,G89)</f>
        <v>48486</v>
      </c>
      <c r="I89" s="181">
        <f ca="1">_xll.qlIndexFixing(M89,F89,TRUE,InterestRatesTrigger)</f>
        <v>1.9637912570511035E-2</v>
      </c>
      <c r="J89" s="181" t="str">
        <f t="shared" si="5"/>
        <v>GBPYC3M_SB3L_17Y</v>
      </c>
      <c r="K89" s="181"/>
      <c r="L89" s="106"/>
      <c r="M89" s="123" t="str">
        <f>_xll.qlSwapIndex(,,D89,SettlementDays,Currency,Calendar,FixedLegTenor,FixedLegBDC,FixedLegDayCounter,IborIndex,DiscountingCurve,,Trigger)</f>
        <v>obj_00432#0005</v>
      </c>
      <c r="N89" s="106"/>
      <c r="O89" s="118"/>
      <c r="S89" s="112"/>
    </row>
    <row r="90" spans="2:19" s="104" customFormat="1" x14ac:dyDescent="0.2">
      <c r="B90" s="179"/>
      <c r="C90" s="179"/>
      <c r="D90" s="179" t="s">
        <v>70</v>
      </c>
      <c r="E90" s="176" t="s">
        <v>88</v>
      </c>
      <c r="F90" s="180">
        <v>42276</v>
      </c>
      <c r="G90" s="180">
        <f>_xll.qlInterestRateIndexValueDate(M90,F90)</f>
        <v>42276</v>
      </c>
      <c r="H90" s="180">
        <f>_xll.qlInterestRateIndexMaturity(M90,G90)</f>
        <v>48851</v>
      </c>
      <c r="I90" s="181">
        <f ca="1">_xll.qlIndexFixing(M90,F90,TRUE,InterestRatesTrigger)</f>
        <v>1.9807094851128679E-2</v>
      </c>
      <c r="J90" s="181" t="str">
        <f t="shared" si="5"/>
        <v>GBPYC3M_SB3L_18Y</v>
      </c>
      <c r="K90" s="181"/>
      <c r="L90" s="106"/>
      <c r="M90" s="123" t="str">
        <f>_xll.qlSwapIndex(,,D90,SettlementDays,Currency,Calendar,FixedLegTenor,FixedLegBDC,FixedLegDayCounter,IborIndex,DiscountingCurve,,Trigger)</f>
        <v>obj_00410#0005</v>
      </c>
      <c r="N90" s="106"/>
      <c r="O90" s="118"/>
      <c r="S90" s="112"/>
    </row>
    <row r="91" spans="2:19" s="104" customFormat="1" x14ac:dyDescent="0.2">
      <c r="B91" s="179"/>
      <c r="C91" s="179"/>
      <c r="D91" s="179" t="s">
        <v>71</v>
      </c>
      <c r="E91" s="176" t="s">
        <v>88</v>
      </c>
      <c r="F91" s="180">
        <v>42276</v>
      </c>
      <c r="G91" s="180">
        <f>_xll.qlInterestRateIndexValueDate(M91,F91)</f>
        <v>42276</v>
      </c>
      <c r="H91" s="180">
        <f>_xll.qlInterestRateIndexMaturity(M91,G91)</f>
        <v>49216</v>
      </c>
      <c r="I91" s="181">
        <f ca="1">_xll.qlIndexFixing(M91,F91,TRUE,InterestRatesTrigger)</f>
        <v>1.9940426735686658E-2</v>
      </c>
      <c r="J91" s="181" t="str">
        <f t="shared" si="5"/>
        <v>GBPYC3M_SB3L_19Y</v>
      </c>
      <c r="K91" s="181"/>
      <c r="L91" s="106"/>
      <c r="M91" s="123" t="str">
        <f>_xll.qlSwapIndex(,,D91,SettlementDays,Currency,Calendar,FixedLegTenor,FixedLegBDC,FixedLegDayCounter,IborIndex,DiscountingCurve,,Trigger)</f>
        <v>obj_00405#0005</v>
      </c>
      <c r="N91" s="106"/>
      <c r="O91" s="118"/>
      <c r="S91" s="112"/>
    </row>
    <row r="92" spans="2:19" s="104" customFormat="1" x14ac:dyDescent="0.2">
      <c r="B92" s="179"/>
      <c r="C92" s="179"/>
      <c r="D92" s="179" t="s">
        <v>72</v>
      </c>
      <c r="E92" s="176" t="s">
        <v>88</v>
      </c>
      <c r="F92" s="180">
        <v>42276</v>
      </c>
      <c r="G92" s="180">
        <f>_xll.qlInterestRateIndexValueDate(M92,F92)</f>
        <v>42276</v>
      </c>
      <c r="H92" s="180">
        <f>_xll.qlInterestRateIndexMaturity(M92,G92)</f>
        <v>49580</v>
      </c>
      <c r="I92" s="181">
        <f ca="1">_xll.qlIndexFixing(M92,F92,TRUE,InterestRatesTrigger)</f>
        <v>2.0039999999949133E-2</v>
      </c>
      <c r="J92" s="181" t="str">
        <f t="shared" si="5"/>
        <v>GBPYC3M_SB3L_20Y</v>
      </c>
      <c r="K92" s="181" t="str">
        <f>Currency&amp;"SM3L"&amp;D92&amp;"=ICAP"</f>
        <v>GBPSM3L20Y=ICAP</v>
      </c>
      <c r="L92" s="106"/>
      <c r="M92" s="123" t="str">
        <f>_xll.qlSwapIndex(,,D92,SettlementDays,Currency,Calendar,FixedLegTenor,FixedLegBDC,FixedLegDayCounter,IborIndex,DiscountingCurve,,Trigger)</f>
        <v>obj_00430#0005</v>
      </c>
      <c r="N92" s="106"/>
      <c r="O92" s="118"/>
      <c r="S92" s="112"/>
    </row>
    <row r="93" spans="2:19" s="104" customFormat="1" x14ac:dyDescent="0.2">
      <c r="B93" s="179"/>
      <c r="C93" s="179"/>
      <c r="D93" s="179" t="s">
        <v>73</v>
      </c>
      <c r="E93" s="176" t="s">
        <v>88</v>
      </c>
      <c r="F93" s="180">
        <v>42276</v>
      </c>
      <c r="G93" s="180">
        <f>_xll.qlInterestRateIndexValueDate(M93,F93)</f>
        <v>42276</v>
      </c>
      <c r="H93" s="180">
        <f>_xll.qlInterestRateIndexMaturity(M93,G93)</f>
        <v>49947</v>
      </c>
      <c r="I93" s="181">
        <f ca="1">_xll.qlIndexFixing(M93,F93,TRUE,InterestRatesTrigger)</f>
        <v>2.010997337971699E-2</v>
      </c>
      <c r="J93" s="181" t="str">
        <f t="shared" si="5"/>
        <v>GBPYC3M_SB3L_21Y</v>
      </c>
      <c r="K93" s="181"/>
      <c r="L93" s="106"/>
      <c r="M93" s="123" t="str">
        <f>_xll.qlSwapIndex(,,D93,SettlementDays,Currency,Calendar,FixedLegTenor,FixedLegBDC,FixedLegDayCounter,IborIndex,DiscountingCurve,,Trigger)</f>
        <v>obj_003e2#0005</v>
      </c>
      <c r="N93" s="106"/>
      <c r="O93" s="106"/>
      <c r="S93" s="112"/>
    </row>
    <row r="94" spans="2:19" s="104" customFormat="1" x14ac:dyDescent="0.2">
      <c r="B94" s="179"/>
      <c r="C94" s="179"/>
      <c r="D94" s="179" t="s">
        <v>74</v>
      </c>
      <c r="E94" s="176" t="s">
        <v>88</v>
      </c>
      <c r="F94" s="180">
        <v>42276</v>
      </c>
      <c r="G94" s="180">
        <f>_xll.qlInterestRateIndexValueDate(M94,F94)</f>
        <v>42276</v>
      </c>
      <c r="H94" s="180">
        <f>_xll.qlInterestRateIndexMaturity(M94,G94)</f>
        <v>50312</v>
      </c>
      <c r="I94" s="181">
        <f ca="1">_xll.qlIndexFixing(M94,F94,TRUE,InterestRatesTrigger)</f>
        <v>2.0156903247721219E-2</v>
      </c>
      <c r="J94" s="181" t="str">
        <f t="shared" si="5"/>
        <v>GBPYC3M_SB3L_22Y</v>
      </c>
      <c r="K94" s="181"/>
      <c r="L94" s="106"/>
      <c r="M94" s="123" t="str">
        <f>_xll.qlSwapIndex(,,D94,SettlementDays,Currency,Calendar,FixedLegTenor,FixedLegBDC,FixedLegDayCounter,IborIndex,DiscountingCurve,,Trigger)</f>
        <v>obj_00438#0005</v>
      </c>
      <c r="N94" s="106"/>
      <c r="O94" s="106"/>
      <c r="S94" s="112"/>
    </row>
    <row r="95" spans="2:19" s="104" customFormat="1" x14ac:dyDescent="0.2">
      <c r="B95" s="179"/>
      <c r="C95" s="179"/>
      <c r="D95" s="179" t="s">
        <v>75</v>
      </c>
      <c r="E95" s="176" t="s">
        <v>88</v>
      </c>
      <c r="F95" s="180">
        <v>42276</v>
      </c>
      <c r="G95" s="180">
        <f>_xll.qlInterestRateIndexValueDate(M95,F95)</f>
        <v>42276</v>
      </c>
      <c r="H95" s="180">
        <f>_xll.qlInterestRateIndexMaturity(M95,G95)</f>
        <v>50677</v>
      </c>
      <c r="I95" s="181">
        <f ca="1">_xll.qlIndexFixing(M95,F95,TRUE,InterestRatesTrigger)</f>
        <v>2.0188680531038894E-2</v>
      </c>
      <c r="J95" s="181" t="str">
        <f t="shared" si="5"/>
        <v>GBPYC3M_SB3L_23Y</v>
      </c>
      <c r="K95" s="181"/>
      <c r="L95" s="106"/>
      <c r="M95" s="123" t="str">
        <f>_xll.qlSwapIndex(,,D95,SettlementDays,Currency,Calendar,FixedLegTenor,FixedLegBDC,FixedLegDayCounter,IborIndex,DiscountingCurve,,Trigger)</f>
        <v>obj_003d7#0005</v>
      </c>
      <c r="N95" s="106"/>
      <c r="O95" s="106"/>
      <c r="S95" s="112"/>
    </row>
    <row r="96" spans="2:19" s="104" customFormat="1" x14ac:dyDescent="0.2">
      <c r="B96" s="179"/>
      <c r="C96" s="179"/>
      <c r="D96" s="179" t="s">
        <v>76</v>
      </c>
      <c r="E96" s="176" t="s">
        <v>88</v>
      </c>
      <c r="F96" s="180">
        <v>42276</v>
      </c>
      <c r="G96" s="180">
        <f>_xll.qlInterestRateIndexValueDate(M96,F96)</f>
        <v>42276</v>
      </c>
      <c r="H96" s="180">
        <f>_xll.qlInterestRateIndexMaturity(M96,G96)</f>
        <v>51042</v>
      </c>
      <c r="I96" s="181">
        <f ca="1">_xll.qlIndexFixing(M96,F96,TRUE,InterestRatesTrigger)</f>
        <v>2.0211375904525562E-2</v>
      </c>
      <c r="J96" s="181" t="str">
        <f t="shared" si="5"/>
        <v>GBPYC3M_SB3L_24Y</v>
      </c>
      <c r="K96" s="181"/>
      <c r="L96" s="106"/>
      <c r="M96" s="123" t="str">
        <f>_xll.qlSwapIndex(,,D96,SettlementDays,Currency,Calendar,FixedLegTenor,FixedLegBDC,FixedLegDayCounter,IborIndex,DiscountingCurve,,Trigger)</f>
        <v>obj_003ef#0005</v>
      </c>
      <c r="N96" s="106"/>
      <c r="O96" s="106"/>
      <c r="S96" s="112"/>
    </row>
    <row r="97" spans="2:19" s="104" customFormat="1" x14ac:dyDescent="0.2">
      <c r="B97" s="179"/>
      <c r="C97" s="179"/>
      <c r="D97" s="179" t="s">
        <v>77</v>
      </c>
      <c r="E97" s="176" t="s">
        <v>88</v>
      </c>
      <c r="F97" s="180">
        <v>42276</v>
      </c>
      <c r="G97" s="180">
        <f>_xll.qlInterestRateIndexValueDate(M97,F97)</f>
        <v>42276</v>
      </c>
      <c r="H97" s="180">
        <f>_xll.qlInterestRateIndexMaturity(M97,G97)</f>
        <v>51407</v>
      </c>
      <c r="I97" s="181">
        <f ca="1">_xll.qlIndexFixing(M97,F97,TRUE,InterestRatesTrigger)</f>
        <v>2.0229999999957688E-2</v>
      </c>
      <c r="J97" s="181" t="str">
        <f t="shared" si="5"/>
        <v>GBPYC3M_SB3L_25Y</v>
      </c>
      <c r="K97" s="181" t="str">
        <f>Currency&amp;"SM3L"&amp;D97&amp;"=ICAP"</f>
        <v>GBPSM3L25Y=ICAP</v>
      </c>
      <c r="L97" s="106"/>
      <c r="M97" s="123" t="str">
        <f>_xll.qlSwapIndex(,,D97,SettlementDays,Currency,Calendar,FixedLegTenor,FixedLegBDC,FixedLegDayCounter,IborIndex,DiscountingCurve,,Trigger)</f>
        <v>obj_003c3#0005</v>
      </c>
      <c r="N97" s="106"/>
      <c r="O97" s="106"/>
      <c r="S97" s="112"/>
    </row>
    <row r="98" spans="2:19" s="104" customFormat="1" x14ac:dyDescent="0.2">
      <c r="B98" s="179"/>
      <c r="C98" s="179"/>
      <c r="D98" s="179" t="s">
        <v>78</v>
      </c>
      <c r="E98" s="176" t="s">
        <v>88</v>
      </c>
      <c r="F98" s="180">
        <v>42276</v>
      </c>
      <c r="G98" s="180">
        <f>_xll.qlInterestRateIndexValueDate(M98,F98)</f>
        <v>42276</v>
      </c>
      <c r="H98" s="180">
        <f>_xll.qlInterestRateIndexMaturity(M98,G98)</f>
        <v>51774</v>
      </c>
      <c r="I98" s="181">
        <f ca="1">_xll.qlIndexFixing(M98,F98,TRUE,InterestRatesTrigger)</f>
        <v>2.0247726892126332E-2</v>
      </c>
      <c r="J98" s="181" t="str">
        <f t="shared" si="5"/>
        <v>GBPYC3M_SB3L_26Y</v>
      </c>
      <c r="K98" s="181"/>
      <c r="L98" s="106"/>
      <c r="M98" s="123" t="str">
        <f>_xll.qlSwapIndex(,,D98,SettlementDays,Currency,Calendar,FixedLegTenor,FixedLegBDC,FixedLegDayCounter,IborIndex,DiscountingCurve,,Trigger)</f>
        <v>obj_003c2#0005</v>
      </c>
      <c r="N98" s="106"/>
      <c r="O98" s="106"/>
      <c r="S98" s="112"/>
    </row>
    <row r="99" spans="2:19" s="104" customFormat="1" x14ac:dyDescent="0.2">
      <c r="B99" s="179"/>
      <c r="C99" s="179"/>
      <c r="D99" s="179" t="s">
        <v>79</v>
      </c>
      <c r="E99" s="176" t="s">
        <v>88</v>
      </c>
      <c r="F99" s="180">
        <v>42276</v>
      </c>
      <c r="G99" s="180">
        <f>_xll.qlInterestRateIndexValueDate(M99,F99)</f>
        <v>42276</v>
      </c>
      <c r="H99" s="180">
        <f>_xll.qlInterestRateIndexMaturity(M99,G99)</f>
        <v>52138</v>
      </c>
      <c r="I99" s="181">
        <f ca="1">_xll.qlIndexFixing(M99,F99,TRUE,InterestRatesTrigger)</f>
        <v>2.0262649803247681E-2</v>
      </c>
      <c r="J99" s="181" t="str">
        <f t="shared" ref="J99:J132" si="7">Currency&amp;"YC"&amp;CurveTenor&amp;"_SB3L_"&amp;D99</f>
        <v>GBPYC3M_SB3L_27Y</v>
      </c>
      <c r="K99" s="181"/>
      <c r="L99" s="106"/>
      <c r="M99" s="123" t="str">
        <f>_xll.qlSwapIndex(,,D99,SettlementDays,Currency,Calendar,FixedLegTenor,FixedLegBDC,FixedLegDayCounter,IborIndex,DiscountingCurve,,Trigger)</f>
        <v>obj_0040d#0005</v>
      </c>
      <c r="N99" s="106"/>
      <c r="O99" s="106"/>
      <c r="S99" s="112"/>
    </row>
    <row r="100" spans="2:19" s="104" customFormat="1" x14ac:dyDescent="0.2">
      <c r="B100" s="204"/>
      <c r="C100" s="204"/>
      <c r="D100" s="204" t="s">
        <v>80</v>
      </c>
      <c r="E100" s="176" t="s">
        <v>88</v>
      </c>
      <c r="F100" s="180">
        <v>42276</v>
      </c>
      <c r="G100" s="180">
        <f>_xll.qlInterestRateIndexValueDate(M100,F100)</f>
        <v>42276</v>
      </c>
      <c r="H100" s="180">
        <f>_xll.qlInterestRateIndexMaturity(M100,G100)</f>
        <v>52503</v>
      </c>
      <c r="I100" s="181">
        <f ca="1">_xll.qlIndexFixing(M100,F100,TRUE,InterestRatesTrigger)</f>
        <v>2.0272632204061808E-2</v>
      </c>
      <c r="J100" s="181" t="str">
        <f t="shared" si="7"/>
        <v>GBPYC3M_SB3L_28Y</v>
      </c>
      <c r="K100" s="181"/>
      <c r="L100" s="106"/>
      <c r="M100" s="123" t="str">
        <f>_xll.qlSwapIndex(,,D100,SettlementDays,Currency,Calendar,FixedLegTenor,FixedLegBDC,FixedLegDayCounter,IborIndex,DiscountingCurve,,Trigger)</f>
        <v>obj_00429#0005</v>
      </c>
      <c r="N100" s="106"/>
      <c r="O100" s="106"/>
      <c r="S100" s="112"/>
    </row>
    <row r="101" spans="2:19" s="104" customFormat="1" x14ac:dyDescent="0.2">
      <c r="B101" s="204"/>
      <c r="C101" s="204"/>
      <c r="D101" s="204" t="s">
        <v>81</v>
      </c>
      <c r="E101" s="176" t="s">
        <v>88</v>
      </c>
      <c r="F101" s="180">
        <v>42276</v>
      </c>
      <c r="G101" s="180">
        <f>_xll.qlInterestRateIndexValueDate(M101,F101)</f>
        <v>42276</v>
      </c>
      <c r="H101" s="180">
        <f>_xll.qlInterestRateIndexMaturity(M101,G101)</f>
        <v>52869</v>
      </c>
      <c r="I101" s="181">
        <f ca="1">_xll.qlIndexFixing(M101,F101,TRUE,InterestRatesTrigger)</f>
        <v>2.0275647960524664E-2</v>
      </c>
      <c r="J101" s="181" t="str">
        <f t="shared" si="7"/>
        <v>GBPYC3M_SB3L_29Y</v>
      </c>
      <c r="K101" s="181"/>
      <c r="L101" s="106"/>
      <c r="M101" s="123" t="str">
        <f>_xll.qlSwapIndex(,,D101,SettlementDays,Currency,Calendar,FixedLegTenor,FixedLegBDC,FixedLegDayCounter,IborIndex,DiscountingCurve,,Trigger)</f>
        <v>obj_00419#0005</v>
      </c>
      <c r="N101" s="106"/>
      <c r="O101" s="106"/>
      <c r="S101" s="112"/>
    </row>
    <row r="102" spans="2:19" s="104" customFormat="1" x14ac:dyDescent="0.2">
      <c r="B102" s="179"/>
      <c r="C102" s="179"/>
      <c r="D102" s="179" t="s">
        <v>82</v>
      </c>
      <c r="E102" s="176" t="s">
        <v>88</v>
      </c>
      <c r="F102" s="180">
        <v>42276</v>
      </c>
      <c r="G102" s="180">
        <f>_xll.qlInterestRateIndexValueDate(M102,F102)</f>
        <v>42276</v>
      </c>
      <c r="H102" s="180">
        <f>_xll.qlInterestRateIndexMaturity(M102,G102)</f>
        <v>53234</v>
      </c>
      <c r="I102" s="181">
        <f ca="1">_xll.qlIndexFixing(M102,F102,TRUE,InterestRatesTrigger)</f>
        <v>2.0269999999934118E-2</v>
      </c>
      <c r="J102" s="181" t="str">
        <f t="shared" si="7"/>
        <v>GBPYC3M_SB3L_30Y</v>
      </c>
      <c r="K102" s="181" t="str">
        <f>Currency&amp;"SM3L"&amp;D102&amp;"=ICAP"</f>
        <v>GBPSM3L30Y=ICAP</v>
      </c>
      <c r="L102" s="106"/>
      <c r="M102" s="123" t="str">
        <f>_xll.qlSwapIndex(,,D102,SettlementDays,Currency,Calendar,FixedLegTenor,FixedLegBDC,FixedLegDayCounter,IborIndex,DiscountingCurve,,Trigger)</f>
        <v>obj_0042d#0005</v>
      </c>
      <c r="N102" s="106"/>
      <c r="O102" s="106"/>
      <c r="S102" s="112"/>
    </row>
    <row r="103" spans="2:19" s="104" customFormat="1" x14ac:dyDescent="0.2">
      <c r="B103" s="179"/>
      <c r="C103" s="179"/>
      <c r="D103" s="205" t="s">
        <v>122</v>
      </c>
      <c r="E103" s="199" t="s">
        <v>88</v>
      </c>
      <c r="F103" s="200">
        <v>42276</v>
      </c>
      <c r="G103" s="200">
        <f>_xll.qlInterestRateIndexValueDate(M103,F103)</f>
        <v>42276</v>
      </c>
      <c r="H103" s="200">
        <f>_xll.qlInterestRateIndexMaturity(M103,G103)</f>
        <v>53598</v>
      </c>
      <c r="I103" s="202">
        <f ca="1">_xll.qlIndexFixing(M103,F103,TRUE,InterestRatesTrigger)</f>
        <v>2.0254851190153318E-2</v>
      </c>
      <c r="J103" s="202" t="str">
        <f t="shared" si="7"/>
        <v>GBPYC3M_SB3L_31Y</v>
      </c>
      <c r="K103" s="202"/>
      <c r="L103" s="106"/>
      <c r="M103" s="123" t="str">
        <f>_xll.qlSwapIndex(,,D103,SettlementDays,Currency,Calendar,FixedLegTenor,FixedLegBDC,FixedLegDayCounter,IborIndex,DiscountingCurve,,Trigger)</f>
        <v>obj_003f2#0005</v>
      </c>
      <c r="N103" s="106"/>
      <c r="O103" s="106"/>
      <c r="S103" s="112"/>
    </row>
    <row r="104" spans="2:19" s="104" customFormat="1" x14ac:dyDescent="0.2">
      <c r="B104" s="179"/>
      <c r="C104" s="179"/>
      <c r="D104" s="205" t="s">
        <v>123</v>
      </c>
      <c r="E104" s="199" t="s">
        <v>88</v>
      </c>
      <c r="F104" s="200">
        <v>42276</v>
      </c>
      <c r="G104" s="200">
        <f>_xll.qlInterestRateIndexValueDate(M104,F104)</f>
        <v>42276</v>
      </c>
      <c r="H104" s="200">
        <f>_xll.qlInterestRateIndexMaturity(M104,G104)</f>
        <v>53965</v>
      </c>
      <c r="I104" s="202">
        <f ca="1">_xll.qlIndexFixing(M104,F104,TRUE,InterestRatesTrigger)</f>
        <v>2.0231125034097807E-2</v>
      </c>
      <c r="J104" s="202" t="str">
        <f t="shared" si="7"/>
        <v>GBPYC3M_SB3L_32Y</v>
      </c>
      <c r="K104" s="202"/>
      <c r="L104" s="106"/>
      <c r="M104" s="123" t="str">
        <f>_xll.qlSwapIndex(,,D104,SettlementDays,Currency,Calendar,FixedLegTenor,FixedLegBDC,FixedLegDayCounter,IborIndex,DiscountingCurve,,Trigger)</f>
        <v>obj_003dc#0005</v>
      </c>
      <c r="N104" s="106"/>
      <c r="O104" s="106"/>
      <c r="S104" s="112"/>
    </row>
    <row r="105" spans="2:19" s="104" customFormat="1" x14ac:dyDescent="0.2">
      <c r="B105" s="179"/>
      <c r="C105" s="179"/>
      <c r="D105" s="205" t="s">
        <v>124</v>
      </c>
      <c r="E105" s="199" t="s">
        <v>88</v>
      </c>
      <c r="F105" s="200">
        <v>42276</v>
      </c>
      <c r="G105" s="200">
        <f>_xll.qlInterestRateIndexValueDate(M105,F105)</f>
        <v>42276</v>
      </c>
      <c r="H105" s="200">
        <f>_xll.qlInterestRateIndexMaturity(M105,G105)</f>
        <v>54330</v>
      </c>
      <c r="I105" s="202">
        <f ca="1">_xll.qlIndexFixing(M105,F105,TRUE,InterestRatesTrigger)</f>
        <v>2.0200533040186056E-2</v>
      </c>
      <c r="J105" s="202" t="str">
        <f t="shared" si="7"/>
        <v>GBPYC3M_SB3L_33Y</v>
      </c>
      <c r="K105" s="202"/>
      <c r="L105" s="106"/>
      <c r="M105" s="123" t="str">
        <f>_xll.qlSwapIndex(,,D105,SettlementDays,Currency,Calendar,FixedLegTenor,FixedLegBDC,FixedLegDayCounter,IborIndex,DiscountingCurve,,Trigger)</f>
        <v>obj_003ec#0005</v>
      </c>
      <c r="N105" s="106"/>
      <c r="O105" s="106"/>
      <c r="S105" s="112"/>
    </row>
    <row r="106" spans="2:19" s="104" customFormat="1" x14ac:dyDescent="0.2">
      <c r="B106" s="179"/>
      <c r="C106" s="179"/>
      <c r="D106" s="205" t="s">
        <v>125</v>
      </c>
      <c r="E106" s="199" t="s">
        <v>88</v>
      </c>
      <c r="F106" s="200">
        <v>42276</v>
      </c>
      <c r="G106" s="200">
        <f>_xll.qlInterestRateIndexValueDate(M106,F106)</f>
        <v>42276</v>
      </c>
      <c r="H106" s="200">
        <f>_xll.qlInterestRateIndexMaturity(M106,G106)</f>
        <v>54695</v>
      </c>
      <c r="I106" s="202">
        <f ca="1">_xll.qlIndexFixing(M106,F106,TRUE,InterestRatesTrigger)</f>
        <v>2.0164240338731858E-2</v>
      </c>
      <c r="J106" s="202" t="str">
        <f t="shared" si="7"/>
        <v>GBPYC3M_SB3L_34Y</v>
      </c>
      <c r="K106" s="202"/>
      <c r="L106" s="106"/>
      <c r="M106" s="123" t="str">
        <f>_xll.qlSwapIndex(,,D106,SettlementDays,Currency,Calendar,FixedLegTenor,FixedLegBDC,FixedLegDayCounter,IborIndex,DiscountingCurve,,Trigger)</f>
        <v>obj_003d6#0005</v>
      </c>
      <c r="N106" s="106"/>
      <c r="O106" s="106"/>
      <c r="S106" s="112"/>
    </row>
    <row r="107" spans="2:19" s="104" customFormat="1" x14ac:dyDescent="0.2">
      <c r="B107" s="179"/>
      <c r="C107" s="179"/>
      <c r="D107" s="205" t="s">
        <v>126</v>
      </c>
      <c r="E107" s="199" t="s">
        <v>88</v>
      </c>
      <c r="F107" s="200">
        <v>42276</v>
      </c>
      <c r="G107" s="200">
        <f>_xll.qlInterestRateIndexValueDate(M107,F107)</f>
        <v>42276</v>
      </c>
      <c r="H107" s="200">
        <f>_xll.qlInterestRateIndexMaturity(M107,G107)</f>
        <v>55060</v>
      </c>
      <c r="I107" s="202">
        <f ca="1">_xll.qlIndexFixing(M107,F107,TRUE,InterestRatesTrigger)</f>
        <v>2.0123350032507526E-2</v>
      </c>
      <c r="J107" s="202" t="str">
        <f t="shared" si="7"/>
        <v>GBPYC3M_SB3L_35Y</v>
      </c>
      <c r="K107" s="202"/>
      <c r="L107" s="106"/>
      <c r="M107" s="123" t="str">
        <f>_xll.qlSwapIndex(,,D107,SettlementDays,Currency,Calendar,FixedLegTenor,FixedLegBDC,FixedLegDayCounter,IborIndex,DiscountingCurve,,Trigger)</f>
        <v>obj_00416#0005</v>
      </c>
      <c r="N107" s="106"/>
      <c r="O107" s="106"/>
      <c r="S107" s="112"/>
    </row>
    <row r="108" spans="2:19" s="104" customFormat="1" x14ac:dyDescent="0.2">
      <c r="B108" s="179"/>
      <c r="C108" s="179"/>
      <c r="D108" s="205" t="s">
        <v>127</v>
      </c>
      <c r="E108" s="199" t="s">
        <v>88</v>
      </c>
      <c r="F108" s="200">
        <v>42276</v>
      </c>
      <c r="G108" s="200">
        <f>_xll.qlInterestRateIndexValueDate(M108,F108)</f>
        <v>42276</v>
      </c>
      <c r="H108" s="200">
        <f>_xll.qlInterestRateIndexMaturity(M108,G108)</f>
        <v>55425</v>
      </c>
      <c r="I108" s="202">
        <f ca="1">_xll.qlIndexFixing(M108,F108,TRUE,InterestRatesTrigger)</f>
        <v>2.0078830888387581E-2</v>
      </c>
      <c r="J108" s="202" t="str">
        <f t="shared" si="7"/>
        <v>GBPYC3M_SB3L_36Y</v>
      </c>
      <c r="K108" s="202"/>
      <c r="L108" s="106"/>
      <c r="M108" s="123" t="str">
        <f>_xll.qlSwapIndex(,,D108,SettlementDays,Currency,Calendar,FixedLegTenor,FixedLegBDC,FixedLegDayCounter,IborIndex,DiscountingCurve,,Trigger)</f>
        <v>obj_003ea#0005</v>
      </c>
      <c r="N108" s="106"/>
      <c r="O108" s="106"/>
      <c r="S108" s="112"/>
    </row>
    <row r="109" spans="2:19" s="104" customFormat="1" x14ac:dyDescent="0.2">
      <c r="B109" s="179"/>
      <c r="C109" s="179"/>
      <c r="D109" s="205" t="s">
        <v>128</v>
      </c>
      <c r="E109" s="199" t="s">
        <v>88</v>
      </c>
      <c r="F109" s="200">
        <v>42276</v>
      </c>
      <c r="G109" s="200">
        <f>_xll.qlInterestRateIndexValueDate(M109,F109)</f>
        <v>42276</v>
      </c>
      <c r="H109" s="200">
        <f>_xll.qlInterestRateIndexMaturity(M109,G109)</f>
        <v>55792</v>
      </c>
      <c r="I109" s="202">
        <f ca="1">_xll.qlIndexFixing(M109,F109,TRUE,InterestRatesTrigger)</f>
        <v>2.0031280055934731E-2</v>
      </c>
      <c r="J109" s="202" t="str">
        <f t="shared" si="7"/>
        <v>GBPYC3M_SB3L_37Y</v>
      </c>
      <c r="K109" s="202"/>
      <c r="L109" s="106"/>
      <c r="M109" s="123" t="str">
        <f>_xll.qlSwapIndex(,,D109,SettlementDays,Currency,Calendar,FixedLegTenor,FixedLegBDC,FixedLegDayCounter,IborIndex,DiscountingCurve,,Trigger)</f>
        <v>obj_003eb#0005</v>
      </c>
      <c r="N109" s="106"/>
      <c r="O109" s="106"/>
      <c r="S109" s="112"/>
    </row>
    <row r="110" spans="2:19" s="104" customFormat="1" x14ac:dyDescent="0.2">
      <c r="B110" s="179"/>
      <c r="C110" s="179"/>
      <c r="D110" s="205" t="s">
        <v>129</v>
      </c>
      <c r="E110" s="199" t="s">
        <v>88</v>
      </c>
      <c r="F110" s="200">
        <v>42276</v>
      </c>
      <c r="G110" s="200">
        <f>_xll.qlInterestRateIndexValueDate(M110,F110)</f>
        <v>42276</v>
      </c>
      <c r="H110" s="200">
        <f>_xll.qlInterestRateIndexMaturity(M110,G110)</f>
        <v>56156</v>
      </c>
      <c r="I110" s="202">
        <f ca="1">_xll.qlIndexFixing(M110,F110,TRUE,InterestRatesTrigger)</f>
        <v>1.9982089512933805E-2</v>
      </c>
      <c r="J110" s="202" t="str">
        <f t="shared" si="7"/>
        <v>GBPYC3M_SB3L_38Y</v>
      </c>
      <c r="K110" s="202"/>
      <c r="L110" s="106"/>
      <c r="M110" s="123" t="str">
        <f>_xll.qlSwapIndex(,,D110,SettlementDays,Currency,Calendar,FixedLegTenor,FixedLegBDC,FixedLegDayCounter,IborIndex,DiscountingCurve,,Trigger)</f>
        <v>obj_003d4#0005</v>
      </c>
      <c r="N110" s="106"/>
      <c r="O110" s="106"/>
      <c r="S110" s="112"/>
    </row>
    <row r="111" spans="2:19" s="104" customFormat="1" x14ac:dyDescent="0.2">
      <c r="B111" s="179"/>
      <c r="C111" s="179"/>
      <c r="D111" s="205" t="s">
        <v>130</v>
      </c>
      <c r="E111" s="199" t="s">
        <v>88</v>
      </c>
      <c r="F111" s="200">
        <v>42276</v>
      </c>
      <c r="G111" s="200">
        <f>_xll.qlInterestRateIndexValueDate(M111,F111)</f>
        <v>42276</v>
      </c>
      <c r="H111" s="200">
        <f>_xll.qlInterestRateIndexMaturity(M111,G111)</f>
        <v>56521</v>
      </c>
      <c r="I111" s="202">
        <f ca="1">_xll.qlIndexFixing(M111,F111,TRUE,InterestRatesTrigger)</f>
        <v>1.9931421605671237E-2</v>
      </c>
      <c r="J111" s="202" t="str">
        <f t="shared" si="7"/>
        <v>GBPYC3M_SB3L_39Y</v>
      </c>
      <c r="K111" s="202"/>
      <c r="L111" s="106"/>
      <c r="M111" s="123" t="str">
        <f>_xll.qlSwapIndex(,,D111,SettlementDays,Currency,Calendar,FixedLegTenor,FixedLegBDC,FixedLegDayCounter,IborIndex,DiscountingCurve,,Trigger)</f>
        <v>obj_0041f#0005</v>
      </c>
      <c r="N111" s="106"/>
      <c r="O111" s="106"/>
      <c r="S111" s="112"/>
    </row>
    <row r="112" spans="2:19" s="104" customFormat="1" x14ac:dyDescent="0.2">
      <c r="B112" s="179"/>
      <c r="C112" s="179"/>
      <c r="D112" s="179" t="s">
        <v>83</v>
      </c>
      <c r="E112" s="176" t="s">
        <v>88</v>
      </c>
      <c r="F112" s="180">
        <v>42276</v>
      </c>
      <c r="G112" s="180">
        <f>_xll.qlInterestRateIndexValueDate(M112,F112)</f>
        <v>42276</v>
      </c>
      <c r="H112" s="180">
        <f>_xll.qlInterestRateIndexMaturity(M112,G112)</f>
        <v>56886</v>
      </c>
      <c r="I112" s="181">
        <f ca="1">_xll.qlIndexFixing(M112,F112,TRUE,InterestRatesTrigger)</f>
        <v>1.9879999999968576E-2</v>
      </c>
      <c r="J112" s="181" t="str">
        <f t="shared" si="7"/>
        <v>GBPYC3M_SB3L_40Y</v>
      </c>
      <c r="K112" s="181" t="str">
        <f>Currency&amp;"SM3L"&amp;D112&amp;"=ICAP"</f>
        <v>GBPSM3L40Y=ICAP</v>
      </c>
      <c r="L112" s="106"/>
      <c r="M112" s="123" t="str">
        <f>_xll.qlSwapIndex(,,D112,SettlementDays,Currency,Calendar,FixedLegTenor,FixedLegBDC,FixedLegDayCounter,IborIndex,DiscountingCurve,,Trigger)</f>
        <v>obj_0042c#0005</v>
      </c>
      <c r="N112" s="106"/>
      <c r="O112" s="106"/>
      <c r="S112" s="112"/>
    </row>
    <row r="113" spans="2:19" s="104" customFormat="1" x14ac:dyDescent="0.2">
      <c r="B113" s="179"/>
      <c r="C113" s="179"/>
      <c r="D113" s="205" t="s">
        <v>131</v>
      </c>
      <c r="E113" s="199" t="s">
        <v>88</v>
      </c>
      <c r="F113" s="200">
        <v>42276</v>
      </c>
      <c r="G113" s="200">
        <f>_xll.qlInterestRateIndexValueDate(M113,F113)</f>
        <v>42276</v>
      </c>
      <c r="H113" s="200">
        <f>_xll.qlInterestRateIndexMaturity(M113,G113)</f>
        <v>57252</v>
      </c>
      <c r="I113" s="202">
        <f ca="1">_xll.qlIndexFixing(M113,F113,TRUE,InterestRatesTrigger)</f>
        <v>1.982829661584851E-2</v>
      </c>
      <c r="J113" s="202" t="str">
        <f t="shared" si="7"/>
        <v>GBPYC3M_SB3L_41Y</v>
      </c>
      <c r="K113" s="202"/>
      <c r="L113" s="106"/>
      <c r="M113" s="123" t="str">
        <f>_xll.qlSwapIndex(,,D113,SettlementDays,Currency,Calendar,FixedLegTenor,FixedLegBDC,FixedLegDayCounter,IborIndex,DiscountingCurve,,Trigger)</f>
        <v>obj_003c7#0005</v>
      </c>
      <c r="N113" s="106"/>
      <c r="O113" s="106"/>
      <c r="S113" s="112"/>
    </row>
    <row r="114" spans="2:19" s="104" customFormat="1" x14ac:dyDescent="0.2">
      <c r="B114" s="179"/>
      <c r="C114" s="179"/>
      <c r="D114" s="205" t="s">
        <v>132</v>
      </c>
      <c r="E114" s="199" t="s">
        <v>88</v>
      </c>
      <c r="F114" s="200">
        <v>42276</v>
      </c>
      <c r="G114" s="200">
        <f>_xll.qlInterestRateIndexValueDate(M114,F114)</f>
        <v>42276</v>
      </c>
      <c r="H114" s="200">
        <f>_xll.qlInterestRateIndexMaturity(M114,G114)</f>
        <v>57616</v>
      </c>
      <c r="I114" s="202">
        <f ca="1">_xll.qlIndexFixing(M114,F114,TRUE,InterestRatesTrigger)</f>
        <v>1.9777571861359852E-2</v>
      </c>
      <c r="J114" s="202" t="str">
        <f t="shared" si="7"/>
        <v>GBPYC3M_SB3L_42Y</v>
      </c>
      <c r="K114" s="202"/>
      <c r="L114" s="106"/>
      <c r="M114" s="123" t="str">
        <f>_xll.qlSwapIndex(,,D114,SettlementDays,Currency,Calendar,FixedLegTenor,FixedLegBDC,FixedLegDayCounter,IborIndex,DiscountingCurve,,Trigger)</f>
        <v>obj_00409#0005</v>
      </c>
      <c r="N114" s="106"/>
      <c r="O114" s="106"/>
      <c r="S114" s="112"/>
    </row>
    <row r="115" spans="2:19" s="104" customFormat="1" x14ac:dyDescent="0.2">
      <c r="B115" s="179"/>
      <c r="C115" s="179"/>
      <c r="D115" s="205" t="s">
        <v>133</v>
      </c>
      <c r="E115" s="199" t="s">
        <v>88</v>
      </c>
      <c r="F115" s="200">
        <v>42276</v>
      </c>
      <c r="G115" s="200">
        <f>_xll.qlInterestRateIndexValueDate(M115,F115)</f>
        <v>42276</v>
      </c>
      <c r="H115" s="200">
        <f>_xll.qlInterestRateIndexMaturity(M115,G115)</f>
        <v>57983</v>
      </c>
      <c r="I115" s="202">
        <f ca="1">_xll.qlIndexFixing(M115,F115,TRUE,InterestRatesTrigger)</f>
        <v>1.972799082793375E-2</v>
      </c>
      <c r="J115" s="202" t="str">
        <f t="shared" si="7"/>
        <v>GBPYC3M_SB3L_43Y</v>
      </c>
      <c r="K115" s="202"/>
      <c r="L115" s="106"/>
      <c r="M115" s="123" t="str">
        <f>_xll.qlSwapIndex(,,D115,SettlementDays,Currency,Calendar,FixedLegTenor,FixedLegBDC,FixedLegDayCounter,IborIndex,DiscountingCurve,,Trigger)</f>
        <v>obj_00431#0005</v>
      </c>
      <c r="N115" s="106"/>
      <c r="O115" s="106"/>
      <c r="S115" s="112"/>
    </row>
    <row r="116" spans="2:19" s="104" customFormat="1" x14ac:dyDescent="0.2">
      <c r="B116" s="179"/>
      <c r="C116" s="179"/>
      <c r="D116" s="205" t="s">
        <v>134</v>
      </c>
      <c r="E116" s="199" t="s">
        <v>88</v>
      </c>
      <c r="F116" s="200">
        <v>42276</v>
      </c>
      <c r="G116" s="200">
        <f>_xll.qlInterestRateIndexValueDate(M116,F116)</f>
        <v>42276</v>
      </c>
      <c r="H116" s="200">
        <f>_xll.qlInterestRateIndexMaturity(M116,G116)</f>
        <v>58347</v>
      </c>
      <c r="I116" s="202">
        <f ca="1">_xll.qlIndexFixing(M116,F116,TRUE,InterestRatesTrigger)</f>
        <v>1.9681091936319721E-2</v>
      </c>
      <c r="J116" s="202" t="str">
        <f t="shared" si="7"/>
        <v>GBPYC3M_SB3L_44Y</v>
      </c>
      <c r="K116" s="202"/>
      <c r="L116" s="106"/>
      <c r="M116" s="123" t="str">
        <f>_xll.qlSwapIndex(,,D116,SettlementDays,Currency,Calendar,FixedLegTenor,FixedLegBDC,FixedLegDayCounter,IborIndex,DiscountingCurve,,Trigger)</f>
        <v>obj_00440#0005</v>
      </c>
      <c r="N116" s="106"/>
      <c r="O116" s="106"/>
      <c r="S116" s="112"/>
    </row>
    <row r="117" spans="2:19" s="104" customFormat="1" x14ac:dyDescent="0.2">
      <c r="B117" s="179"/>
      <c r="C117" s="179"/>
      <c r="D117" s="205" t="s">
        <v>135</v>
      </c>
      <c r="E117" s="199" t="s">
        <v>88</v>
      </c>
      <c r="F117" s="200">
        <v>42276</v>
      </c>
      <c r="G117" s="200">
        <f>_xll.qlInterestRateIndexValueDate(M117,F117)</f>
        <v>42276</v>
      </c>
      <c r="H117" s="200">
        <f>_xll.qlInterestRateIndexMaturity(M117,G117)</f>
        <v>58713</v>
      </c>
      <c r="I117" s="202">
        <f ca="1">_xll.qlIndexFixing(M117,F117,TRUE,InterestRatesTrigger)</f>
        <v>1.9636911788520568E-2</v>
      </c>
      <c r="J117" s="202" t="str">
        <f t="shared" si="7"/>
        <v>GBPYC3M_SB3L_45Y</v>
      </c>
      <c r="K117" s="202"/>
      <c r="L117" s="106"/>
      <c r="M117" s="123" t="str">
        <f>_xll.qlSwapIndex(,,D117,SettlementDays,Currency,Calendar,FixedLegTenor,FixedLegBDC,FixedLegDayCounter,IborIndex,DiscountingCurve,,Trigger)</f>
        <v>obj_0042a#0005</v>
      </c>
      <c r="N117" s="106"/>
      <c r="O117" s="106"/>
      <c r="S117" s="112"/>
    </row>
    <row r="118" spans="2:19" s="104" customFormat="1" x14ac:dyDescent="0.2">
      <c r="B118" s="179"/>
      <c r="C118" s="179"/>
      <c r="D118" s="205" t="s">
        <v>136</v>
      </c>
      <c r="E118" s="199" t="s">
        <v>88</v>
      </c>
      <c r="F118" s="200">
        <v>42276</v>
      </c>
      <c r="G118" s="200">
        <f>_xll.qlInterestRateIndexValueDate(M118,F118)</f>
        <v>42276</v>
      </c>
      <c r="H118" s="200">
        <f>_xll.qlInterestRateIndexMaturity(M118,G118)</f>
        <v>59078</v>
      </c>
      <c r="I118" s="202">
        <f ca="1">_xll.qlIndexFixing(M118,F118,TRUE,InterestRatesTrigger)</f>
        <v>1.9596418937404742E-2</v>
      </c>
      <c r="J118" s="202" t="str">
        <f t="shared" si="7"/>
        <v>GBPYC3M_SB3L_46Y</v>
      </c>
      <c r="K118" s="202"/>
      <c r="L118" s="106"/>
      <c r="M118" s="123" t="str">
        <f>_xll.qlSwapIndex(,,D118,SettlementDays,Currency,Calendar,FixedLegTenor,FixedLegBDC,FixedLegDayCounter,IborIndex,DiscountingCurve,,Trigger)</f>
        <v>obj_003cc#0005</v>
      </c>
      <c r="N118" s="106"/>
      <c r="O118" s="106"/>
      <c r="S118" s="112"/>
    </row>
    <row r="119" spans="2:19" s="104" customFormat="1" x14ac:dyDescent="0.2">
      <c r="B119" s="179"/>
      <c r="C119" s="179"/>
      <c r="D119" s="205" t="s">
        <v>137</v>
      </c>
      <c r="E119" s="199" t="s">
        <v>88</v>
      </c>
      <c r="F119" s="200">
        <v>42276</v>
      </c>
      <c r="G119" s="200">
        <f>_xll.qlInterestRateIndexValueDate(M119,F119)</f>
        <v>42276</v>
      </c>
      <c r="H119" s="200">
        <f>_xll.qlInterestRateIndexMaturity(M119,G119)</f>
        <v>59443</v>
      </c>
      <c r="I119" s="202">
        <f ca="1">_xll.qlIndexFixing(M119,F119,TRUE,InterestRatesTrigger)</f>
        <v>1.9560030909836299E-2</v>
      </c>
      <c r="J119" s="202" t="str">
        <f t="shared" si="7"/>
        <v>GBPYC3M_SB3L_47Y</v>
      </c>
      <c r="K119" s="202"/>
      <c r="L119" s="106"/>
      <c r="M119" s="123" t="str">
        <f>_xll.qlSwapIndex(,,D119,SettlementDays,Currency,Calendar,FixedLegTenor,FixedLegBDC,FixedLegDayCounter,IborIndex,DiscountingCurve,,Trigger)</f>
        <v>obj_003f4#0005</v>
      </c>
      <c r="N119" s="106"/>
      <c r="O119" s="106"/>
      <c r="S119" s="112"/>
    </row>
    <row r="120" spans="2:19" s="104" customFormat="1" x14ac:dyDescent="0.2">
      <c r="B120" s="179"/>
      <c r="C120" s="179"/>
      <c r="D120" s="205" t="s">
        <v>138</v>
      </c>
      <c r="E120" s="199" t="s">
        <v>88</v>
      </c>
      <c r="F120" s="200">
        <v>42276</v>
      </c>
      <c r="G120" s="200">
        <f>_xll.qlInterestRateIndexValueDate(M120,F120)</f>
        <v>42276</v>
      </c>
      <c r="H120" s="200">
        <f>_xll.qlInterestRateIndexMaturity(M120,G120)</f>
        <v>59807</v>
      </c>
      <c r="I120" s="202">
        <f ca="1">_xll.qlIndexFixing(M120,F120,TRUE,InterestRatesTrigger)</f>
        <v>1.9528306868367738E-2</v>
      </c>
      <c r="J120" s="202" t="str">
        <f t="shared" si="7"/>
        <v>GBPYC3M_SB3L_48Y</v>
      </c>
      <c r="K120" s="202"/>
      <c r="L120" s="106"/>
      <c r="M120" s="123" t="str">
        <f>_xll.qlSwapIndex(,,D120,SettlementDays,Currency,Calendar,FixedLegTenor,FixedLegBDC,FixedLegDayCounter,IborIndex,DiscountingCurve,,Trigger)</f>
        <v>obj_003dd#0005</v>
      </c>
      <c r="N120" s="106"/>
      <c r="O120" s="106"/>
      <c r="S120" s="112"/>
    </row>
    <row r="121" spans="2:19" s="104" customFormat="1" x14ac:dyDescent="0.2">
      <c r="B121" s="179"/>
      <c r="C121" s="179"/>
      <c r="D121" s="205" t="s">
        <v>139</v>
      </c>
      <c r="E121" s="199" t="s">
        <v>88</v>
      </c>
      <c r="F121" s="200">
        <v>42276</v>
      </c>
      <c r="G121" s="200">
        <f>_xll.qlInterestRateIndexValueDate(M121,F121)</f>
        <v>42276</v>
      </c>
      <c r="H121" s="200">
        <f>_xll.qlInterestRateIndexMaturity(M121,G121)</f>
        <v>60174</v>
      </c>
      <c r="I121" s="202">
        <f ca="1">_xll.qlIndexFixing(M121,F121,TRUE,InterestRatesTrigger)</f>
        <v>1.9501379188648471E-2</v>
      </c>
      <c r="J121" s="202" t="str">
        <f t="shared" si="7"/>
        <v>GBPYC3M_SB3L_49Y</v>
      </c>
      <c r="K121" s="202"/>
      <c r="L121" s="106"/>
      <c r="M121" s="123" t="str">
        <f>_xll.qlSwapIndex(,,D121,SettlementDays,Currency,Calendar,FixedLegTenor,FixedLegBDC,FixedLegDayCounter,IborIndex,DiscountingCurve,,Trigger)</f>
        <v>obj_00433#0005</v>
      </c>
      <c r="N121" s="106"/>
      <c r="O121" s="106"/>
      <c r="S121" s="112"/>
    </row>
    <row r="122" spans="2:19" s="104" customFormat="1" x14ac:dyDescent="0.2">
      <c r="B122" s="179"/>
      <c r="C122" s="179"/>
      <c r="D122" s="179" t="s">
        <v>84</v>
      </c>
      <c r="E122" s="176" t="s">
        <v>88</v>
      </c>
      <c r="F122" s="180">
        <v>42276</v>
      </c>
      <c r="G122" s="180">
        <f>_xll.qlInterestRateIndexValueDate(M122,F122)</f>
        <v>42276</v>
      </c>
      <c r="H122" s="180">
        <f>_xll.qlInterestRateIndexMaturity(M122,G122)</f>
        <v>60539</v>
      </c>
      <c r="I122" s="181">
        <f ca="1">_xll.qlIndexFixing(M122,F122,TRUE,InterestRatesTrigger)</f>
        <v>1.9479999999973321E-2</v>
      </c>
      <c r="J122" s="181" t="str">
        <f t="shared" si="7"/>
        <v>GBPYC3M_SB3L_50Y</v>
      </c>
      <c r="K122" s="181" t="str">
        <f>Currency&amp;"SM3L"&amp;D122&amp;"=ICAP"</f>
        <v>GBPSM3L50Y=ICAP</v>
      </c>
      <c r="L122" s="106"/>
      <c r="M122" s="123" t="str">
        <f>_xll.qlSwapIndex(,,D122,SettlementDays,Currency,Calendar,FixedLegTenor,FixedLegBDC,FixedLegDayCounter,IborIndex,DiscountingCurve,,Trigger)</f>
        <v>obj_003e5#0005</v>
      </c>
      <c r="N122" s="106"/>
      <c r="O122" s="106"/>
      <c r="S122" s="112"/>
    </row>
    <row r="123" spans="2:19" s="104" customFormat="1" x14ac:dyDescent="0.2">
      <c r="B123" s="179"/>
      <c r="C123" s="179"/>
      <c r="D123" s="205" t="s">
        <v>140</v>
      </c>
      <c r="E123" s="199" t="s">
        <v>88</v>
      </c>
      <c r="F123" s="200">
        <v>42276</v>
      </c>
      <c r="G123" s="200">
        <f>_xll.qlInterestRateIndexValueDate(M123,F123)</f>
        <v>42276</v>
      </c>
      <c r="H123" s="200">
        <f>_xll.qlInterestRateIndexMaturity(M123,G123)</f>
        <v>60904</v>
      </c>
      <c r="I123" s="202">
        <f ca="1">_xll.qlIndexFixing(M123,F123,TRUE,InterestRatesTrigger)</f>
        <v>1.9464150831910786E-2</v>
      </c>
      <c r="J123" s="202" t="str">
        <f t="shared" si="7"/>
        <v>GBPYC3M_SB3L_51Y</v>
      </c>
      <c r="K123" s="202"/>
      <c r="L123" s="106"/>
      <c r="M123" s="123" t="str">
        <f>_xll.qlSwapIndex(,,D123,SettlementDays,Currency,Calendar,FixedLegTenor,FixedLegBDC,FixedLegDayCounter,IborIndex,DiscountingCurve,,Trigger)</f>
        <v>obj_00425#0005</v>
      </c>
      <c r="N123" s="106"/>
      <c r="O123" s="106"/>
      <c r="S123" s="112"/>
    </row>
    <row r="124" spans="2:19" s="104" customFormat="1" x14ac:dyDescent="0.2">
      <c r="B124" s="179"/>
      <c r="C124" s="179"/>
      <c r="D124" s="205" t="s">
        <v>141</v>
      </c>
      <c r="E124" s="199" t="s">
        <v>88</v>
      </c>
      <c r="F124" s="200">
        <v>42276</v>
      </c>
      <c r="G124" s="200">
        <f>_xll.qlInterestRateIndexValueDate(M124,F124)</f>
        <v>42276</v>
      </c>
      <c r="H124" s="200">
        <f>_xll.qlInterestRateIndexMaturity(M124,G124)</f>
        <v>61269</v>
      </c>
      <c r="I124" s="202">
        <f ca="1">_xll.qlIndexFixing(M124,F124,TRUE,InterestRatesTrigger)</f>
        <v>1.9453185116297161E-2</v>
      </c>
      <c r="J124" s="202" t="str">
        <f t="shared" si="7"/>
        <v>GBPYC3M_SB3L_52Y</v>
      </c>
      <c r="K124" s="202"/>
      <c r="L124" s="106"/>
      <c r="M124" s="123" t="str">
        <f>_xll.qlSwapIndex(,,D124,SettlementDays,Currency,Calendar,FixedLegTenor,FixedLegBDC,FixedLegDayCounter,IborIndex,DiscountingCurve,,Trigger)</f>
        <v>obj_003c6#0005</v>
      </c>
      <c r="N124" s="106"/>
      <c r="O124" s="106"/>
      <c r="S124" s="112"/>
    </row>
    <row r="125" spans="2:19" s="104" customFormat="1" x14ac:dyDescent="0.2">
      <c r="B125" s="179"/>
      <c r="C125" s="179"/>
      <c r="D125" s="205" t="s">
        <v>142</v>
      </c>
      <c r="E125" s="199" t="s">
        <v>88</v>
      </c>
      <c r="F125" s="200">
        <v>42276</v>
      </c>
      <c r="G125" s="200">
        <f>_xll.qlInterestRateIndexValueDate(M125,F125)</f>
        <v>42276</v>
      </c>
      <c r="H125" s="200">
        <f>_xll.qlInterestRateIndexMaturity(M125,G125)</f>
        <v>61634</v>
      </c>
      <c r="I125" s="202">
        <f ca="1">_xll.qlIndexFixing(M125,F125,TRUE,InterestRatesTrigger)</f>
        <v>1.9446321467741706E-2</v>
      </c>
      <c r="J125" s="202" t="str">
        <f t="shared" si="7"/>
        <v>GBPYC3M_SB3L_53Y</v>
      </c>
      <c r="K125" s="202"/>
      <c r="L125" s="106"/>
      <c r="M125" s="123" t="str">
        <f>_xll.qlSwapIndex(,,D125,SettlementDays,Currency,Calendar,FixedLegTenor,FixedLegBDC,FixedLegDayCounter,IborIndex,DiscountingCurve,,Trigger)</f>
        <v>obj_003da#0005</v>
      </c>
      <c r="N125" s="106"/>
      <c r="O125" s="106"/>
      <c r="S125" s="112"/>
    </row>
    <row r="126" spans="2:19" s="104" customFormat="1" x14ac:dyDescent="0.2">
      <c r="B126" s="179"/>
      <c r="C126" s="179"/>
      <c r="D126" s="205" t="s">
        <v>143</v>
      </c>
      <c r="E126" s="199" t="s">
        <v>88</v>
      </c>
      <c r="F126" s="200">
        <v>42276</v>
      </c>
      <c r="G126" s="200">
        <f>_xll.qlInterestRateIndexValueDate(M126,F126)</f>
        <v>42276</v>
      </c>
      <c r="H126" s="200">
        <f>_xll.qlInterestRateIndexMaturity(M126,G126)</f>
        <v>62001</v>
      </c>
      <c r="I126" s="202">
        <f ca="1">_xll.qlIndexFixing(M126,F126,TRUE,InterestRatesTrigger)</f>
        <v>1.9442837535443354E-2</v>
      </c>
      <c r="J126" s="202" t="str">
        <f t="shared" si="7"/>
        <v>GBPYC3M_SB3L_54Y</v>
      </c>
      <c r="K126" s="202"/>
      <c r="L126" s="106"/>
      <c r="M126" s="123" t="str">
        <f>_xll.qlSwapIndex(,,D126,SettlementDays,Currency,Calendar,FixedLegTenor,FixedLegBDC,FixedLegDayCounter,IborIndex,DiscountingCurve,,Trigger)</f>
        <v>obj_003ce#0005</v>
      </c>
      <c r="N126" s="106"/>
      <c r="O126" s="106"/>
      <c r="S126" s="112"/>
    </row>
    <row r="127" spans="2:19" s="104" customFormat="1" x14ac:dyDescent="0.2">
      <c r="B127" s="179"/>
      <c r="C127" s="179"/>
      <c r="D127" s="205" t="s">
        <v>144</v>
      </c>
      <c r="E127" s="199" t="s">
        <v>88</v>
      </c>
      <c r="F127" s="200">
        <v>42276</v>
      </c>
      <c r="G127" s="200">
        <f>_xll.qlInterestRateIndexValueDate(M127,F127)</f>
        <v>42276</v>
      </c>
      <c r="H127" s="200">
        <f>_xll.qlInterestRateIndexMaturity(M127,G127)</f>
        <v>62365</v>
      </c>
      <c r="I127" s="202">
        <f ca="1">_xll.qlIndexFixing(M127,F127,TRUE,InterestRatesTrigger)</f>
        <v>1.944209679622666E-2</v>
      </c>
      <c r="J127" s="202" t="str">
        <f t="shared" si="7"/>
        <v>GBPYC3M_SB3L_55Y</v>
      </c>
      <c r="K127" s="202"/>
      <c r="L127" s="106"/>
      <c r="M127" s="123" t="str">
        <f>_xll.qlSwapIndex(,,D127,SettlementDays,Currency,Calendar,FixedLegTenor,FixedLegBDC,FixedLegDayCounter,IborIndex,DiscountingCurve,,Trigger)</f>
        <v>obj_003f9#0005</v>
      </c>
      <c r="N127" s="106"/>
      <c r="O127" s="106"/>
      <c r="S127" s="112"/>
    </row>
    <row r="128" spans="2:19" s="104" customFormat="1" x14ac:dyDescent="0.2">
      <c r="B128" s="179"/>
      <c r="C128" s="179"/>
      <c r="D128" s="205" t="s">
        <v>145</v>
      </c>
      <c r="E128" s="199" t="s">
        <v>88</v>
      </c>
      <c r="F128" s="200">
        <v>42276</v>
      </c>
      <c r="G128" s="200">
        <f>_xll.qlInterestRateIndexValueDate(M128,F128)</f>
        <v>42276</v>
      </c>
      <c r="H128" s="200">
        <f>_xll.qlInterestRateIndexMaturity(M128,G128)</f>
        <v>62730</v>
      </c>
      <c r="I128" s="202">
        <f ca="1">_xll.qlIndexFixing(M128,F128,TRUE,InterestRatesTrigger)</f>
        <v>1.9443478073266299E-2</v>
      </c>
      <c r="J128" s="202" t="str">
        <f t="shared" si="7"/>
        <v>GBPYC3M_SB3L_56Y</v>
      </c>
      <c r="K128" s="202"/>
      <c r="L128" s="106"/>
      <c r="M128" s="123" t="str">
        <f>_xll.qlSwapIndex(,,D128,SettlementDays,Currency,Calendar,FixedLegTenor,FixedLegBDC,FixedLegDayCounter,IborIndex,DiscountingCurve,,Trigger)</f>
        <v>obj_003c5#0005</v>
      </c>
      <c r="N128" s="106"/>
      <c r="O128" s="106"/>
      <c r="S128" s="112"/>
    </row>
    <row r="129" spans="2:19" s="104" customFormat="1" x14ac:dyDescent="0.2">
      <c r="B129" s="179"/>
      <c r="C129" s="179"/>
      <c r="D129" s="205" t="s">
        <v>146</v>
      </c>
      <c r="E129" s="199" t="s">
        <v>88</v>
      </c>
      <c r="F129" s="200">
        <v>42276</v>
      </c>
      <c r="G129" s="200">
        <f>_xll.qlInterestRateIndexValueDate(M129,F129)</f>
        <v>42276</v>
      </c>
      <c r="H129" s="200">
        <f>_xll.qlInterestRateIndexMaturity(M129,G129)</f>
        <v>63096</v>
      </c>
      <c r="I129" s="202">
        <f ca="1">_xll.qlIndexFixing(M129,F129,TRUE,InterestRatesTrigger)</f>
        <v>1.9446447709187634E-2</v>
      </c>
      <c r="J129" s="202" t="str">
        <f t="shared" si="7"/>
        <v>GBPYC3M_SB3L_57Y</v>
      </c>
      <c r="K129" s="202"/>
      <c r="L129" s="106"/>
      <c r="M129" s="123" t="str">
        <f>_xll.qlSwapIndex(,,D129,SettlementDays,Currency,Calendar,FixedLegTenor,FixedLegBDC,FixedLegDayCounter,IborIndex,DiscountingCurve,,Trigger)</f>
        <v>obj_00404#0005</v>
      </c>
      <c r="N129" s="106"/>
      <c r="O129" s="106"/>
      <c r="S129" s="112"/>
    </row>
    <row r="130" spans="2:19" s="104" customFormat="1" x14ac:dyDescent="0.2">
      <c r="B130" s="179"/>
      <c r="C130" s="179"/>
      <c r="D130" s="205" t="s">
        <v>147</v>
      </c>
      <c r="E130" s="199" t="s">
        <v>88</v>
      </c>
      <c r="F130" s="200">
        <v>42276</v>
      </c>
      <c r="G130" s="200">
        <f>_xll.qlInterestRateIndexValueDate(M130,F130)</f>
        <v>42276</v>
      </c>
      <c r="H130" s="200">
        <f>_xll.qlInterestRateIndexMaturity(M130,G130)</f>
        <v>63461</v>
      </c>
      <c r="I130" s="202">
        <f ca="1">_xll.qlIndexFixing(M130,F130,TRUE,InterestRatesTrigger)</f>
        <v>1.9450481929163061E-2</v>
      </c>
      <c r="J130" s="202" t="str">
        <f t="shared" si="7"/>
        <v>GBPYC3M_SB3L_58Y</v>
      </c>
      <c r="K130" s="202"/>
      <c r="L130" s="106"/>
      <c r="M130" s="123" t="str">
        <f>_xll.qlSwapIndex(,,D130,SettlementDays,Currency,Calendar,FixedLegTenor,FixedLegBDC,FixedLegDayCounter,IborIndex,DiscountingCurve,,Trigger)</f>
        <v>obj_00434#0005</v>
      </c>
      <c r="N130" s="106"/>
      <c r="O130" s="106"/>
      <c r="S130" s="112"/>
    </row>
    <row r="131" spans="2:19" s="104" customFormat="1" x14ac:dyDescent="0.2">
      <c r="B131" s="179"/>
      <c r="C131" s="179"/>
      <c r="D131" s="205" t="s">
        <v>148</v>
      </c>
      <c r="E131" s="199" t="s">
        <v>88</v>
      </c>
      <c r="F131" s="200">
        <v>42276</v>
      </c>
      <c r="G131" s="200">
        <f>_xll.qlInterestRateIndexValueDate(M131,F131)</f>
        <v>42276</v>
      </c>
      <c r="H131" s="200">
        <f>_xll.qlInterestRateIndexMaturity(M131,G131)</f>
        <v>63825</v>
      </c>
      <c r="I131" s="202">
        <f ca="1">_xll.qlIndexFixing(M131,F131,TRUE,InterestRatesTrigger)</f>
        <v>1.9455117080027586E-2</v>
      </c>
      <c r="J131" s="202" t="str">
        <f t="shared" si="7"/>
        <v>GBPYC3M_SB3L_59Y</v>
      </c>
      <c r="K131" s="202"/>
      <c r="L131" s="106"/>
      <c r="M131" s="123" t="str">
        <f>_xll.qlSwapIndex(,,D131,SettlementDays,Currency,Calendar,FixedLegTenor,FixedLegBDC,FixedLegDayCounter,IborIndex,DiscountingCurve,,Trigger)</f>
        <v>obj_003e1#0005</v>
      </c>
      <c r="N131" s="106"/>
      <c r="O131" s="106"/>
      <c r="S131" s="112"/>
    </row>
    <row r="132" spans="2:19" s="104" customFormat="1" x14ac:dyDescent="0.2">
      <c r="B132" s="206"/>
      <c r="C132" s="206"/>
      <c r="D132" s="206" t="s">
        <v>85</v>
      </c>
      <c r="E132" s="187" t="s">
        <v>88</v>
      </c>
      <c r="F132" s="183">
        <v>42276</v>
      </c>
      <c r="G132" s="183">
        <f>_xll.qlInterestRateIndexValueDate(M132,F132)</f>
        <v>42276</v>
      </c>
      <c r="H132" s="183">
        <f>_xll.qlInterestRateIndexMaturity(M132,G132)</f>
        <v>64192</v>
      </c>
      <c r="I132" s="184">
        <f ca="1">_xll.qlIndexFixing(M132,F132,TRUE,InterestRatesTrigger)</f>
        <v>1.945999999996964E-2</v>
      </c>
      <c r="J132" s="184" t="str">
        <f t="shared" si="7"/>
        <v>GBPYC3M_SB3L_60Y</v>
      </c>
      <c r="K132" s="184" t="str">
        <f>Currency&amp;"SM3L"&amp;D132&amp;"=ICAP"</f>
        <v>GBPSM3L60Y=ICAP</v>
      </c>
      <c r="L132" s="106"/>
      <c r="M132" s="129" t="str">
        <f>_xll.qlSwapIndex(,,D132,SettlementDays,Currency,Calendar,FixedLegTenor,FixedLegBDC,FixedLegDayCounter,IborIndex,DiscountingCurve,,Trigger)</f>
        <v>obj_0040b#0005</v>
      </c>
      <c r="N132" s="106"/>
      <c r="O132" s="106"/>
      <c r="S132" s="112"/>
    </row>
    <row r="133" spans="2:19" s="104" customFormat="1" x14ac:dyDescent="0.2">
      <c r="B133" s="105"/>
      <c r="C133" s="105"/>
      <c r="D133" s="105"/>
      <c r="E133" s="106"/>
      <c r="F133" s="106"/>
      <c r="G133" s="106"/>
      <c r="H133" s="106"/>
      <c r="I133" s="139"/>
      <c r="J133" s="106"/>
      <c r="K133" s="106"/>
      <c r="L133" s="106"/>
      <c r="M133" s="106"/>
      <c r="N133" s="106"/>
      <c r="O133" s="106"/>
      <c r="S133" s="112"/>
    </row>
    <row r="134" spans="2:19" s="104" customFormat="1" x14ac:dyDescent="0.2">
      <c r="B134" s="105"/>
      <c r="C134" s="105"/>
      <c r="D134" s="105"/>
      <c r="E134" s="106"/>
      <c r="F134" s="106"/>
      <c r="G134" s="106"/>
      <c r="H134" s="106"/>
      <c r="I134" s="139"/>
      <c r="J134" s="106"/>
      <c r="K134" s="106"/>
      <c r="L134" s="106"/>
      <c r="M134" s="106"/>
      <c r="N134" s="106"/>
      <c r="O134" s="106"/>
      <c r="S134" s="112"/>
    </row>
    <row r="135" spans="2:19" s="104" customFormat="1" x14ac:dyDescent="0.2">
      <c r="B135" s="105"/>
      <c r="C135" s="105"/>
      <c r="D135" s="105"/>
      <c r="E135" s="106"/>
      <c r="F135" s="106"/>
      <c r="G135" s="106"/>
      <c r="H135" s="106"/>
      <c r="I135" s="139"/>
      <c r="J135" s="106"/>
      <c r="K135" s="106"/>
      <c r="L135" s="106"/>
      <c r="M135" s="106"/>
      <c r="N135" s="106"/>
      <c r="O135" s="106"/>
      <c r="S135" s="112"/>
    </row>
    <row r="136" spans="2:19" s="104" customFormat="1" x14ac:dyDescent="0.2">
      <c r="B136" s="105"/>
      <c r="C136" s="105"/>
      <c r="D136" s="105"/>
      <c r="E136" s="106"/>
      <c r="F136" s="106"/>
      <c r="G136" s="106"/>
      <c r="H136" s="106"/>
      <c r="I136" s="139"/>
      <c r="J136" s="106"/>
      <c r="K136" s="106"/>
      <c r="L136" s="106"/>
      <c r="M136" s="106"/>
      <c r="N136" s="106"/>
      <c r="O136" s="106"/>
      <c r="S136" s="112"/>
    </row>
    <row r="137" spans="2:19" s="104" customFormat="1" x14ac:dyDescent="0.2">
      <c r="B137" s="105"/>
      <c r="C137" s="105"/>
      <c r="D137" s="105"/>
      <c r="E137" s="106"/>
      <c r="F137" s="106"/>
      <c r="G137" s="106"/>
      <c r="H137" s="106"/>
      <c r="I137" s="139"/>
      <c r="J137" s="106"/>
      <c r="K137" s="106"/>
      <c r="L137" s="106"/>
      <c r="M137" s="106"/>
      <c r="N137" s="106"/>
      <c r="O137" s="106"/>
      <c r="S137" s="112"/>
    </row>
    <row r="138" spans="2:19" s="104" customFormat="1" x14ac:dyDescent="0.2">
      <c r="B138" s="105"/>
      <c r="C138" s="105"/>
      <c r="D138" s="105"/>
      <c r="E138" s="106"/>
      <c r="F138" s="106"/>
      <c r="G138" s="106"/>
      <c r="H138" s="106"/>
      <c r="I138" s="139"/>
      <c r="J138" s="106"/>
      <c r="K138" s="106"/>
      <c r="L138" s="106"/>
      <c r="M138" s="106"/>
      <c r="N138" s="106"/>
      <c r="O138" s="106"/>
      <c r="S138" s="112"/>
    </row>
    <row r="139" spans="2:19" s="104" customFormat="1" x14ac:dyDescent="0.2">
      <c r="B139" s="105"/>
      <c r="C139" s="105"/>
      <c r="D139" s="105"/>
      <c r="E139" s="106"/>
      <c r="F139" s="106"/>
      <c r="G139" s="106"/>
      <c r="H139" s="106"/>
      <c r="I139" s="139"/>
      <c r="J139" s="106"/>
      <c r="K139" s="106"/>
      <c r="L139" s="106"/>
      <c r="M139" s="106"/>
      <c r="N139" s="106"/>
      <c r="O139" s="106"/>
      <c r="S139" s="112"/>
    </row>
    <row r="140" spans="2:19" s="104" customFormat="1" x14ac:dyDescent="0.2">
      <c r="B140" s="105"/>
      <c r="C140" s="105"/>
      <c r="D140" s="105"/>
      <c r="E140" s="106"/>
      <c r="F140" s="106"/>
      <c r="G140" s="106"/>
      <c r="H140" s="106"/>
      <c r="I140" s="139"/>
      <c r="J140" s="106"/>
      <c r="K140" s="106"/>
      <c r="L140" s="106"/>
      <c r="M140" s="106"/>
      <c r="N140" s="106"/>
      <c r="O140" s="106"/>
      <c r="S140" s="112"/>
    </row>
    <row r="141" spans="2:19" s="104" customFormat="1" x14ac:dyDescent="0.2">
      <c r="B141" s="105"/>
      <c r="C141" s="105"/>
      <c r="D141" s="105"/>
      <c r="E141" s="106"/>
      <c r="F141" s="106"/>
      <c r="G141" s="106"/>
      <c r="H141" s="106"/>
      <c r="I141" s="139"/>
      <c r="J141" s="106"/>
      <c r="K141" s="106"/>
      <c r="L141" s="106"/>
      <c r="M141" s="106"/>
      <c r="N141" s="106"/>
      <c r="O141" s="106"/>
      <c r="S141" s="112"/>
    </row>
    <row r="142" spans="2:19" s="104" customFormat="1" x14ac:dyDescent="0.2">
      <c r="B142" s="105"/>
      <c r="C142" s="105"/>
      <c r="D142" s="105"/>
      <c r="E142" s="106"/>
      <c r="F142" s="106"/>
      <c r="G142" s="106"/>
      <c r="H142" s="106"/>
      <c r="I142" s="139"/>
      <c r="J142" s="106"/>
      <c r="K142" s="106"/>
      <c r="L142" s="106"/>
      <c r="M142" s="106"/>
      <c r="N142" s="106"/>
      <c r="O142" s="106"/>
      <c r="S142" s="112"/>
    </row>
    <row r="143" spans="2:19" s="104" customFormat="1" x14ac:dyDescent="0.2">
      <c r="B143" s="105"/>
      <c r="C143" s="105"/>
      <c r="D143" s="105"/>
      <c r="E143" s="106"/>
      <c r="F143" s="106"/>
      <c r="G143" s="106"/>
      <c r="H143" s="106"/>
      <c r="I143" s="139"/>
      <c r="J143" s="106"/>
      <c r="K143" s="106"/>
      <c r="L143" s="106"/>
      <c r="M143" s="106"/>
      <c r="N143" s="106"/>
      <c r="O143" s="106"/>
      <c r="S143" s="112"/>
    </row>
    <row r="144" spans="2:19" s="104" customFormat="1" x14ac:dyDescent="0.2">
      <c r="B144" s="105"/>
      <c r="C144" s="105"/>
      <c r="D144" s="105"/>
      <c r="E144" s="106"/>
      <c r="F144" s="106"/>
      <c r="G144" s="106"/>
      <c r="H144" s="106"/>
      <c r="I144" s="139"/>
      <c r="J144" s="106"/>
      <c r="K144" s="106"/>
      <c r="L144" s="106"/>
      <c r="M144" s="106"/>
      <c r="N144" s="106"/>
      <c r="O144" s="106"/>
      <c r="S144" s="112"/>
    </row>
  </sheetData>
  <dataValidations disablePrompts="1" count="2">
    <dataValidation type="list" allowBlank="1" showInputMessage="1" showErrorMessage="1" sqref="P67">
      <formula1>"Following,Modified Following,Preceding,Modified Preceding,Unadjusted,Half-Month Modified Following"</formula1>
    </dataValidation>
    <dataValidation type="list" allowBlank="1" showInputMessage="1" showErrorMessage="1" sqref="Q6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13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GBP6M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GbpLibor6M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24" t="s">
        <v>89</v>
      </c>
      <c r="F6" s="133">
        <f t="array" ref="F6:F17">EvaluationDate</f>
        <v>42276</v>
      </c>
      <c r="G6" s="133">
        <f>_xll.qlInterestRateIndexValueDate(M6,F6)</f>
        <v>42276</v>
      </c>
      <c r="H6" s="133">
        <f>_xll.qlInterestRateIndexMaturity(M6,G6)</f>
        <v>42277</v>
      </c>
      <c r="I6" s="131">
        <f ca="1">_xll.qlIndexFixing(M6,F6,TRUE,InterestRatesTrigger)</f>
        <v>7.5344420430645265E-3</v>
      </c>
      <c r="J6" s="131" t="str">
        <f t="shared" ref="J6:J17" si="0">Currency&amp;"YC"&amp;CurveTenor&amp;"_"&amp;D6&amp;"D"</f>
        <v>GBPYC6M_OND</v>
      </c>
      <c r="K6" s="131"/>
      <c r="L6" s="112"/>
      <c r="M6" s="142" t="str">
        <f>_xll.qlLibor(,Currency,D6,YieldCurve,,Trigger)</f>
        <v>obj_00456#0002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79"/>
      <c r="C7" s="179"/>
      <c r="D7" s="179" t="s">
        <v>86</v>
      </c>
      <c r="E7" s="124" t="s">
        <v>89</v>
      </c>
      <c r="F7" s="125">
        <v>42276</v>
      </c>
      <c r="G7" s="125">
        <f>_xll.qlInterestRateIndexValueDate(M7,F7)</f>
        <v>42277</v>
      </c>
      <c r="H7" s="125">
        <f>_xll.qlInterestRateIndexMaturity(M7,G7)</f>
        <v>42278</v>
      </c>
      <c r="I7" s="114">
        <f ca="1">_xll.qlIndexFixing(M7,F7,TRUE,InterestRatesTrigger)</f>
        <v>7.5343106579661701E-3</v>
      </c>
      <c r="J7" s="114" t="str">
        <f t="shared" si="0"/>
        <v>GBPYC6M_TND</v>
      </c>
      <c r="K7" s="114"/>
      <c r="L7" s="112"/>
      <c r="M7" s="135" t="str">
        <f>_xll.qlLibor(,Currency,D7,YieldCurve,,Trigger)</f>
        <v>obj_00454#0002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79"/>
      <c r="C8" s="179"/>
      <c r="D8" s="179" t="s">
        <v>87</v>
      </c>
      <c r="E8" s="124" t="s">
        <v>89</v>
      </c>
      <c r="F8" s="125">
        <v>42276</v>
      </c>
      <c r="G8" s="125">
        <f>_xll.qlInterestRateIndexValueDate(M8,F8)</f>
        <v>42278</v>
      </c>
      <c r="H8" s="125">
        <f>_xll.qlInterestRateIndexMaturity(M8,G8)</f>
        <v>42279</v>
      </c>
      <c r="I8" s="114">
        <f ca="1">_xll.qlIndexFixing(M8,F8,TRUE,InterestRatesTrigger)</f>
        <v>7.5340478878505035E-3</v>
      </c>
      <c r="J8" s="114" t="str">
        <f t="shared" si="0"/>
        <v>GBPYC6M_SND</v>
      </c>
      <c r="K8" s="114"/>
      <c r="L8" s="112"/>
      <c r="M8" s="123" t="str">
        <f>_xll.qlLibor(,Currency,D8,YieldCurve,,Trigger)</f>
        <v>obj_0045e#0002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79"/>
      <c r="C9" s="179"/>
      <c r="D9" s="179" t="s">
        <v>88</v>
      </c>
      <c r="E9" s="124" t="s">
        <v>89</v>
      </c>
      <c r="F9" s="125">
        <v>42276</v>
      </c>
      <c r="G9" s="125">
        <f>_xll.qlInterestRateIndexValueDate(M9,F9)</f>
        <v>42276</v>
      </c>
      <c r="H9" s="125">
        <f>_xll.qlInterestRateIndexMaturity(M9,G9)</f>
        <v>42283</v>
      </c>
      <c r="I9" s="114">
        <f ca="1">_xll.qlIndexFixing(M9,F9,TRUE,InterestRatesTrigger)</f>
        <v>7.5338574330503184E-3</v>
      </c>
      <c r="J9" s="114" t="str">
        <f t="shared" si="0"/>
        <v>GBPYC6M_SWD</v>
      </c>
      <c r="K9" s="114"/>
      <c r="L9" s="112"/>
      <c r="M9" s="123" t="str">
        <f>_xll.qlLibor(,Currency,D9,YieldCurve,,Trigger)</f>
        <v>obj_00467#0002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79"/>
      <c r="C10" s="179"/>
      <c r="D10" s="179" t="s">
        <v>15</v>
      </c>
      <c r="E10" s="124" t="s">
        <v>89</v>
      </c>
      <c r="F10" s="125">
        <v>42276</v>
      </c>
      <c r="G10" s="125">
        <f>_xll.qlInterestRateIndexValueDate(M10,F10)</f>
        <v>42276</v>
      </c>
      <c r="H10" s="125">
        <f>_xll.qlInterestRateIndexMaturity(M10,G10)</f>
        <v>42290</v>
      </c>
      <c r="I10" s="114">
        <f ca="1">_xll.qlIndexFixing(M10,F10,TRUE,InterestRatesTrigger)</f>
        <v>7.5311818993049695E-3</v>
      </c>
      <c r="J10" s="114" t="str">
        <f t="shared" si="0"/>
        <v>GBPYC6M_2WD</v>
      </c>
      <c r="K10" s="114"/>
      <c r="L10" s="112"/>
      <c r="M10" s="123" t="str">
        <f>_xll.qlLibor(,Currency,D10,YieldCurve,,Trigger)</f>
        <v>obj_00460#0002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79"/>
      <c r="C11" s="179"/>
      <c r="D11" s="179" t="s">
        <v>61</v>
      </c>
      <c r="E11" s="124" t="s">
        <v>89</v>
      </c>
      <c r="F11" s="125">
        <v>42276</v>
      </c>
      <c r="G11" s="125">
        <f>_xll.qlInterestRateIndexValueDate(M11,F11)</f>
        <v>42276</v>
      </c>
      <c r="H11" s="125">
        <f>_xll.qlInterestRateIndexMaturity(M11,G11)</f>
        <v>42297</v>
      </c>
      <c r="I11" s="114">
        <f ca="1">_xll.qlIndexFixing(M11,F11,TRUE,InterestRatesTrigger)</f>
        <v>7.5263586468719106E-3</v>
      </c>
      <c r="J11" s="114" t="str">
        <f t="shared" si="0"/>
        <v>GBPYC6M_3WD</v>
      </c>
      <c r="K11" s="114"/>
      <c r="L11" s="112"/>
      <c r="M11" s="123" t="str">
        <f>_xll.qlLibor(,Currency,D11,YieldCurve,,Trigger)</f>
        <v>obj_00459#0002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79"/>
      <c r="C12" s="179"/>
      <c r="D12" s="179" t="s">
        <v>16</v>
      </c>
      <c r="E12" s="124" t="s">
        <v>89</v>
      </c>
      <c r="F12" s="125">
        <v>42276</v>
      </c>
      <c r="G12" s="125">
        <f>_xll.qlInterestRateIndexValueDate(M12,F12)</f>
        <v>42276</v>
      </c>
      <c r="H12" s="125">
        <f>_xll.qlInterestRateIndexMaturity(M12,G12)</f>
        <v>42306</v>
      </c>
      <c r="I12" s="114">
        <f ca="1">_xll.qlIndexFixing(M12,F12,TRUE,InterestRatesTrigger)</f>
        <v>7.5170000000026977E-3</v>
      </c>
      <c r="J12" s="114" t="str">
        <f t="shared" si="0"/>
        <v>GBPYC6M_1MD</v>
      </c>
      <c r="K12" s="114"/>
      <c r="L12" s="112"/>
      <c r="M12" s="123" t="str">
        <f>_xll.qlLibor(,Currency,D12,YieldCurve,,Trigger)</f>
        <v>obj_00455#0002</v>
      </c>
      <c r="O12" s="118"/>
      <c r="P12" s="118"/>
      <c r="Q12" s="118"/>
      <c r="R12" s="112"/>
      <c r="S12" s="112"/>
    </row>
    <row r="13" spans="1:19" x14ac:dyDescent="0.2">
      <c r="A13" s="112"/>
      <c r="B13" s="179"/>
      <c r="C13" s="179"/>
      <c r="D13" s="179" t="s">
        <v>17</v>
      </c>
      <c r="E13" s="124" t="s">
        <v>89</v>
      </c>
      <c r="F13" s="125">
        <v>42276</v>
      </c>
      <c r="G13" s="125">
        <f>_xll.qlInterestRateIndexValueDate(M13,F13)</f>
        <v>42276</v>
      </c>
      <c r="H13" s="125">
        <f>_xll.qlInterestRateIndexMaturity(M13,G13)</f>
        <v>42338</v>
      </c>
      <c r="I13" s="114">
        <f ca="1">_xll.qlIndexFixing(M13,F13,TRUE,InterestRatesTrigger)</f>
        <v>7.4890000000004155E-3</v>
      </c>
      <c r="J13" s="114" t="str">
        <f t="shared" si="0"/>
        <v>GBPYC6M_2MD</v>
      </c>
      <c r="K13" s="114"/>
      <c r="M13" s="123" t="str">
        <f>_xll.qlLibor(,Currency,D13,YieldCurve,,Trigger)</f>
        <v>obj_0045b#0002</v>
      </c>
      <c r="O13" s="118"/>
      <c r="P13" s="118"/>
      <c r="Q13" s="118"/>
      <c r="R13" s="112"/>
      <c r="S13" s="112"/>
    </row>
    <row r="14" spans="1:19" x14ac:dyDescent="0.2">
      <c r="A14" s="112"/>
      <c r="B14" s="179"/>
      <c r="C14" s="179"/>
      <c r="D14" s="179" t="s">
        <v>18</v>
      </c>
      <c r="E14" s="124" t="s">
        <v>89</v>
      </c>
      <c r="F14" s="125">
        <v>42276</v>
      </c>
      <c r="G14" s="125">
        <f>_xll.qlInterestRateIndexValueDate(M14,F14)</f>
        <v>42276</v>
      </c>
      <c r="H14" s="125">
        <f>_xll.qlInterestRateIndexMaturity(M14,G14)</f>
        <v>42367</v>
      </c>
      <c r="I14" s="114">
        <f ca="1">_xll.qlIndexFixing(M14,F14,TRUE,InterestRatesTrigger)</f>
        <v>7.4819999999992176E-3</v>
      </c>
      <c r="J14" s="114" t="str">
        <f t="shared" si="0"/>
        <v>GBPYC6M_3MD</v>
      </c>
      <c r="K14" s="114"/>
      <c r="M14" s="123" t="str">
        <f>_xll.qlLibor(,Currency,D14,YieldCurve,,Trigger)</f>
        <v>obj_0045c#0002</v>
      </c>
      <c r="O14" s="118"/>
      <c r="P14" s="118"/>
      <c r="Q14" s="118"/>
      <c r="R14" s="112"/>
      <c r="S14" s="112"/>
    </row>
    <row r="15" spans="1:19" x14ac:dyDescent="0.2">
      <c r="A15" s="112"/>
      <c r="B15" s="179"/>
      <c r="C15" s="179"/>
      <c r="D15" s="179" t="s">
        <v>19</v>
      </c>
      <c r="E15" s="124" t="s">
        <v>89</v>
      </c>
      <c r="F15" s="125">
        <v>42276</v>
      </c>
      <c r="G15" s="125">
        <f>_xll.qlInterestRateIndexValueDate(M15,F15)</f>
        <v>42276</v>
      </c>
      <c r="H15" s="125">
        <f>_xll.qlInterestRateIndexMaturity(M15,G15)</f>
        <v>42398</v>
      </c>
      <c r="I15" s="114">
        <f ca="1">_xll.qlIndexFixing(M15,F15,TRUE,InterestRatesTrigger)</f>
        <v>7.4410000000000795E-3</v>
      </c>
      <c r="J15" s="114" t="str">
        <f t="shared" si="0"/>
        <v>GBPYC6M_4MD</v>
      </c>
      <c r="K15" s="114"/>
      <c r="M15" s="135" t="str">
        <f>_xll.qlLibor(,Currency,D15,YieldCurve,,Trigger)</f>
        <v>obj_00466#0002</v>
      </c>
      <c r="O15" s="118"/>
      <c r="P15" s="118"/>
      <c r="Q15" s="118"/>
      <c r="R15" s="112"/>
      <c r="S15" s="112"/>
    </row>
    <row r="16" spans="1:19" x14ac:dyDescent="0.2">
      <c r="A16" s="112"/>
      <c r="B16" s="179"/>
      <c r="C16" s="179"/>
      <c r="D16" s="179" t="s">
        <v>20</v>
      </c>
      <c r="E16" s="124" t="s">
        <v>89</v>
      </c>
      <c r="F16" s="125">
        <v>42276</v>
      </c>
      <c r="G16" s="125">
        <f>_xll.qlInterestRateIndexValueDate(M16,F16)</f>
        <v>42276</v>
      </c>
      <c r="H16" s="125">
        <f>_xll.qlInterestRateIndexMaturity(M16,G16)</f>
        <v>42429</v>
      </c>
      <c r="I16" s="114">
        <f ca="1">_xll.qlIndexFixing(M16,F16,TRUE,InterestRatesTrigger)</f>
        <v>7.4800000000001809E-3</v>
      </c>
      <c r="J16" s="114" t="str">
        <f t="shared" si="0"/>
        <v>GBPYC6M_5MD</v>
      </c>
      <c r="K16" s="114"/>
      <c r="M16" s="123" t="str">
        <f>_xll.qlLibor(,Currency,D16,YieldCurve,,Trigger)</f>
        <v>obj_00458#0002</v>
      </c>
      <c r="O16" s="118"/>
      <c r="P16" s="118"/>
      <c r="Q16" s="118"/>
      <c r="R16" s="112"/>
      <c r="S16" s="112"/>
    </row>
    <row r="17" spans="1:19" x14ac:dyDescent="0.2">
      <c r="A17" s="112"/>
      <c r="B17" s="179"/>
      <c r="C17" s="179"/>
      <c r="D17" s="179" t="s">
        <v>13</v>
      </c>
      <c r="E17" s="124" t="s">
        <v>89</v>
      </c>
      <c r="F17" s="125">
        <v>42276</v>
      </c>
      <c r="G17" s="125">
        <f>_xll.qlInterestRateIndexValueDate(M17,F17)</f>
        <v>42276</v>
      </c>
      <c r="H17" s="125">
        <f>_xll.qlInterestRateIndexMaturity(M17,G17)</f>
        <v>42458</v>
      </c>
      <c r="I17" s="114">
        <f ca="1">_xll.qlIndexFixing(M17,F17,TRUE,InterestRatesTrigger)</f>
        <v>7.5119999999997446E-3</v>
      </c>
      <c r="J17" s="114" t="str">
        <f t="shared" si="0"/>
        <v>GBPYC6M_6MD</v>
      </c>
      <c r="K17" s="114"/>
      <c r="M17" s="123" t="str">
        <f>_xll.qlLibor(,Currency,D17,YieldCurve,,Trigger)</f>
        <v>obj_0045f#0002</v>
      </c>
      <c r="O17" s="118"/>
      <c r="P17" s="118"/>
      <c r="Q17" s="118"/>
      <c r="R17" s="112"/>
      <c r="S17" s="112"/>
    </row>
    <row r="18" spans="1:19" x14ac:dyDescent="0.2">
      <c r="A18" s="112"/>
      <c r="B18" s="179"/>
      <c r="C18" s="179"/>
      <c r="D18" s="179"/>
      <c r="E18" s="124"/>
      <c r="F18" s="125"/>
      <c r="G18" s="125"/>
      <c r="H18" s="125"/>
      <c r="I18" s="114"/>
      <c r="J18" s="114"/>
      <c r="K18" s="114"/>
      <c r="M18" s="123"/>
      <c r="O18" s="118"/>
      <c r="P18" s="118"/>
      <c r="Q18" s="118"/>
      <c r="R18" s="112"/>
      <c r="S18" s="112"/>
    </row>
    <row r="19" spans="1:19" x14ac:dyDescent="0.2">
      <c r="A19" s="112"/>
      <c r="B19" s="179"/>
      <c r="C19" s="179"/>
      <c r="D19" s="179"/>
      <c r="E19" s="124"/>
      <c r="F19" s="125"/>
      <c r="G19" s="125"/>
      <c r="H19" s="125"/>
      <c r="I19" s="114"/>
      <c r="J19" s="114"/>
      <c r="K19" s="114"/>
      <c r="M19" s="135"/>
      <c r="O19" s="118"/>
      <c r="P19" s="118"/>
      <c r="Q19" s="118"/>
      <c r="R19" s="112"/>
      <c r="S19" s="112"/>
    </row>
    <row r="20" spans="1:19" x14ac:dyDescent="0.2">
      <c r="A20" s="112"/>
      <c r="B20" s="179"/>
      <c r="C20" s="179"/>
      <c r="D20" s="179"/>
      <c r="E20" s="124"/>
      <c r="F20" s="125"/>
      <c r="G20" s="125"/>
      <c r="H20" s="125"/>
      <c r="I20" s="114"/>
      <c r="J20" s="114"/>
      <c r="K20" s="114"/>
      <c r="M20" s="123"/>
      <c r="O20" s="118"/>
      <c r="P20" s="118"/>
      <c r="Q20" s="118"/>
      <c r="R20" s="112"/>
      <c r="S20" s="112"/>
    </row>
    <row r="21" spans="1:19" x14ac:dyDescent="0.2">
      <c r="A21" s="112"/>
      <c r="B21" s="179"/>
      <c r="C21" s="179"/>
      <c r="D21" s="179"/>
      <c r="E21" s="124"/>
      <c r="F21" s="125"/>
      <c r="G21" s="125"/>
      <c r="H21" s="125"/>
      <c r="I21" s="114"/>
      <c r="J21" s="114"/>
      <c r="K21" s="114"/>
      <c r="M21" s="123"/>
      <c r="O21" s="118"/>
      <c r="P21" s="118"/>
      <c r="Q21" s="118"/>
      <c r="R21" s="112"/>
      <c r="S21" s="112"/>
    </row>
    <row r="22" spans="1:19" x14ac:dyDescent="0.2">
      <c r="A22" s="112"/>
      <c r="B22" s="179"/>
      <c r="C22" s="179"/>
      <c r="D22" s="179"/>
      <c r="E22" s="124"/>
      <c r="F22" s="125"/>
      <c r="G22" s="125"/>
      <c r="H22" s="125"/>
      <c r="I22" s="114"/>
      <c r="J22" s="114"/>
      <c r="K22" s="114"/>
      <c r="M22" s="123"/>
      <c r="O22" s="118"/>
      <c r="P22" s="118"/>
      <c r="Q22" s="118"/>
      <c r="R22" s="112"/>
      <c r="S22" s="112"/>
    </row>
    <row r="23" spans="1:19" x14ac:dyDescent="0.2">
      <c r="A23" s="112"/>
      <c r="B23" s="182"/>
      <c r="C23" s="182"/>
      <c r="D23" s="182"/>
      <c r="E23" s="124"/>
      <c r="F23" s="127"/>
      <c r="G23" s="127"/>
      <c r="H23" s="127"/>
      <c r="I23" s="128"/>
      <c r="J23" s="128"/>
      <c r="K23" s="128"/>
      <c r="M23" s="129"/>
      <c r="O23" s="118"/>
      <c r="P23" s="118"/>
      <c r="Q23" s="118"/>
      <c r="R23" s="112"/>
      <c r="S23" s="112"/>
    </row>
    <row r="24" spans="1:19" x14ac:dyDescent="0.2">
      <c r="A24" s="112"/>
      <c r="B24" s="179"/>
      <c r="C24" s="179"/>
      <c r="D24" s="179"/>
      <c r="E24" s="132"/>
      <c r="F24" s="125"/>
      <c r="G24" s="125"/>
      <c r="H24" s="125"/>
      <c r="I24" s="162"/>
      <c r="J24" s="114"/>
      <c r="K24" s="114"/>
      <c r="O24" s="118"/>
      <c r="P24" s="118"/>
      <c r="Q24" s="118"/>
      <c r="R24" s="112"/>
      <c r="S24" s="112"/>
    </row>
    <row r="25" spans="1:19" x14ac:dyDescent="0.2">
      <c r="A25" s="112"/>
      <c r="B25" s="179"/>
      <c r="C25" s="179"/>
      <c r="D25" s="179"/>
      <c r="E25" s="124"/>
      <c r="F25" s="125"/>
      <c r="G25" s="125"/>
      <c r="H25" s="125"/>
      <c r="I25" s="162"/>
      <c r="J25" s="114"/>
      <c r="K25" s="114"/>
      <c r="O25" s="118"/>
      <c r="P25" s="118"/>
      <c r="Q25" s="118"/>
      <c r="R25" s="112"/>
      <c r="S25" s="112"/>
    </row>
    <row r="26" spans="1:19" x14ac:dyDescent="0.2">
      <c r="A26" s="112"/>
      <c r="B26" s="179"/>
      <c r="C26" s="179"/>
      <c r="D26" s="179"/>
      <c r="E26" s="124"/>
      <c r="F26" s="125"/>
      <c r="G26" s="125"/>
      <c r="H26" s="125"/>
      <c r="I26" s="162"/>
      <c r="J26" s="114"/>
      <c r="K26" s="114"/>
      <c r="O26" s="118"/>
      <c r="P26" s="118"/>
      <c r="Q26" s="118"/>
      <c r="R26" s="112"/>
      <c r="S26" s="112"/>
    </row>
    <row r="27" spans="1:19" x14ac:dyDescent="0.2">
      <c r="A27" s="112"/>
      <c r="B27" s="179"/>
      <c r="C27" s="179"/>
      <c r="D27" s="179"/>
      <c r="E27" s="124"/>
      <c r="F27" s="125"/>
      <c r="G27" s="125"/>
      <c r="H27" s="125"/>
      <c r="I27" s="162"/>
      <c r="J27" s="114"/>
      <c r="K27" s="114"/>
      <c r="O27" s="118"/>
      <c r="P27" s="118"/>
      <c r="Q27" s="118"/>
      <c r="R27" s="112"/>
      <c r="S27" s="112"/>
    </row>
    <row r="28" spans="1:19" x14ac:dyDescent="0.2">
      <c r="A28" s="112"/>
      <c r="B28" s="179"/>
      <c r="C28" s="179"/>
      <c r="D28" s="179"/>
      <c r="E28" s="124"/>
      <c r="F28" s="125"/>
      <c r="G28" s="125"/>
      <c r="H28" s="125"/>
      <c r="I28" s="162"/>
      <c r="J28" s="114"/>
      <c r="K28" s="114"/>
      <c r="O28" s="118"/>
      <c r="P28" s="118"/>
      <c r="Q28" s="118"/>
      <c r="R28" s="112"/>
      <c r="S28" s="112"/>
    </row>
    <row r="29" spans="1:19" x14ac:dyDescent="0.2">
      <c r="A29" s="112"/>
      <c r="B29" s="179"/>
      <c r="C29" s="179"/>
      <c r="D29" s="179"/>
      <c r="E29" s="124"/>
      <c r="F29" s="125"/>
      <c r="G29" s="125"/>
      <c r="H29" s="125"/>
      <c r="I29" s="162"/>
      <c r="J29" s="114"/>
      <c r="K29" s="114"/>
      <c r="O29" s="118"/>
      <c r="P29" s="118"/>
      <c r="Q29" s="118"/>
      <c r="R29" s="112"/>
      <c r="S29" s="112"/>
    </row>
    <row r="30" spans="1:19" x14ac:dyDescent="0.2">
      <c r="A30" s="112"/>
      <c r="B30" s="179"/>
      <c r="C30" s="179"/>
      <c r="D30" s="179"/>
      <c r="E30" s="124"/>
      <c r="F30" s="125"/>
      <c r="G30" s="125"/>
      <c r="H30" s="125"/>
      <c r="I30" s="162"/>
      <c r="J30" s="114"/>
      <c r="K30" s="114"/>
      <c r="O30" s="118"/>
      <c r="P30" s="118"/>
      <c r="Q30" s="118"/>
      <c r="R30" s="112"/>
      <c r="S30" s="112"/>
    </row>
    <row r="31" spans="1:19" x14ac:dyDescent="0.2">
      <c r="A31" s="112"/>
      <c r="B31" s="179"/>
      <c r="C31" s="179"/>
      <c r="D31" s="179"/>
      <c r="E31" s="126"/>
      <c r="F31" s="125"/>
      <c r="G31" s="125"/>
      <c r="H31" s="125"/>
      <c r="I31" s="162"/>
      <c r="J31" s="114"/>
      <c r="K31" s="114"/>
      <c r="O31" s="118"/>
      <c r="P31" s="118"/>
      <c r="Q31" s="118"/>
      <c r="R31" s="112"/>
      <c r="S31" s="112"/>
    </row>
    <row r="32" spans="1:19" x14ac:dyDescent="0.2">
      <c r="A32" s="112"/>
      <c r="B32" s="188">
        <v>0</v>
      </c>
      <c r="C32" s="188"/>
      <c r="D32" s="172" t="s">
        <v>117</v>
      </c>
      <c r="E32" s="164" t="s">
        <v>150</v>
      </c>
      <c r="F32" s="165">
        <f>_xll.qlInterestRateIndexFixingDate(IborIndex,G32)</f>
        <v>42276</v>
      </c>
      <c r="G32" s="165">
        <f>_xll.qlCalendarAdvance(Calendar,SettlementDate,B32&amp;"D","f",TRUE)</f>
        <v>42276</v>
      </c>
      <c r="H32" s="165">
        <f>_xll.qlCalendarAdvance(Calendar,G32,CurveTenor,"mf",TRUE)</f>
        <v>42458</v>
      </c>
      <c r="I32" s="166">
        <f ca="1">_xll.qlIndexFixing(IborIndex,F32,TRUE,InterestRatesTrigger)</f>
        <v>7.5119999999997446E-3</v>
      </c>
      <c r="J32" s="167" t="str">
        <f>Currency&amp;"YC"&amp;CurveTenor&amp;"_"&amp;D32&amp;"6F1"</f>
        <v>GBPYC6M_T6F1</v>
      </c>
      <c r="K32" s="167"/>
      <c r="O32" s="118"/>
      <c r="P32" s="118"/>
      <c r="Q32" s="118"/>
      <c r="R32" s="112"/>
      <c r="S32" s="112"/>
    </row>
    <row r="33" spans="1:19" x14ac:dyDescent="0.2">
      <c r="A33" s="112"/>
      <c r="B33" s="193">
        <v>1</v>
      </c>
      <c r="C33" s="193"/>
      <c r="D33" s="173" t="s">
        <v>118</v>
      </c>
      <c r="E33" s="168" t="s">
        <v>150</v>
      </c>
      <c r="F33" s="169">
        <f>_xll.qlInterestRateIndexFixingDate(IborIndex,G33)</f>
        <v>42277</v>
      </c>
      <c r="G33" s="169">
        <f>_xll.qlCalendarAdvance(Calendar,SettlementDate,B33&amp;"D","f",TRUE)</f>
        <v>42277</v>
      </c>
      <c r="H33" s="169">
        <f>_xll.qlCalendarAdvance(Calendar,G33,CurveTenor,"mf",TRUE)</f>
        <v>42460</v>
      </c>
      <c r="I33" s="170">
        <f ca="1">_xll.qlIndexFixing(IborIndex,F33,TRUE,InterestRatesTrigger)</f>
        <v>7.5135914654741983E-3</v>
      </c>
      <c r="J33" s="101" t="str">
        <f>Currency&amp;"YC"&amp;CurveTenor&amp;"_"&amp;D33&amp;"6F1"</f>
        <v>GBPYC6M_TOM6F1</v>
      </c>
      <c r="K33" s="101"/>
      <c r="O33" s="118"/>
      <c r="P33" s="118"/>
      <c r="Q33" s="118"/>
      <c r="R33" s="112"/>
      <c r="S33" s="112"/>
    </row>
    <row r="34" spans="1:19" x14ac:dyDescent="0.2">
      <c r="A34" s="112"/>
      <c r="B34" s="198">
        <v>1</v>
      </c>
      <c r="C34" s="198" t="s">
        <v>151</v>
      </c>
      <c r="D34" s="174">
        <v>7</v>
      </c>
      <c r="E34" s="124" t="s">
        <v>150</v>
      </c>
      <c r="F34" s="125">
        <f>_xll.qlInterestRateIndexFixingDate(IborIndex,G34)</f>
        <v>42306</v>
      </c>
      <c r="G34" s="125">
        <f>_xll.qlCalendarAdvance(Calendar,SettlementDate,B34&amp;"M","mf",TRUE)</f>
        <v>42306</v>
      </c>
      <c r="H34" s="125">
        <f>_xll.qlCalendarAdvance(Calendar,SettlementDate,D34&amp;"M","mf",TRUE)</f>
        <v>42489</v>
      </c>
      <c r="I34" s="163">
        <f ca="1">_xll.qlIndexFixing(IborIndex,F34,TRUE,InterestRatesTrigger)</f>
        <v>7.5500000000000714E-3</v>
      </c>
      <c r="J34" s="114" t="str">
        <f t="shared" ref="J34:J51" si="1">Currency&amp;"YC"&amp;CurveTenor&amp;B34&amp;C34&amp;D34&amp;"F"</f>
        <v>GBPYC6M1X7F</v>
      </c>
      <c r="K34" s="114" t="str">
        <f t="shared" ref="K34:K39" si="2">Currency&amp;B34&amp;C34&amp;D34&amp;"F=ICAP"</f>
        <v>GBP1X7F=ICAP</v>
      </c>
      <c r="O34" s="118"/>
      <c r="P34" s="118"/>
      <c r="Q34" s="118"/>
      <c r="R34" s="112"/>
      <c r="S34" s="112"/>
    </row>
    <row r="35" spans="1:19" x14ac:dyDescent="0.2">
      <c r="A35" s="112"/>
      <c r="B35" s="198">
        <v>2</v>
      </c>
      <c r="C35" s="198" t="s">
        <v>151</v>
      </c>
      <c r="D35" s="174">
        <v>8</v>
      </c>
      <c r="E35" s="124" t="s">
        <v>150</v>
      </c>
      <c r="F35" s="125">
        <f>_xll.qlInterestRateIndexFixingDate(IborIndex,G35)</f>
        <v>42338</v>
      </c>
      <c r="G35" s="125">
        <f>_xll.qlCalendarAdvance(Calendar,SettlementDate,B35&amp;"M","mf",TRUE)</f>
        <v>42338</v>
      </c>
      <c r="H35" s="125">
        <f>_xll.qlCalendarAdvance(Calendar,SettlementDate,D35&amp;"M","mf",TRUE)</f>
        <v>42521</v>
      </c>
      <c r="I35" s="163">
        <f ca="1">_xll.qlIndexFixing(IborIndex,F35,TRUE,InterestRatesTrigger)</f>
        <v>7.6499999999999251E-3</v>
      </c>
      <c r="J35" s="114" t="str">
        <f t="shared" si="1"/>
        <v>GBPYC6M2X8F</v>
      </c>
      <c r="K35" s="114" t="str">
        <f t="shared" si="2"/>
        <v>GBP2X8F=ICAP</v>
      </c>
      <c r="O35" s="118"/>
      <c r="P35" s="118"/>
      <c r="Q35" s="118"/>
      <c r="R35" s="112"/>
      <c r="S35" s="112"/>
    </row>
    <row r="36" spans="1:19" x14ac:dyDescent="0.2">
      <c r="A36" s="112"/>
      <c r="B36" s="198">
        <v>3</v>
      </c>
      <c r="C36" s="198" t="s">
        <v>151</v>
      </c>
      <c r="D36" s="174">
        <v>9</v>
      </c>
      <c r="E36" s="124" t="s">
        <v>150</v>
      </c>
      <c r="F36" s="125">
        <f>_xll.qlInterestRateIndexFixingDate(IborIndex,G36)</f>
        <v>42367</v>
      </c>
      <c r="G36" s="125">
        <f>_xll.qlCalendarAdvance(Calendar,SettlementDate,B36&amp;"M","mf",TRUE)</f>
        <v>42367</v>
      </c>
      <c r="H36" s="125">
        <f>_xll.qlCalendarAdvance(Calendar,SettlementDate,D36&amp;"M","mf",TRUE)</f>
        <v>42550</v>
      </c>
      <c r="I36" s="163">
        <f ca="1">_xll.qlIndexFixing(IborIndex,F36,TRUE,InterestRatesTrigger)</f>
        <v>7.7499999999997796E-3</v>
      </c>
      <c r="J36" s="114" t="str">
        <f t="shared" si="1"/>
        <v>GBPYC6M3X9F</v>
      </c>
      <c r="K36" s="114" t="str">
        <f t="shared" si="2"/>
        <v>GBP3X9F=ICAP</v>
      </c>
      <c r="O36" s="118"/>
      <c r="P36" s="118"/>
      <c r="Q36" s="118"/>
      <c r="R36" s="112"/>
      <c r="S36" s="112"/>
    </row>
    <row r="37" spans="1:19" x14ac:dyDescent="0.2">
      <c r="A37" s="112"/>
      <c r="B37" s="198">
        <v>4</v>
      </c>
      <c r="C37" s="198" t="s">
        <v>151</v>
      </c>
      <c r="D37" s="174">
        <v>10</v>
      </c>
      <c r="E37" s="124" t="s">
        <v>150</v>
      </c>
      <c r="F37" s="125">
        <f>_xll.qlInterestRateIndexFixingDate(IborIndex,G37)</f>
        <v>42398</v>
      </c>
      <c r="G37" s="125">
        <f>_xll.qlCalendarAdvance(Calendar,SettlementDate,B37&amp;"M","mf",TRUE)</f>
        <v>42398</v>
      </c>
      <c r="H37" s="125">
        <f>_xll.qlCalendarAdvance(Calendar,SettlementDate,D37&amp;"M","mf",TRUE)</f>
        <v>42580</v>
      </c>
      <c r="I37" s="163">
        <f ca="1">_xll.qlIndexFixing(IborIndex,F37,TRUE,InterestRatesTrigger)</f>
        <v>7.900000000000032E-3</v>
      </c>
      <c r="J37" s="114" t="str">
        <f t="shared" si="1"/>
        <v>GBPYC6M4X10F</v>
      </c>
      <c r="K37" s="114" t="str">
        <f t="shared" si="2"/>
        <v>GBP4X10F=ICAP</v>
      </c>
      <c r="R37" s="112"/>
      <c r="S37" s="112"/>
    </row>
    <row r="38" spans="1:19" x14ac:dyDescent="0.2">
      <c r="A38" s="112"/>
      <c r="B38" s="198">
        <v>5</v>
      </c>
      <c r="C38" s="198" t="s">
        <v>151</v>
      </c>
      <c r="D38" s="174">
        <v>11</v>
      </c>
      <c r="E38" s="124" t="s">
        <v>150</v>
      </c>
      <c r="F38" s="125">
        <f>_xll.qlInterestRateIndexFixingDate(IborIndex,G38)</f>
        <v>42429</v>
      </c>
      <c r="G38" s="125">
        <f>_xll.qlCalendarAdvance(Calendar,SettlementDate,B38&amp;"M","mf",TRUE)</f>
        <v>42429</v>
      </c>
      <c r="H38" s="125">
        <f>_xll.qlCalendarAdvance(Calendar,SettlementDate,D38&amp;"M","mf",TRUE)</f>
        <v>42612</v>
      </c>
      <c r="I38" s="163">
        <f ca="1">_xll.qlIndexFixing(IborIndex,F38,TRUE,InterestRatesTrigger)</f>
        <v>8.0500000001114576E-3</v>
      </c>
      <c r="J38" s="114" t="str">
        <f t="shared" si="1"/>
        <v>GBPYC6M5X11F</v>
      </c>
      <c r="K38" s="114" t="str">
        <f t="shared" si="2"/>
        <v>GBP5X11F=ICAP</v>
      </c>
      <c r="R38" s="112"/>
      <c r="S38" s="112"/>
    </row>
    <row r="39" spans="1:19" x14ac:dyDescent="0.2">
      <c r="A39" s="112"/>
      <c r="B39" s="198">
        <v>6</v>
      </c>
      <c r="C39" s="198" t="s">
        <v>151</v>
      </c>
      <c r="D39" s="174">
        <v>12</v>
      </c>
      <c r="E39" s="124" t="s">
        <v>150</v>
      </c>
      <c r="F39" s="125">
        <f>_xll.qlInterestRateIndexFixingDate(IborIndex,G39)</f>
        <v>42458</v>
      </c>
      <c r="G39" s="125">
        <f>_xll.qlCalendarAdvance(Calendar,SettlementDate,B39&amp;"M","mf",TRUE)</f>
        <v>42458</v>
      </c>
      <c r="H39" s="125">
        <f>_xll.qlCalendarAdvance(Calendar,SettlementDate,D39&amp;"M","mf",TRUE)</f>
        <v>42642</v>
      </c>
      <c r="I39" s="163">
        <f ca="1">_xll.qlIndexFixing(IborIndex,F39,TRUE,InterestRatesTrigger)</f>
        <v>8.1500000000004867E-3</v>
      </c>
      <c r="J39" s="114" t="str">
        <f t="shared" si="1"/>
        <v>GBPYC6M6X12F</v>
      </c>
      <c r="K39" s="114" t="str">
        <f t="shared" si="2"/>
        <v>GBP6X12F=ICAP</v>
      </c>
      <c r="R39" s="112"/>
      <c r="S39" s="112"/>
    </row>
    <row r="40" spans="1:19" x14ac:dyDescent="0.2">
      <c r="A40" s="112"/>
      <c r="B40" s="198">
        <v>7</v>
      </c>
      <c r="C40" s="198" t="s">
        <v>151</v>
      </c>
      <c r="D40" s="198">
        <v>13</v>
      </c>
      <c r="E40" s="124" t="s">
        <v>150</v>
      </c>
      <c r="F40" s="125">
        <f>_xll.qlInterestRateIndexFixingDate(IborIndex,G40)</f>
        <v>42489</v>
      </c>
      <c r="G40" s="125">
        <f>_xll.qlCalendarAdvance(Calendar,SettlementDate,B40&amp;"M","mf",TRUE)</f>
        <v>42489</v>
      </c>
      <c r="H40" s="125">
        <f>_xll.qlCalendarAdvance(Calendar,SettlementDate,D40&amp;"M","mf",TRUE)</f>
        <v>42674</v>
      </c>
      <c r="I40" s="163">
        <f ca="1">_xll.qlIndexFixing(IborIndex,F40,TRUE,InterestRatesTrigger)</f>
        <v>8.3833578675195086E-3</v>
      </c>
      <c r="J40" s="114" t="str">
        <f t="shared" si="1"/>
        <v>GBPYC6M7X13F</v>
      </c>
      <c r="K40" s="114"/>
      <c r="R40" s="112"/>
      <c r="S40" s="112"/>
    </row>
    <row r="41" spans="1:19" x14ac:dyDescent="0.2">
      <c r="A41" s="112"/>
      <c r="B41" s="198">
        <v>8</v>
      </c>
      <c r="C41" s="198" t="s">
        <v>151</v>
      </c>
      <c r="D41" s="198">
        <v>14</v>
      </c>
      <c r="E41" s="124" t="s">
        <v>150</v>
      </c>
      <c r="F41" s="125">
        <f>_xll.qlInterestRateIndexFixingDate(IborIndex,G41)</f>
        <v>42521</v>
      </c>
      <c r="G41" s="125">
        <f>_xll.qlCalendarAdvance(Calendar,SettlementDate,B41&amp;"M","mf",TRUE)</f>
        <v>42521</v>
      </c>
      <c r="H41" s="125">
        <f>_xll.qlCalendarAdvance(Calendar,SettlementDate,D41&amp;"M","mf",TRUE)</f>
        <v>42703</v>
      </c>
      <c r="I41" s="163">
        <f ca="1">_xll.qlIndexFixing(IborIndex,F41,TRUE,InterestRatesTrigger)</f>
        <v>8.6822000157646562E-3</v>
      </c>
      <c r="J41" s="114" t="str">
        <f t="shared" si="1"/>
        <v>GBPYC6M8X14F</v>
      </c>
      <c r="K41" s="114"/>
      <c r="R41" s="112"/>
      <c r="S41" s="112"/>
    </row>
    <row r="42" spans="1:19" x14ac:dyDescent="0.2">
      <c r="A42" s="112"/>
      <c r="B42" s="198">
        <v>9</v>
      </c>
      <c r="C42" s="198" t="s">
        <v>151</v>
      </c>
      <c r="D42" s="198">
        <v>15</v>
      </c>
      <c r="E42" s="124" t="s">
        <v>150</v>
      </c>
      <c r="F42" s="125">
        <f>_xll.qlInterestRateIndexFixingDate(IborIndex,G42)</f>
        <v>42550</v>
      </c>
      <c r="G42" s="125">
        <f>_xll.qlCalendarAdvance(Calendar,SettlementDate,B42&amp;"M","mf",TRUE)</f>
        <v>42550</v>
      </c>
      <c r="H42" s="125">
        <f>_xll.qlCalendarAdvance(Calendar,SettlementDate,D42&amp;"M","mf",TRUE)</f>
        <v>42733</v>
      </c>
      <c r="I42" s="163">
        <f ca="1">_xll.qlIndexFixing(IborIndex,F42,TRUE,InterestRatesTrigger)</f>
        <v>8.9999999999975152E-3</v>
      </c>
      <c r="J42" s="114" t="str">
        <f t="shared" si="1"/>
        <v>GBPYC6M9X15F</v>
      </c>
      <c r="K42" s="114" t="str">
        <f>Currency&amp;B42&amp;C42&amp;D42&amp;"F=ICAP"</f>
        <v>GBP9X15F=ICAP</v>
      </c>
      <c r="R42" s="112"/>
      <c r="S42" s="112"/>
    </row>
    <row r="43" spans="1:19" x14ac:dyDescent="0.2">
      <c r="A43" s="112"/>
      <c r="B43" s="198">
        <v>10</v>
      </c>
      <c r="C43" s="198" t="s">
        <v>151</v>
      </c>
      <c r="D43" s="198">
        <v>16</v>
      </c>
      <c r="E43" s="124" t="s">
        <v>150</v>
      </c>
      <c r="F43" s="125">
        <f>_xll.qlInterestRateIndexFixingDate(IborIndex,G43)</f>
        <v>42580</v>
      </c>
      <c r="G43" s="125">
        <f>_xll.qlCalendarAdvance(Calendar,SettlementDate,B43&amp;"M","mf",TRUE)</f>
        <v>42580</v>
      </c>
      <c r="H43" s="125">
        <f>_xll.qlCalendarAdvance(Calendar,SettlementDate,D43&amp;"M","mf",TRUE)</f>
        <v>42765</v>
      </c>
      <c r="I43" s="163">
        <f ca="1">_xll.qlIndexFixing(IborIndex,F43,TRUE,InterestRatesTrigger)</f>
        <v>9.3153013867276254E-3</v>
      </c>
      <c r="J43" s="114" t="str">
        <f t="shared" si="1"/>
        <v>GBPYC6M10X16F</v>
      </c>
      <c r="K43" s="114"/>
      <c r="R43" s="112"/>
      <c r="S43" s="112"/>
    </row>
    <row r="44" spans="1:19" x14ac:dyDescent="0.2">
      <c r="A44" s="112"/>
      <c r="B44" s="198">
        <v>11</v>
      </c>
      <c r="C44" s="198" t="s">
        <v>151</v>
      </c>
      <c r="D44" s="198">
        <v>17</v>
      </c>
      <c r="E44" s="124" t="s">
        <v>150</v>
      </c>
      <c r="F44" s="125">
        <f>_xll.qlInterestRateIndexFixingDate(IborIndex,G44)</f>
        <v>42612</v>
      </c>
      <c r="G44" s="125">
        <f>_xll.qlCalendarAdvance(Calendar,SettlementDate,B44&amp;"M","mf",TRUE)</f>
        <v>42612</v>
      </c>
      <c r="H44" s="125">
        <f>_xll.qlCalendarAdvance(Calendar,SettlementDate,D44&amp;"M","mf",TRUE)</f>
        <v>42794</v>
      </c>
      <c r="I44" s="163">
        <f ca="1">_xll.qlIndexFixing(IborIndex,F44,TRUE,InterestRatesTrigger)</f>
        <v>9.5917103633147063E-3</v>
      </c>
      <c r="J44" s="114" t="str">
        <f t="shared" si="1"/>
        <v>GBPYC6M11X17F</v>
      </c>
      <c r="K44" s="114"/>
      <c r="R44" s="112"/>
      <c r="S44" s="112"/>
    </row>
    <row r="45" spans="1:19" x14ac:dyDescent="0.2">
      <c r="A45" s="112"/>
      <c r="B45" s="198">
        <v>12</v>
      </c>
      <c r="C45" s="198" t="s">
        <v>151</v>
      </c>
      <c r="D45" s="198">
        <v>18</v>
      </c>
      <c r="E45" s="124" t="s">
        <v>150</v>
      </c>
      <c r="F45" s="125">
        <f>_xll.qlInterestRateIndexFixingDate(IborIndex,G45)</f>
        <v>42642</v>
      </c>
      <c r="G45" s="125">
        <f>_xll.qlCalendarAdvance(Calendar,SettlementDate,B45&amp;"M","mf",TRUE)</f>
        <v>42642</v>
      </c>
      <c r="H45" s="125">
        <f>_xll.qlCalendarAdvance(Calendar,SettlementDate,D45&amp;"M","mf",TRUE)</f>
        <v>42823</v>
      </c>
      <c r="I45" s="163">
        <f ca="1">_xll.qlIndexFixing(IborIndex,F45,TRUE,InterestRatesTrigger)</f>
        <v>9.9499999999974609E-3</v>
      </c>
      <c r="J45" s="114" t="str">
        <f t="shared" si="1"/>
        <v>GBPYC6M12X18F</v>
      </c>
      <c r="K45" s="114" t="str">
        <f>Currency&amp;B45&amp;C45&amp;D45&amp;"F=ICAP"</f>
        <v>GBP12X18F=ICAP</v>
      </c>
      <c r="R45" s="112"/>
      <c r="S45" s="112"/>
    </row>
    <row r="46" spans="1:19" x14ac:dyDescent="0.2">
      <c r="A46" s="112"/>
      <c r="B46" s="198">
        <v>13</v>
      </c>
      <c r="C46" s="198" t="s">
        <v>151</v>
      </c>
      <c r="D46" s="198">
        <v>19</v>
      </c>
      <c r="E46" s="124" t="s">
        <v>150</v>
      </c>
      <c r="F46" s="125">
        <f>_xll.qlInterestRateIndexFixingDate(IborIndex,G46)</f>
        <v>42674</v>
      </c>
      <c r="G46" s="125">
        <f>_xll.qlCalendarAdvance(Calendar,SettlementDate,B46&amp;"M","mf",TRUE)</f>
        <v>42674</v>
      </c>
      <c r="H46" s="125">
        <f>_xll.qlCalendarAdvance(Calendar,SettlementDate,D46&amp;"M","mf",TRUE)</f>
        <v>42853</v>
      </c>
      <c r="I46" s="163">
        <f ca="1">_xll.qlIndexFixing(IborIndex,F46,TRUE,InterestRatesTrigger)</f>
        <v>1.0279760634595623E-2</v>
      </c>
      <c r="J46" s="114" t="str">
        <f t="shared" si="1"/>
        <v>GBPYC6M13X19F</v>
      </c>
      <c r="K46" s="114"/>
      <c r="R46" s="112"/>
      <c r="S46" s="112"/>
    </row>
    <row r="47" spans="1:19" x14ac:dyDescent="0.2">
      <c r="A47" s="112"/>
      <c r="B47" s="198">
        <v>14</v>
      </c>
      <c r="C47" s="198" t="s">
        <v>151</v>
      </c>
      <c r="D47" s="198">
        <v>20</v>
      </c>
      <c r="E47" s="124" t="s">
        <v>150</v>
      </c>
      <c r="F47" s="125">
        <f>_xll.qlInterestRateIndexFixingDate(IborIndex,G47)</f>
        <v>42703</v>
      </c>
      <c r="G47" s="125">
        <f>_xll.qlCalendarAdvance(Calendar,SettlementDate,B47&amp;"M","mf",TRUE)</f>
        <v>42703</v>
      </c>
      <c r="H47" s="125">
        <f>_xll.qlCalendarAdvance(Calendar,SettlementDate,D47&amp;"M","mf",TRUE)</f>
        <v>42885</v>
      </c>
      <c r="I47" s="163">
        <f ca="1">_xll.qlIndexFixing(IborIndex,F47,TRUE,InterestRatesTrigger)</f>
        <v>1.0578813556498329E-2</v>
      </c>
      <c r="J47" s="114" t="str">
        <f t="shared" si="1"/>
        <v>GBPYC6M14X20F</v>
      </c>
      <c r="K47" s="114"/>
      <c r="R47" s="112"/>
      <c r="S47" s="112"/>
    </row>
    <row r="48" spans="1:19" x14ac:dyDescent="0.2">
      <c r="A48" s="112"/>
      <c r="B48" s="198">
        <v>15</v>
      </c>
      <c r="C48" s="198" t="s">
        <v>151</v>
      </c>
      <c r="D48" s="198">
        <v>21</v>
      </c>
      <c r="E48" s="124" t="s">
        <v>150</v>
      </c>
      <c r="F48" s="125">
        <f>_xll.qlInterestRateIndexFixingDate(IborIndex,G48)</f>
        <v>42733</v>
      </c>
      <c r="G48" s="125">
        <f>_xll.qlCalendarAdvance(Calendar,SettlementDate,B48&amp;"M","mf",TRUE)</f>
        <v>42733</v>
      </c>
      <c r="H48" s="125">
        <f>_xll.qlCalendarAdvance(Calendar,SettlementDate,D48&amp;"M","mf",TRUE)</f>
        <v>42915</v>
      </c>
      <c r="I48" s="163">
        <f ca="1">_xll.qlIndexFixing(IborIndex,F48,TRUE,InterestRatesTrigger)</f>
        <v>1.0902726440212151E-2</v>
      </c>
      <c r="J48" s="114" t="str">
        <f t="shared" si="1"/>
        <v>GBPYC6M15X21F</v>
      </c>
      <c r="K48" s="114"/>
      <c r="R48" s="112"/>
      <c r="S48" s="112"/>
    </row>
    <row r="49" spans="1:19" x14ac:dyDescent="0.2">
      <c r="A49" s="112"/>
      <c r="B49" s="198">
        <v>16</v>
      </c>
      <c r="C49" s="198" t="s">
        <v>151</v>
      </c>
      <c r="D49" s="198">
        <v>22</v>
      </c>
      <c r="E49" s="124" t="s">
        <v>150</v>
      </c>
      <c r="F49" s="125">
        <f>_xll.qlInterestRateIndexFixingDate(IborIndex,G49)</f>
        <v>42765</v>
      </c>
      <c r="G49" s="125">
        <f>_xll.qlCalendarAdvance(Calendar,SettlementDate,B49&amp;"M","mf",TRUE)</f>
        <v>42765</v>
      </c>
      <c r="H49" s="125">
        <f>_xll.qlCalendarAdvance(Calendar,SettlementDate,D49&amp;"M","mf",TRUE)</f>
        <v>42947</v>
      </c>
      <c r="I49" s="163">
        <f ca="1">_xll.qlIndexFixing(IborIndex,F49,TRUE,InterestRatesTrigger)</f>
        <v>1.1332224416803965E-2</v>
      </c>
      <c r="J49" s="114" t="str">
        <f t="shared" si="1"/>
        <v>GBPYC6M16X22F</v>
      </c>
      <c r="K49" s="114"/>
      <c r="R49" s="112"/>
      <c r="S49" s="112"/>
    </row>
    <row r="50" spans="1:19" x14ac:dyDescent="0.2">
      <c r="A50" s="112"/>
      <c r="B50" s="198">
        <v>17</v>
      </c>
      <c r="C50" s="198" t="s">
        <v>151</v>
      </c>
      <c r="D50" s="198">
        <v>23</v>
      </c>
      <c r="E50" s="124" t="s">
        <v>150</v>
      </c>
      <c r="F50" s="125">
        <f>_xll.qlInterestRateIndexFixingDate(IborIndex,G50)</f>
        <v>42794</v>
      </c>
      <c r="G50" s="125">
        <f>_xll.qlCalendarAdvance(Calendar,SettlementDate,B50&amp;"M","mf",TRUE)</f>
        <v>42794</v>
      </c>
      <c r="H50" s="125">
        <f>_xll.qlCalendarAdvance(Calendar,SettlementDate,D50&amp;"M","mf",TRUE)</f>
        <v>42976</v>
      </c>
      <c r="I50" s="163">
        <f ca="1">_xll.qlIndexFixing(IborIndex,F50,TRUE,InterestRatesTrigger)</f>
        <v>1.1778911370397953E-2</v>
      </c>
      <c r="J50" s="114" t="str">
        <f t="shared" si="1"/>
        <v>GBPYC6M17X23F</v>
      </c>
      <c r="K50" s="114"/>
      <c r="R50" s="112"/>
      <c r="S50" s="112"/>
    </row>
    <row r="51" spans="1:19" x14ac:dyDescent="0.2">
      <c r="A51" s="112"/>
      <c r="B51" s="198">
        <v>18</v>
      </c>
      <c r="C51" s="198" t="s">
        <v>151</v>
      </c>
      <c r="D51" s="198">
        <v>24</v>
      </c>
      <c r="E51" s="124" t="s">
        <v>150</v>
      </c>
      <c r="F51" s="125">
        <f>_xll.qlInterestRateIndexFixingDate(IborIndex,G51)</f>
        <v>42823</v>
      </c>
      <c r="G51" s="125">
        <f>_xll.qlCalendarAdvance(Calendar,SettlementDate,B51&amp;"M","mf",TRUE)</f>
        <v>42823</v>
      </c>
      <c r="H51" s="125">
        <f>_xll.qlCalendarAdvance(Calendar,SettlementDate,D51&amp;"M","mf",TRUE)</f>
        <v>43007</v>
      </c>
      <c r="I51" s="163">
        <f ca="1">_xll.qlIndexFixing(IborIndex,F51,TRUE,InterestRatesTrigger)</f>
        <v>1.220409456826217E-2</v>
      </c>
      <c r="J51" s="114" t="str">
        <f t="shared" si="1"/>
        <v>GBPYC6M18X24F</v>
      </c>
      <c r="K51" s="114"/>
      <c r="R51" s="112"/>
      <c r="S51" s="112"/>
    </row>
    <row r="52" spans="1:19" x14ac:dyDescent="0.2">
      <c r="B52" s="175"/>
      <c r="C52" s="175"/>
      <c r="D52" s="175"/>
      <c r="E52" s="132"/>
      <c r="F52" s="133"/>
      <c r="G52" s="133"/>
      <c r="H52" s="133"/>
      <c r="I52" s="131"/>
      <c r="J52" s="131"/>
      <c r="K52" s="131"/>
      <c r="L52" s="122"/>
      <c r="S52" s="112"/>
    </row>
    <row r="53" spans="1:19" x14ac:dyDescent="0.2">
      <c r="B53" s="179"/>
      <c r="C53" s="179"/>
      <c r="D53" s="179"/>
      <c r="E53" s="124"/>
      <c r="F53" s="125"/>
      <c r="G53" s="125"/>
      <c r="H53" s="125"/>
      <c r="I53" s="114"/>
      <c r="J53" s="114"/>
      <c r="K53" s="114"/>
      <c r="L53" s="122"/>
      <c r="S53" s="112"/>
    </row>
    <row r="54" spans="1:19" x14ac:dyDescent="0.2">
      <c r="B54" s="179"/>
      <c r="C54" s="179"/>
      <c r="D54" s="179"/>
      <c r="E54" s="124"/>
      <c r="F54" s="125"/>
      <c r="G54" s="125"/>
      <c r="H54" s="125"/>
      <c r="I54" s="114"/>
      <c r="J54" s="114"/>
      <c r="K54" s="114"/>
      <c r="L54" s="122"/>
      <c r="S54" s="112"/>
    </row>
    <row r="55" spans="1:19" x14ac:dyDescent="0.2">
      <c r="B55" s="179"/>
      <c r="C55" s="179"/>
      <c r="D55" s="179"/>
      <c r="E55" s="124"/>
      <c r="F55" s="125"/>
      <c r="G55" s="125"/>
      <c r="H55" s="125"/>
      <c r="I55" s="114"/>
      <c r="J55" s="114"/>
      <c r="K55" s="114"/>
      <c r="L55" s="122"/>
      <c r="S55" s="112"/>
    </row>
    <row r="56" spans="1:19" x14ac:dyDescent="0.2">
      <c r="B56" s="179"/>
      <c r="C56" s="179"/>
      <c r="D56" s="179"/>
      <c r="E56" s="124"/>
      <c r="F56" s="125"/>
      <c r="G56" s="125"/>
      <c r="H56" s="125"/>
      <c r="I56" s="114"/>
      <c r="J56" s="97"/>
      <c r="K56" s="114"/>
      <c r="L56" s="122"/>
      <c r="S56" s="112"/>
    </row>
    <row r="57" spans="1:19" x14ac:dyDescent="0.2">
      <c r="B57" s="179"/>
      <c r="C57" s="179"/>
      <c r="D57" s="179"/>
      <c r="E57" s="124"/>
      <c r="F57" s="125"/>
      <c r="G57" s="125"/>
      <c r="H57" s="125"/>
      <c r="I57" s="114"/>
      <c r="J57" s="97"/>
      <c r="K57" s="114"/>
      <c r="L57" s="122"/>
      <c r="S57" s="112"/>
    </row>
    <row r="58" spans="1:19" x14ac:dyDescent="0.2">
      <c r="B58" s="179"/>
      <c r="C58" s="179"/>
      <c r="D58" s="179"/>
      <c r="E58" s="124"/>
      <c r="F58" s="125"/>
      <c r="G58" s="125"/>
      <c r="H58" s="125"/>
      <c r="I58" s="114"/>
      <c r="J58" s="97"/>
      <c r="K58" s="114"/>
      <c r="L58" s="122"/>
      <c r="S58" s="112"/>
    </row>
    <row r="59" spans="1:19" x14ac:dyDescent="0.2">
      <c r="B59" s="179"/>
      <c r="C59" s="179"/>
      <c r="D59" s="179"/>
      <c r="E59" s="124"/>
      <c r="F59" s="125"/>
      <c r="G59" s="125"/>
      <c r="H59" s="125"/>
      <c r="I59" s="114"/>
      <c r="J59" s="97"/>
      <c r="K59" s="114"/>
      <c r="L59" s="122"/>
      <c r="S59" s="112"/>
    </row>
    <row r="60" spans="1:19" x14ac:dyDescent="0.2">
      <c r="B60" s="179"/>
      <c r="C60" s="179"/>
      <c r="D60" s="179"/>
      <c r="E60" s="124"/>
      <c r="F60" s="125"/>
      <c r="G60" s="125"/>
      <c r="H60" s="125"/>
      <c r="I60" s="114"/>
      <c r="J60" s="97"/>
      <c r="K60" s="114"/>
      <c r="L60" s="122"/>
      <c r="S60" s="112"/>
    </row>
    <row r="61" spans="1:19" x14ac:dyDescent="0.2">
      <c r="B61" s="179"/>
      <c r="C61" s="179"/>
      <c r="D61" s="179"/>
      <c r="E61" s="124"/>
      <c r="F61" s="125"/>
      <c r="G61" s="125"/>
      <c r="H61" s="125"/>
      <c r="I61" s="114"/>
      <c r="J61" s="97"/>
      <c r="K61" s="114"/>
      <c r="L61" s="122"/>
      <c r="S61" s="112"/>
    </row>
    <row r="62" spans="1:19" x14ac:dyDescent="0.2">
      <c r="B62" s="179"/>
      <c r="C62" s="179"/>
      <c r="D62" s="179"/>
      <c r="E62" s="124"/>
      <c r="F62" s="125"/>
      <c r="G62" s="125"/>
      <c r="H62" s="125"/>
      <c r="I62" s="114"/>
      <c r="J62" s="97"/>
      <c r="K62" s="114"/>
      <c r="L62" s="122"/>
      <c r="S62" s="112"/>
    </row>
    <row r="63" spans="1:19" x14ac:dyDescent="0.2">
      <c r="B63" s="179"/>
      <c r="C63" s="179"/>
      <c r="D63" s="179"/>
      <c r="E63" s="124"/>
      <c r="F63" s="125"/>
      <c r="G63" s="125"/>
      <c r="H63" s="125"/>
      <c r="I63" s="114"/>
      <c r="J63" s="97"/>
      <c r="K63" s="114"/>
      <c r="L63" s="122"/>
      <c r="S63" s="112"/>
    </row>
    <row r="64" spans="1:19" x14ac:dyDescent="0.2">
      <c r="B64" s="179"/>
      <c r="C64" s="179"/>
      <c r="D64" s="179"/>
      <c r="E64" s="124"/>
      <c r="F64" s="125"/>
      <c r="G64" s="125"/>
      <c r="H64" s="125"/>
      <c r="I64" s="114"/>
      <c r="J64" s="97"/>
      <c r="K64" s="114"/>
      <c r="L64" s="122"/>
      <c r="S64" s="112"/>
    </row>
    <row r="65" spans="1:19" x14ac:dyDescent="0.2">
      <c r="A65" s="104"/>
      <c r="B65" s="179"/>
      <c r="C65" s="179"/>
      <c r="D65" s="179"/>
      <c r="E65" s="124"/>
      <c r="F65" s="125"/>
      <c r="G65" s="125"/>
      <c r="H65" s="125"/>
      <c r="I65" s="114"/>
      <c r="J65" s="97"/>
      <c r="K65" s="114"/>
      <c r="L65" s="122"/>
      <c r="S65" s="112"/>
    </row>
    <row r="66" spans="1:19" x14ac:dyDescent="0.2">
      <c r="A66" s="104"/>
      <c r="B66" s="182"/>
      <c r="C66" s="182"/>
      <c r="D66" s="182"/>
      <c r="E66" s="126"/>
      <c r="F66" s="127"/>
      <c r="G66" s="127"/>
      <c r="H66" s="127"/>
      <c r="I66" s="128"/>
      <c r="J66" s="101"/>
      <c r="K66" s="128"/>
      <c r="L66" s="122"/>
      <c r="M66" s="130" t="s">
        <v>36</v>
      </c>
      <c r="N66" s="115"/>
      <c r="O66" s="116" t="s">
        <v>32</v>
      </c>
      <c r="P66" s="116" t="s">
        <v>50</v>
      </c>
      <c r="Q66" s="116" t="s">
        <v>33</v>
      </c>
      <c r="S66" s="112"/>
    </row>
    <row r="67" spans="1:19" x14ac:dyDescent="0.2">
      <c r="A67" s="104"/>
      <c r="B67" s="179"/>
      <c r="C67" s="179"/>
      <c r="D67" s="179" t="s">
        <v>22</v>
      </c>
      <c r="E67" s="164" t="s">
        <v>88</v>
      </c>
      <c r="F67" s="96">
        <f>EvaluationDate</f>
        <v>42276</v>
      </c>
      <c r="G67" s="96">
        <f>_xll.qlInterestRateIndexValueDate(M67,F67)</f>
        <v>42276</v>
      </c>
      <c r="H67" s="96">
        <f>_xll.qlInterestRateIndexMaturity(M67,G67)</f>
        <v>42642</v>
      </c>
      <c r="I67" s="97">
        <f ca="1">_xll.qlIndexFixing(M67,F67,,InterestRatesTrigger)</f>
        <v>7.8325389933650985E-3</v>
      </c>
      <c r="J67" s="97" t="str">
        <f>Currency&amp;"YC"&amp;CurveTenor&amp;"_SB6L_"&amp;D67</f>
        <v>GBPYC6M_SB6L_1Y</v>
      </c>
      <c r="K67" s="97"/>
      <c r="L67" s="122"/>
      <c r="M67" s="123" t="str">
        <f>_xll.qlSwapIndex(,,D67,SettlementDays,Currency,Calendar,FixedLegTenor,FixedLegBDC,FixedLegDayCounter,IborIndex,DiscountingCurve,,Trigger)</f>
        <v>obj_0043b#0005</v>
      </c>
      <c r="N67" s="115"/>
      <c r="O67" s="117" t="s">
        <v>13</v>
      </c>
      <c r="P67" s="117" t="s">
        <v>38</v>
      </c>
      <c r="Q67" s="117" t="s">
        <v>149</v>
      </c>
      <c r="S67" s="112"/>
    </row>
    <row r="68" spans="1:19" x14ac:dyDescent="0.2">
      <c r="A68" s="104"/>
      <c r="B68" s="179"/>
      <c r="C68" s="179"/>
      <c r="D68" s="179"/>
      <c r="E68" s="124"/>
      <c r="F68" s="125"/>
      <c r="G68" s="125"/>
      <c r="H68" s="125"/>
      <c r="I68" s="114"/>
      <c r="J68" s="114"/>
      <c r="K68" s="114"/>
      <c r="L68" s="122"/>
      <c r="M68" s="123"/>
      <c r="N68" s="115"/>
      <c r="O68" s="118"/>
      <c r="P68" s="118"/>
      <c r="Q68" s="118"/>
      <c r="S68" s="112"/>
    </row>
    <row r="69" spans="1:19" x14ac:dyDescent="0.2">
      <c r="A69" s="104"/>
      <c r="B69" s="179"/>
      <c r="C69" s="179"/>
      <c r="D69" s="179" t="s">
        <v>95</v>
      </c>
      <c r="E69" s="95" t="s">
        <v>88</v>
      </c>
      <c r="F69" s="96">
        <f>EvaluationDate</f>
        <v>42276</v>
      </c>
      <c r="G69" s="96">
        <f>_xll.qlInterestRateIndexValueDate(M69,F69)</f>
        <v>42276</v>
      </c>
      <c r="H69" s="96">
        <f>_xll.qlInterestRateIndexMaturity(M69,G69)</f>
        <v>42823</v>
      </c>
      <c r="I69" s="97">
        <f ca="1">_xll.qlIndexFixing(M69,F69,,InterestRatesTrigger)</f>
        <v>8.5308743544745685E-3</v>
      </c>
      <c r="J69" s="97" t="str">
        <f>Currency&amp;"YC"&amp;CurveTenor&amp;"_SB6L_"&amp;D69</f>
        <v>GBPYC6M_SB6L_1Y6M</v>
      </c>
      <c r="K69" s="97" t="str">
        <f>Currency&amp;"SB6L"&amp;IF(D69="1Y6M","18M",D69)&amp;"=ICAP"</f>
        <v>GBPSB6L18M=ICAP</v>
      </c>
      <c r="L69" s="122"/>
      <c r="M69" s="123" t="str">
        <f>_xll.qlSwapIndex(,,D69,SettlementDays,Currency,Calendar,FixedLegTenor,FixedLegBDC,FixedLegDayCounter,IborIndex,DiscountingCurve,,Trigger)</f>
        <v>obj_0043e#0005</v>
      </c>
      <c r="N69" s="115"/>
      <c r="O69" s="118"/>
      <c r="P69" s="118"/>
      <c r="Q69" s="118"/>
      <c r="S69" s="112"/>
    </row>
    <row r="70" spans="1:19" x14ac:dyDescent="0.2">
      <c r="A70" s="104"/>
      <c r="B70" s="179"/>
      <c r="C70" s="179"/>
      <c r="D70" s="179"/>
      <c r="E70" s="124"/>
      <c r="F70" s="125"/>
      <c r="G70" s="125"/>
      <c r="H70" s="125"/>
      <c r="I70" s="114"/>
      <c r="J70" s="114"/>
      <c r="K70" s="114"/>
      <c r="L70" s="122"/>
      <c r="M70" s="123"/>
      <c r="N70" s="115"/>
      <c r="O70" s="118"/>
      <c r="P70" s="118"/>
      <c r="Q70" s="118"/>
      <c r="S70" s="112"/>
    </row>
    <row r="71" spans="1:19" x14ac:dyDescent="0.2">
      <c r="A71" s="104"/>
      <c r="B71" s="179"/>
      <c r="C71" s="179"/>
      <c r="D71" s="179" t="s">
        <v>23</v>
      </c>
      <c r="E71" s="95" t="s">
        <v>88</v>
      </c>
      <c r="F71" s="96">
        <f>EvaluationDate</f>
        <v>42276</v>
      </c>
      <c r="G71" s="96">
        <f>_xll.qlInterestRateIndexValueDate(M71,F71)</f>
        <v>42276</v>
      </c>
      <c r="H71" s="96">
        <f>_xll.qlInterestRateIndexMaturity(M71,G71)</f>
        <v>43007</v>
      </c>
      <c r="I71" s="97">
        <f ca="1">_xll.qlIndexFixing(M71,F71,,InterestRatesTrigger)</f>
        <v>9.4500000000000035E-3</v>
      </c>
      <c r="J71" s="97" t="str">
        <f>Currency&amp;"YC"&amp;CurveTenor&amp;"_SB6L_"&amp;D71</f>
        <v>GBPYC6M_SB6L_2Y</v>
      </c>
      <c r="K71" s="97" t="str">
        <f>Currency&amp;"SB6L"&amp;IF(D71="1Y6M","18M",D71)&amp;"=ICAP"</f>
        <v>GBPSB6L2Y=ICAP</v>
      </c>
      <c r="L71" s="122"/>
      <c r="M71" s="123" t="str">
        <f>_xll.qlSwapIndex(,,D71,SettlementDays,Currency,Calendar,FixedLegTenor,FixedLegBDC,FixedLegDayCounter,IborIndex,DiscountingCurve,,Trigger)</f>
        <v>obj_003f1#0005</v>
      </c>
      <c r="N71" s="115"/>
      <c r="O71" s="118"/>
      <c r="P71" s="118"/>
      <c r="Q71" s="118"/>
      <c r="S71" s="112"/>
    </row>
    <row r="72" spans="1:19" x14ac:dyDescent="0.2">
      <c r="A72" s="104"/>
      <c r="B72" s="179"/>
      <c r="C72" s="179"/>
      <c r="D72" s="179"/>
      <c r="E72" s="124"/>
      <c r="F72" s="125"/>
      <c r="G72" s="125"/>
      <c r="H72" s="125"/>
      <c r="I72" s="114"/>
      <c r="J72" s="114"/>
      <c r="K72" s="114"/>
      <c r="L72" s="112"/>
      <c r="M72" s="123"/>
      <c r="N72" s="115"/>
      <c r="O72" s="118"/>
      <c r="P72" s="115"/>
      <c r="Q72" s="118"/>
      <c r="S72" s="112"/>
    </row>
    <row r="73" spans="1:19" x14ac:dyDescent="0.2">
      <c r="A73" s="104"/>
      <c r="B73" s="179"/>
      <c r="C73" s="179"/>
      <c r="D73" s="179" t="s">
        <v>120</v>
      </c>
      <c r="E73" s="124" t="s">
        <v>88</v>
      </c>
      <c r="F73" s="125">
        <f>EvaluationDate</f>
        <v>42276</v>
      </c>
      <c r="G73" s="125">
        <f>_xll.qlInterestRateIndexValueDate(M73,F73)</f>
        <v>42276</v>
      </c>
      <c r="H73" s="125">
        <f>_xll.qlInterestRateIndexMaturity(M73,G73)</f>
        <v>43188</v>
      </c>
      <c r="I73" s="114">
        <f ca="1">_xll.qlIndexFixing(M73,F73,,InterestRatesTrigger)</f>
        <v>1.0365716705048615E-2</v>
      </c>
      <c r="J73" s="114" t="str">
        <f>Currency&amp;"YC"&amp;CurveTenor&amp;"_SB6L_"&amp;D73</f>
        <v>GBPYC6M_SB6L_2Y6M</v>
      </c>
      <c r="K73" s="114"/>
      <c r="L73" s="112"/>
      <c r="M73" s="123" t="str">
        <f>_xll.qlSwapIndex(,,D73,SettlementDays,Currency,Calendar,FixedLegTenor,FixedLegBDC,FixedLegDayCounter,IborIndex,DiscountingCurve,,Trigger)</f>
        <v>obj_00435#0005</v>
      </c>
      <c r="N73" s="115"/>
      <c r="O73" s="118"/>
      <c r="P73" s="118"/>
      <c r="Q73" s="115"/>
      <c r="S73" s="112"/>
    </row>
    <row r="74" spans="1:19" x14ac:dyDescent="0.2">
      <c r="A74" s="104"/>
      <c r="B74" s="179"/>
      <c r="C74" s="179"/>
      <c r="D74" s="179"/>
      <c r="E74" s="124"/>
      <c r="F74" s="125"/>
      <c r="G74" s="125"/>
      <c r="H74" s="125"/>
      <c r="I74" s="114"/>
      <c r="J74" s="114"/>
      <c r="K74" s="114"/>
      <c r="L74" s="112"/>
      <c r="M74" s="123"/>
      <c r="N74" s="115"/>
      <c r="O74" s="118"/>
      <c r="P74" s="115"/>
      <c r="Q74" s="118"/>
      <c r="S74" s="112"/>
    </row>
    <row r="75" spans="1:19" x14ac:dyDescent="0.2">
      <c r="A75" s="104"/>
      <c r="B75" s="179"/>
      <c r="C75" s="179"/>
      <c r="D75" s="179" t="s">
        <v>24</v>
      </c>
      <c r="E75" s="124" t="s">
        <v>88</v>
      </c>
      <c r="F75" s="125">
        <f t="shared" ref="F75:F106" si="3">EvaluationDate</f>
        <v>42276</v>
      </c>
      <c r="G75" s="125">
        <f>_xll.qlInterestRateIndexValueDate(M75,F75)</f>
        <v>42276</v>
      </c>
      <c r="H75" s="125">
        <f>_xll.qlInterestRateIndexMaturity(M75,G75)</f>
        <v>43371</v>
      </c>
      <c r="I75" s="114">
        <f ca="1">_xll.qlIndexFixing(M75,F75,,InterestRatesTrigger)</f>
        <v>1.1250000000004442E-2</v>
      </c>
      <c r="J75" s="114" t="str">
        <f t="shared" ref="J75:J106" si="4">Currency&amp;"YC"&amp;CurveTenor&amp;"_SB6L_"&amp;D75</f>
        <v>GBPYC6M_SB6L_3Y</v>
      </c>
      <c r="K75" s="114" t="str">
        <f t="shared" ref="K75:K84" si="5">Currency&amp;"SB6L"&amp;IF(D75="1Y6M","18M",D75)&amp;"=ICAP"</f>
        <v>GBPSB6L3Y=ICAP</v>
      </c>
      <c r="L75" s="112"/>
      <c r="M75" s="123" t="str">
        <f>_xll.qlSwapIndex(,,D75,SettlementDays,Currency,Calendar,FixedLegTenor,FixedLegBDC,FixedLegDayCounter,IborIndex,DiscountingCurve,,Trigger)</f>
        <v>obj_003f8#0005</v>
      </c>
      <c r="N75" s="115"/>
      <c r="O75" s="118"/>
      <c r="P75" s="115"/>
      <c r="Q75" s="118"/>
      <c r="S75" s="112"/>
    </row>
    <row r="76" spans="1:19" x14ac:dyDescent="0.2">
      <c r="A76" s="104"/>
      <c r="B76" s="179"/>
      <c r="C76" s="179"/>
      <c r="D76" s="179" t="s">
        <v>25</v>
      </c>
      <c r="E76" s="124" t="s">
        <v>88</v>
      </c>
      <c r="F76" s="125">
        <f t="shared" si="3"/>
        <v>42276</v>
      </c>
      <c r="G76" s="125">
        <f>_xll.qlInterestRateIndexValueDate(M76,F76)</f>
        <v>42276</v>
      </c>
      <c r="H76" s="125">
        <f>_xll.qlInterestRateIndexMaturity(M76,G76)</f>
        <v>43738</v>
      </c>
      <c r="I76" s="114">
        <f ca="1">_xll.qlIndexFixing(M76,F76,,InterestRatesTrigger)</f>
        <v>1.2919999999996028E-2</v>
      </c>
      <c r="J76" s="114" t="str">
        <f t="shared" si="4"/>
        <v>GBPYC6M_SB6L_4Y</v>
      </c>
      <c r="K76" s="114" t="str">
        <f t="shared" si="5"/>
        <v>GBPSB6L4Y=ICAP</v>
      </c>
      <c r="L76" s="112"/>
      <c r="M76" s="123" t="str">
        <f>_xll.qlSwapIndex(,,D76,SettlementDays,Currency,Calendar,FixedLegTenor,FixedLegBDC,FixedLegDayCounter,IborIndex,DiscountingCurve,,Trigger)</f>
        <v>obj_0042f#0005</v>
      </c>
      <c r="N76" s="115"/>
      <c r="O76" s="118"/>
      <c r="P76" s="115"/>
      <c r="Q76" s="118"/>
      <c r="S76" s="112"/>
    </row>
    <row r="77" spans="1:19" x14ac:dyDescent="0.2">
      <c r="A77" s="104"/>
      <c r="B77" s="179"/>
      <c r="C77" s="179"/>
      <c r="D77" s="179" t="s">
        <v>26</v>
      </c>
      <c r="E77" s="124" t="s">
        <v>88</v>
      </c>
      <c r="F77" s="125">
        <f t="shared" si="3"/>
        <v>42276</v>
      </c>
      <c r="G77" s="125">
        <f>_xll.qlInterestRateIndexValueDate(M77,F77)</f>
        <v>42276</v>
      </c>
      <c r="H77" s="125">
        <f>_xll.qlInterestRateIndexMaturity(M77,G77)</f>
        <v>44103</v>
      </c>
      <c r="I77" s="114">
        <f ca="1">_xll.qlIndexFixing(M77,F77,,InterestRatesTrigger)</f>
        <v>1.4319999999995104E-2</v>
      </c>
      <c r="J77" s="114" t="str">
        <f t="shared" si="4"/>
        <v>GBPYC6M_SB6L_5Y</v>
      </c>
      <c r="K77" s="114" t="str">
        <f t="shared" si="5"/>
        <v>GBPSB6L5Y=ICAP</v>
      </c>
      <c r="L77" s="112"/>
      <c r="M77" s="123" t="str">
        <f>_xll.qlSwapIndex(,,D77,SettlementDays,Currency,Calendar,FixedLegTenor,FixedLegBDC,FixedLegDayCounter,IborIndex,DiscountingCurve,,Trigger)</f>
        <v>obj_003df#0005</v>
      </c>
      <c r="N77" s="118"/>
      <c r="O77" s="118"/>
      <c r="P77" s="112"/>
      <c r="Q77" s="112"/>
      <c r="S77" s="112"/>
    </row>
    <row r="78" spans="1:19" x14ac:dyDescent="0.2">
      <c r="A78" s="104"/>
      <c r="B78" s="179"/>
      <c r="C78" s="179"/>
      <c r="D78" s="179" t="s">
        <v>62</v>
      </c>
      <c r="E78" s="124" t="s">
        <v>88</v>
      </c>
      <c r="F78" s="125">
        <f t="shared" si="3"/>
        <v>42276</v>
      </c>
      <c r="G78" s="125">
        <f>_xll.qlInterestRateIndexValueDate(M78,F78)</f>
        <v>42276</v>
      </c>
      <c r="H78" s="125">
        <f>_xll.qlInterestRateIndexMaturity(M78,G78)</f>
        <v>44468</v>
      </c>
      <c r="I78" s="114">
        <f ca="1">_xll.qlIndexFixing(M78,F78,,InterestRatesTrigger)</f>
        <v>1.5479999999995098E-2</v>
      </c>
      <c r="J78" s="114" t="str">
        <f t="shared" si="4"/>
        <v>GBPYC6M_SB6L_6Y</v>
      </c>
      <c r="K78" s="114" t="str">
        <f t="shared" si="5"/>
        <v>GBPSB6L6Y=ICAP</v>
      </c>
      <c r="L78" s="112"/>
      <c r="M78" s="123" t="str">
        <f>_xll.qlSwapIndex(,,D78,SettlementDays,Currency,Calendar,FixedLegTenor,FixedLegBDC,FixedLegDayCounter,IborIndex,DiscountingCurve,,Trigger)</f>
        <v>obj_00421#0005</v>
      </c>
      <c r="N78" s="118"/>
      <c r="O78" s="118"/>
      <c r="P78" s="112"/>
      <c r="Q78" s="112"/>
      <c r="S78" s="112"/>
    </row>
    <row r="79" spans="1:19" x14ac:dyDescent="0.2">
      <c r="A79" s="104"/>
      <c r="B79" s="179"/>
      <c r="C79" s="179"/>
      <c r="D79" s="179" t="s">
        <v>27</v>
      </c>
      <c r="E79" s="124" t="s">
        <v>88</v>
      </c>
      <c r="F79" s="125">
        <f t="shared" si="3"/>
        <v>42276</v>
      </c>
      <c r="G79" s="125">
        <f>_xll.qlInterestRateIndexValueDate(M79,F79)</f>
        <v>42276</v>
      </c>
      <c r="H79" s="125">
        <f>_xll.qlInterestRateIndexMaturity(M79,G79)</f>
        <v>44833</v>
      </c>
      <c r="I79" s="114">
        <f ca="1">_xll.qlIndexFixing(M79,F79,,InterestRatesTrigger)</f>
        <v>1.6439999999994331E-2</v>
      </c>
      <c r="J79" s="114" t="str">
        <f t="shared" si="4"/>
        <v>GBPYC6M_SB6L_7Y</v>
      </c>
      <c r="K79" s="114" t="str">
        <f t="shared" si="5"/>
        <v>GBPSB6L7Y=ICAP</v>
      </c>
      <c r="L79" s="112"/>
      <c r="M79" s="123" t="str">
        <f>_xll.qlSwapIndex(,,D79,SettlementDays,Currency,Calendar,FixedLegTenor,FixedLegBDC,FixedLegDayCounter,IborIndex,DiscountingCurve,,Trigger)</f>
        <v>obj_003c4#0005</v>
      </c>
      <c r="N79" s="118"/>
      <c r="O79" s="118"/>
      <c r="P79" s="112"/>
      <c r="Q79" s="112"/>
      <c r="S79" s="112"/>
    </row>
    <row r="80" spans="1:19" x14ac:dyDescent="0.2">
      <c r="A80" s="104"/>
      <c r="B80" s="179"/>
      <c r="C80" s="179"/>
      <c r="D80" s="179" t="s">
        <v>63</v>
      </c>
      <c r="E80" s="124" t="s">
        <v>88</v>
      </c>
      <c r="F80" s="125">
        <f t="shared" si="3"/>
        <v>42276</v>
      </c>
      <c r="G80" s="125">
        <f>_xll.qlInterestRateIndexValueDate(M80,F80)</f>
        <v>42276</v>
      </c>
      <c r="H80" s="125">
        <f>_xll.qlInterestRateIndexMaturity(M80,G80)</f>
        <v>45198</v>
      </c>
      <c r="I80" s="114">
        <f ca="1">_xll.qlIndexFixing(M80,F80,,InterestRatesTrigger)</f>
        <v>1.7229999999995301E-2</v>
      </c>
      <c r="J80" s="114" t="str">
        <f t="shared" si="4"/>
        <v>GBPYC6M_SB6L_8Y</v>
      </c>
      <c r="K80" s="114" t="str">
        <f t="shared" si="5"/>
        <v>GBPSB6L8Y=ICAP</v>
      </c>
      <c r="L80" s="118"/>
      <c r="M80" s="123" t="str">
        <f>_xll.qlSwapIndex(,,D80,SettlementDays,Currency,Calendar,FixedLegTenor,FixedLegBDC,FixedLegDayCounter,IborIndex,DiscountingCurve,,Trigger)</f>
        <v>obj_003cf#0005</v>
      </c>
      <c r="N80" s="118"/>
      <c r="O80" s="118"/>
      <c r="P80" s="112"/>
      <c r="Q80" s="112"/>
      <c r="S80" s="112"/>
    </row>
    <row r="81" spans="1:19" x14ac:dyDescent="0.2">
      <c r="A81" s="104"/>
      <c r="B81" s="179"/>
      <c r="C81" s="179"/>
      <c r="D81" s="179" t="s">
        <v>64</v>
      </c>
      <c r="E81" s="124" t="s">
        <v>88</v>
      </c>
      <c r="F81" s="125">
        <f t="shared" si="3"/>
        <v>42276</v>
      </c>
      <c r="G81" s="125">
        <f>_xll.qlInterestRateIndexValueDate(M81,F81)</f>
        <v>42276</v>
      </c>
      <c r="H81" s="125">
        <f>_xll.qlInterestRateIndexMaturity(M81,G81)</f>
        <v>45565</v>
      </c>
      <c r="I81" s="114">
        <f ca="1">_xll.qlIndexFixing(M81,F81,,InterestRatesTrigger)</f>
        <v>1.7899999999991756E-2</v>
      </c>
      <c r="J81" s="114" t="str">
        <f t="shared" si="4"/>
        <v>GBPYC6M_SB6L_9Y</v>
      </c>
      <c r="K81" s="114" t="str">
        <f t="shared" si="5"/>
        <v>GBPSB6L9Y=ICAP</v>
      </c>
      <c r="L81" s="118"/>
      <c r="M81" s="123" t="str">
        <f>_xll.qlSwapIndex(,,D81,SettlementDays,Currency,Calendar,FixedLegTenor,FixedLegBDC,FixedLegDayCounter,IborIndex,DiscountingCurve,,Trigger)</f>
        <v>obj_00423#0005</v>
      </c>
      <c r="O81" s="118"/>
      <c r="S81" s="112"/>
    </row>
    <row r="82" spans="1:19" x14ac:dyDescent="0.2">
      <c r="A82" s="104"/>
      <c r="B82" s="179"/>
      <c r="C82" s="179"/>
      <c r="D82" s="179" t="s">
        <v>28</v>
      </c>
      <c r="E82" s="124" t="s">
        <v>88</v>
      </c>
      <c r="F82" s="125">
        <f t="shared" si="3"/>
        <v>42276</v>
      </c>
      <c r="G82" s="125">
        <f>_xll.qlInterestRateIndexValueDate(M82,F82)</f>
        <v>42276</v>
      </c>
      <c r="H82" s="125">
        <f>_xll.qlInterestRateIndexMaturity(M82,G82)</f>
        <v>45929</v>
      </c>
      <c r="I82" s="114">
        <f ca="1">_xll.qlIndexFixing(M82,F82,,InterestRatesTrigger)</f>
        <v>1.8459999999999473E-2</v>
      </c>
      <c r="J82" s="114" t="str">
        <f t="shared" si="4"/>
        <v>GBPYC6M_SB6L_10Y</v>
      </c>
      <c r="K82" s="114" t="str">
        <f t="shared" si="5"/>
        <v>GBPSB6L10Y=ICAP</v>
      </c>
      <c r="M82" s="123" t="str">
        <f>_xll.qlSwapIndex(,,D82,SettlementDays,Currency,Calendar,FixedLegTenor,FixedLegBDC,FixedLegDayCounter,IborIndex,DiscountingCurve,,Trigger)</f>
        <v>obj_003ee#0005</v>
      </c>
      <c r="O82" s="118"/>
      <c r="S82" s="112"/>
    </row>
    <row r="83" spans="1:19" x14ac:dyDescent="0.2">
      <c r="A83" s="104"/>
      <c r="B83" s="179"/>
      <c r="C83" s="179"/>
      <c r="D83" s="179" t="s">
        <v>65</v>
      </c>
      <c r="E83" s="124" t="s">
        <v>88</v>
      </c>
      <c r="F83" s="125">
        <f t="shared" si="3"/>
        <v>42276</v>
      </c>
      <c r="G83" s="125">
        <f>_xll.qlInterestRateIndexValueDate(M83,F83)</f>
        <v>42276</v>
      </c>
      <c r="H83" s="125">
        <f>_xll.qlInterestRateIndexMaturity(M83,G83)</f>
        <v>46294</v>
      </c>
      <c r="I83" s="114">
        <f ca="1">_xll.qlIndexFixing(M83,F83,,InterestRatesTrigger)</f>
        <v>1.8939999999960454E-2</v>
      </c>
      <c r="J83" s="114" t="str">
        <f t="shared" si="4"/>
        <v>GBPYC6M_SB6L_11Y</v>
      </c>
      <c r="K83" s="114" t="str">
        <f t="shared" si="5"/>
        <v>GBPSB6L11Y=ICAP</v>
      </c>
      <c r="M83" s="123" t="str">
        <f>_xll.qlSwapIndex(,,D83,SettlementDays,Currency,Calendar,FixedLegTenor,FixedLegBDC,FixedLegDayCounter,IborIndex,DiscountingCurve,,Trigger)</f>
        <v>obj_00414#0005</v>
      </c>
      <c r="O83" s="118"/>
      <c r="S83" s="112"/>
    </row>
    <row r="84" spans="1:19" x14ac:dyDescent="0.2">
      <c r="A84" s="104"/>
      <c r="B84" s="179"/>
      <c r="C84" s="179"/>
      <c r="D84" s="179" t="s">
        <v>29</v>
      </c>
      <c r="E84" s="124" t="s">
        <v>88</v>
      </c>
      <c r="F84" s="125">
        <f t="shared" si="3"/>
        <v>42276</v>
      </c>
      <c r="G84" s="125">
        <f>_xll.qlInterestRateIndexValueDate(M84,F84)</f>
        <v>42276</v>
      </c>
      <c r="H84" s="125">
        <f>_xll.qlInterestRateIndexMaturity(M84,G84)</f>
        <v>46659</v>
      </c>
      <c r="I84" s="114">
        <f ca="1">_xll.qlIndexFixing(M84,F84,,InterestRatesTrigger)</f>
        <v>1.9370000000031334E-2</v>
      </c>
      <c r="J84" s="114" t="str">
        <f t="shared" si="4"/>
        <v>GBPYC6M_SB6L_12Y</v>
      </c>
      <c r="K84" s="114" t="str">
        <f t="shared" si="5"/>
        <v>GBPSB6L12Y=ICAP</v>
      </c>
      <c r="M84" s="123" t="str">
        <f>_xll.qlSwapIndex(,,D84,SettlementDays,Currency,Calendar,FixedLegTenor,FixedLegBDC,FixedLegDayCounter,IborIndex,DiscountingCurve,,Trigger)</f>
        <v>obj_003d8#0005</v>
      </c>
      <c r="O84" s="118"/>
      <c r="S84" s="112"/>
    </row>
    <row r="85" spans="1:19" x14ac:dyDescent="0.2">
      <c r="A85" s="104"/>
      <c r="B85" s="179"/>
      <c r="C85" s="179"/>
      <c r="D85" s="179" t="s">
        <v>66</v>
      </c>
      <c r="E85" s="124" t="s">
        <v>88</v>
      </c>
      <c r="F85" s="125">
        <f t="shared" si="3"/>
        <v>42276</v>
      </c>
      <c r="G85" s="125">
        <f>_xll.qlInterestRateIndexValueDate(M85,F85)</f>
        <v>42276</v>
      </c>
      <c r="H85" s="125">
        <f>_xll.qlInterestRateIndexMaturity(M85,G85)</f>
        <v>47025</v>
      </c>
      <c r="I85" s="114">
        <f ca="1">_xll.qlIndexFixing(M85,F85,,InterestRatesTrigger)</f>
        <v>1.9727517918088237E-2</v>
      </c>
      <c r="J85" s="114" t="str">
        <f t="shared" si="4"/>
        <v>GBPYC6M_SB6L_13Y</v>
      </c>
      <c r="K85" s="114"/>
      <c r="M85" s="123" t="str">
        <f>_xll.qlSwapIndex(,,D85,SettlementDays,Currency,Calendar,FixedLegTenor,FixedLegBDC,FixedLegDayCounter,IborIndex,DiscountingCurve,,Trigger)</f>
        <v>obj_0043f#0005</v>
      </c>
      <c r="O85" s="118"/>
      <c r="S85" s="112"/>
    </row>
    <row r="86" spans="1:19" x14ac:dyDescent="0.2">
      <c r="A86" s="104"/>
      <c r="B86" s="179"/>
      <c r="C86" s="179"/>
      <c r="D86" s="179" t="s">
        <v>67</v>
      </c>
      <c r="E86" s="124" t="s">
        <v>88</v>
      </c>
      <c r="F86" s="125">
        <f t="shared" si="3"/>
        <v>42276</v>
      </c>
      <c r="G86" s="125">
        <f>_xll.qlInterestRateIndexValueDate(M86,F86)</f>
        <v>42276</v>
      </c>
      <c r="H86" s="125">
        <f>_xll.qlInterestRateIndexMaturity(M86,G86)</f>
        <v>47389</v>
      </c>
      <c r="I86" s="114">
        <f ca="1">_xll.qlIndexFixing(M86,F86,,InterestRatesTrigger)</f>
        <v>2.00178922878162E-2</v>
      </c>
      <c r="J86" s="114" t="str">
        <f t="shared" si="4"/>
        <v>GBPYC6M_SB6L_14Y</v>
      </c>
      <c r="K86" s="114"/>
      <c r="M86" s="123" t="str">
        <f>_xll.qlSwapIndex(,,D86,SettlementDays,Currency,Calendar,FixedLegTenor,FixedLegBDC,FixedLegDayCounter,IborIndex,DiscountingCurve,,Trigger)</f>
        <v>obj_00408#0005</v>
      </c>
      <c r="O86" s="118"/>
      <c r="S86" s="112"/>
    </row>
    <row r="87" spans="1:19" x14ac:dyDescent="0.2">
      <c r="A87" s="104"/>
      <c r="B87" s="179"/>
      <c r="C87" s="179"/>
      <c r="D87" s="179" t="s">
        <v>30</v>
      </c>
      <c r="E87" s="124" t="s">
        <v>88</v>
      </c>
      <c r="F87" s="125">
        <f t="shared" si="3"/>
        <v>42276</v>
      </c>
      <c r="G87" s="125">
        <f>_xll.qlInterestRateIndexValueDate(M87,F87)</f>
        <v>42276</v>
      </c>
      <c r="H87" s="125">
        <f>_xll.qlInterestRateIndexMaturity(M87,G87)</f>
        <v>47756</v>
      </c>
      <c r="I87" s="114">
        <f ca="1">_xll.qlIndexFixing(M87,F87,,InterestRatesTrigger)</f>
        <v>2.0260000000064126E-2</v>
      </c>
      <c r="J87" s="114" t="str">
        <f t="shared" si="4"/>
        <v>GBPYC6M_SB6L_15Y</v>
      </c>
      <c r="K87" s="114" t="str">
        <f>Currency&amp;"SB6L"&amp;IF(D87="1Y6M","18M",D87)&amp;"=ICAP"</f>
        <v>GBPSB6L15Y=ICAP</v>
      </c>
      <c r="M87" s="123" t="str">
        <f>_xll.qlSwapIndex(,,D87,SettlementDays,Currency,Calendar,FixedLegTenor,FixedLegBDC,FixedLegDayCounter,IborIndex,DiscountingCurve,,Trigger)</f>
        <v>obj_00436#0005</v>
      </c>
      <c r="O87" s="118"/>
      <c r="S87" s="112"/>
    </row>
    <row r="88" spans="1:19" x14ac:dyDescent="0.2">
      <c r="A88" s="104"/>
      <c r="B88" s="179"/>
      <c r="C88" s="179"/>
      <c r="D88" s="179" t="s">
        <v>68</v>
      </c>
      <c r="E88" s="124" t="s">
        <v>88</v>
      </c>
      <c r="F88" s="125">
        <f t="shared" si="3"/>
        <v>42276</v>
      </c>
      <c r="G88" s="125">
        <f>_xll.qlInterestRateIndexValueDate(M88,F88)</f>
        <v>42276</v>
      </c>
      <c r="H88" s="125">
        <f>_xll.qlInterestRateIndexMaturity(M88,G88)</f>
        <v>48120</v>
      </c>
      <c r="I88" s="114">
        <f ca="1">_xll.qlIndexFixing(M88,F88,,InterestRatesTrigger)</f>
        <v>2.0459874154081778E-2</v>
      </c>
      <c r="J88" s="114" t="str">
        <f t="shared" si="4"/>
        <v>GBPYC6M_SB6L_16Y</v>
      </c>
      <c r="K88" s="114"/>
      <c r="M88" s="123" t="str">
        <f>_xll.qlSwapIndex(,,D88,SettlementDays,Currency,Calendar,FixedLegTenor,FixedLegBDC,FixedLegDayCounter,IborIndex,DiscountingCurve,,Trigger)</f>
        <v>obj_00402#0005</v>
      </c>
      <c r="O88" s="118"/>
      <c r="S88" s="112"/>
    </row>
    <row r="89" spans="1:19" x14ac:dyDescent="0.2">
      <c r="A89" s="104"/>
      <c r="B89" s="179"/>
      <c r="C89" s="179"/>
      <c r="D89" s="179" t="s">
        <v>69</v>
      </c>
      <c r="E89" s="124" t="s">
        <v>88</v>
      </c>
      <c r="F89" s="125">
        <f t="shared" si="3"/>
        <v>42276</v>
      </c>
      <c r="G89" s="125">
        <f>_xll.qlInterestRateIndexValueDate(M89,F89)</f>
        <v>42276</v>
      </c>
      <c r="H89" s="125">
        <f>_xll.qlInterestRateIndexMaturity(M89,G89)</f>
        <v>48486</v>
      </c>
      <c r="I89" s="114">
        <f ca="1">_xll.qlIndexFixing(M89,F89,,InterestRatesTrigger)</f>
        <v>2.0624511202043283E-2</v>
      </c>
      <c r="J89" s="114" t="str">
        <f t="shared" si="4"/>
        <v>GBPYC6M_SB6L_17Y</v>
      </c>
      <c r="K89" s="114"/>
      <c r="M89" s="123" t="str">
        <f>_xll.qlSwapIndex(,,D89,SettlementDays,Currency,Calendar,FixedLegTenor,FixedLegBDC,FixedLegDayCounter,IborIndex,DiscountingCurve,,Trigger)</f>
        <v>obj_00418#0005</v>
      </c>
      <c r="O89" s="118"/>
      <c r="S89" s="112"/>
    </row>
    <row r="90" spans="1:19" x14ac:dyDescent="0.2">
      <c r="A90" s="104"/>
      <c r="B90" s="179"/>
      <c r="C90" s="179"/>
      <c r="D90" s="179" t="s">
        <v>70</v>
      </c>
      <c r="E90" s="124" t="s">
        <v>88</v>
      </c>
      <c r="F90" s="125">
        <f t="shared" si="3"/>
        <v>42276</v>
      </c>
      <c r="G90" s="125">
        <f>_xll.qlInterestRateIndexValueDate(M90,F90)</f>
        <v>42276</v>
      </c>
      <c r="H90" s="125">
        <f>_xll.qlInterestRateIndexMaturity(M90,G90)</f>
        <v>48851</v>
      </c>
      <c r="I90" s="114">
        <f ca="1">_xll.qlIndexFixing(M90,F90,,InterestRatesTrigger)</f>
        <v>2.075464186443873E-2</v>
      </c>
      <c r="J90" s="114" t="str">
        <f t="shared" si="4"/>
        <v>GBPYC6M_SB6L_18Y</v>
      </c>
      <c r="K90" s="114"/>
      <c r="M90" s="123" t="str">
        <f>_xll.qlSwapIndex(,,D90,SettlementDays,Currency,Calendar,FixedLegTenor,FixedLegBDC,FixedLegDayCounter,IborIndex,DiscountingCurve,,Trigger)</f>
        <v>obj_003d3#0005</v>
      </c>
      <c r="O90" s="118"/>
      <c r="S90" s="112"/>
    </row>
    <row r="91" spans="1:19" x14ac:dyDescent="0.2">
      <c r="A91" s="104"/>
      <c r="B91" s="179"/>
      <c r="C91" s="179"/>
      <c r="D91" s="179" t="s">
        <v>71</v>
      </c>
      <c r="E91" s="124" t="s">
        <v>88</v>
      </c>
      <c r="F91" s="125">
        <f t="shared" si="3"/>
        <v>42276</v>
      </c>
      <c r="G91" s="125">
        <f>_xll.qlInterestRateIndexValueDate(M91,F91)</f>
        <v>42276</v>
      </c>
      <c r="H91" s="125">
        <f>_xll.qlInterestRateIndexMaturity(M91,G91)</f>
        <v>49216</v>
      </c>
      <c r="I91" s="114">
        <f ca="1">_xll.qlIndexFixing(M91,F91,,InterestRatesTrigger)</f>
        <v>2.0852665136675493E-2</v>
      </c>
      <c r="J91" s="114" t="str">
        <f t="shared" si="4"/>
        <v>GBPYC6M_SB6L_19Y</v>
      </c>
      <c r="K91" s="114"/>
      <c r="M91" s="123" t="str">
        <f>_xll.qlSwapIndex(,,D91,SettlementDays,Currency,Calendar,FixedLegTenor,FixedLegBDC,FixedLegDayCounter,IborIndex,DiscountingCurve,,Trigger)</f>
        <v>obj_00411#0005</v>
      </c>
      <c r="O91" s="118"/>
      <c r="S91" s="112"/>
    </row>
    <row r="92" spans="1:19" x14ac:dyDescent="0.2">
      <c r="A92" s="104"/>
      <c r="B92" s="179"/>
      <c r="C92" s="179"/>
      <c r="D92" s="179" t="s">
        <v>72</v>
      </c>
      <c r="E92" s="124" t="s">
        <v>88</v>
      </c>
      <c r="F92" s="125">
        <f t="shared" si="3"/>
        <v>42276</v>
      </c>
      <c r="G92" s="125">
        <f>_xll.qlInterestRateIndexValueDate(M92,F92)</f>
        <v>42276</v>
      </c>
      <c r="H92" s="125">
        <f>_xll.qlInterestRateIndexMaturity(M92,G92)</f>
        <v>49580</v>
      </c>
      <c r="I92" s="114">
        <f ca="1">_xll.qlIndexFixing(M92,F92,,InterestRatesTrigger)</f>
        <v>2.092000000000049E-2</v>
      </c>
      <c r="J92" s="114" t="str">
        <f t="shared" si="4"/>
        <v>GBPYC6M_SB6L_20Y</v>
      </c>
      <c r="K92" s="114" t="str">
        <f>Currency&amp;"SB6L"&amp;IF(D92="1Y6M","18M",D92)&amp;"=ICAP"</f>
        <v>GBPSB6L20Y=ICAP</v>
      </c>
      <c r="M92" s="123" t="str">
        <f>_xll.qlSwapIndex(,,D92,SettlementDays,Currency,Calendar,FixedLegTenor,FixedLegBDC,FixedLegDayCounter,IborIndex,DiscountingCurve,,Trigger)</f>
        <v>obj_003e3#0005</v>
      </c>
      <c r="O92" s="118"/>
      <c r="S92" s="112"/>
    </row>
    <row r="93" spans="1:19" x14ac:dyDescent="0.2">
      <c r="A93" s="104"/>
      <c r="B93" s="179"/>
      <c r="C93" s="179"/>
      <c r="D93" s="179" t="s">
        <v>73</v>
      </c>
      <c r="E93" s="124" t="s">
        <v>88</v>
      </c>
      <c r="F93" s="125">
        <f t="shared" si="3"/>
        <v>42276</v>
      </c>
      <c r="G93" s="125">
        <f>_xll.qlInterestRateIndexValueDate(M93,F93)</f>
        <v>42276</v>
      </c>
      <c r="H93" s="125">
        <f>_xll.qlInterestRateIndexMaturity(M93,G93)</f>
        <v>49947</v>
      </c>
      <c r="I93" s="114">
        <f ca="1">_xll.qlIndexFixing(M93,F93,,InterestRatesTrigger)</f>
        <v>2.0959911576378162E-2</v>
      </c>
      <c r="J93" s="114" t="str">
        <f t="shared" si="4"/>
        <v>GBPYC6M_SB6L_21Y</v>
      </c>
      <c r="K93" s="114"/>
      <c r="M93" s="123" t="str">
        <f>_xll.qlSwapIndex(,,D93,SettlementDays,Currency,Calendar,FixedLegTenor,FixedLegBDC,FixedLegDayCounter,IborIndex,DiscountingCurve,,Trigger)</f>
        <v>obj_003f3#0005</v>
      </c>
      <c r="S93" s="112"/>
    </row>
    <row r="94" spans="1:19" x14ac:dyDescent="0.2">
      <c r="A94" s="104"/>
      <c r="B94" s="179"/>
      <c r="C94" s="179"/>
      <c r="D94" s="179" t="s">
        <v>74</v>
      </c>
      <c r="E94" s="124" t="s">
        <v>88</v>
      </c>
      <c r="F94" s="125">
        <f t="shared" si="3"/>
        <v>42276</v>
      </c>
      <c r="G94" s="125">
        <f>_xll.qlInterestRateIndexValueDate(M94,F94)</f>
        <v>42276</v>
      </c>
      <c r="H94" s="125">
        <f>_xll.qlInterestRateIndexMaturity(M94,G94)</f>
        <v>50312</v>
      </c>
      <c r="I94" s="114">
        <f ca="1">_xll.qlIndexFixing(M94,F94,,InterestRatesTrigger)</f>
        <v>2.0979086896934677E-2</v>
      </c>
      <c r="J94" s="114" t="str">
        <f t="shared" si="4"/>
        <v>GBPYC6M_SB6L_22Y</v>
      </c>
      <c r="K94" s="114"/>
      <c r="M94" s="123" t="str">
        <f>_xll.qlSwapIndex(,,D94,SettlementDays,Currency,Calendar,FixedLegTenor,FixedLegBDC,FixedLegDayCounter,IborIndex,DiscountingCurve,,Trigger)</f>
        <v>obj_00417#0005</v>
      </c>
      <c r="S94" s="112"/>
    </row>
    <row r="95" spans="1:19" x14ac:dyDescent="0.2">
      <c r="A95" s="104"/>
      <c r="B95" s="179"/>
      <c r="C95" s="179"/>
      <c r="D95" s="179" t="s">
        <v>75</v>
      </c>
      <c r="E95" s="124" t="s">
        <v>88</v>
      </c>
      <c r="F95" s="125">
        <f t="shared" si="3"/>
        <v>42276</v>
      </c>
      <c r="G95" s="125">
        <f>_xll.qlInterestRateIndexValueDate(M95,F95)</f>
        <v>42276</v>
      </c>
      <c r="H95" s="125">
        <f>_xll.qlInterestRateIndexMaturity(M95,G95)</f>
        <v>50677</v>
      </c>
      <c r="I95" s="114">
        <f ca="1">_xll.qlIndexFixing(M95,F95,,InterestRatesTrigger)</f>
        <v>2.0985057316217085E-2</v>
      </c>
      <c r="J95" s="114" t="str">
        <f t="shared" si="4"/>
        <v>GBPYC6M_SB6L_23Y</v>
      </c>
      <c r="K95" s="114"/>
      <c r="M95" s="123" t="str">
        <f>_xll.qlSwapIndex(,,D95,SettlementDays,Currency,Calendar,FixedLegTenor,FixedLegBDC,FixedLegDayCounter,IborIndex,DiscountingCurve,,Trigger)</f>
        <v>obj_003de#0005</v>
      </c>
      <c r="S95" s="112"/>
    </row>
    <row r="96" spans="1:19" x14ac:dyDescent="0.2">
      <c r="A96" s="104"/>
      <c r="B96" s="179"/>
      <c r="C96" s="179"/>
      <c r="D96" s="179" t="s">
        <v>76</v>
      </c>
      <c r="E96" s="124" t="s">
        <v>88</v>
      </c>
      <c r="F96" s="125">
        <f t="shared" si="3"/>
        <v>42276</v>
      </c>
      <c r="G96" s="125">
        <f>_xll.qlInterestRateIndexValueDate(M96,F96)</f>
        <v>42276</v>
      </c>
      <c r="H96" s="125">
        <f>_xll.qlInterestRateIndexMaturity(M96,G96)</f>
        <v>51042</v>
      </c>
      <c r="I96" s="114">
        <f ca="1">_xll.qlIndexFixing(M96,F96,,InterestRatesTrigger)</f>
        <v>2.0983735440696923E-2</v>
      </c>
      <c r="J96" s="114" t="str">
        <f t="shared" si="4"/>
        <v>GBPYC6M_SB6L_24Y</v>
      </c>
      <c r="K96" s="114"/>
      <c r="M96" s="123" t="str">
        <f>_xll.qlSwapIndex(,,D96,SettlementDays,Currency,Calendar,FixedLegTenor,FixedLegBDC,FixedLegDayCounter,IborIndex,DiscountingCurve,,Trigger)</f>
        <v>obj_003d0#0005</v>
      </c>
      <c r="S96" s="112"/>
    </row>
    <row r="97" spans="1:19" x14ac:dyDescent="0.2">
      <c r="A97" s="104"/>
      <c r="B97" s="179"/>
      <c r="C97" s="179"/>
      <c r="D97" s="179" t="s">
        <v>77</v>
      </c>
      <c r="E97" s="124" t="s">
        <v>88</v>
      </c>
      <c r="F97" s="125">
        <f t="shared" si="3"/>
        <v>42276</v>
      </c>
      <c r="G97" s="125">
        <f>_xll.qlInterestRateIndexValueDate(M97,F97)</f>
        <v>42276</v>
      </c>
      <c r="H97" s="125">
        <f>_xll.qlInterestRateIndexMaturity(M97,G97)</f>
        <v>51407</v>
      </c>
      <c r="I97" s="114">
        <f ca="1">_xll.qlIndexFixing(M97,F97,,InterestRatesTrigger)</f>
        <v>2.0979999999987217E-2</v>
      </c>
      <c r="J97" s="114" t="str">
        <f t="shared" si="4"/>
        <v>GBPYC6M_SB6L_25Y</v>
      </c>
      <c r="K97" s="114" t="str">
        <f>Currency&amp;"SB6L"&amp;IF(D97="1Y6M","18M",D97)&amp;"=ICAP"</f>
        <v>GBPSB6L25Y=ICAP</v>
      </c>
      <c r="M97" s="123" t="str">
        <f>_xll.qlSwapIndex(,,D97,SettlementDays,Currency,Calendar,FixedLegTenor,FixedLegBDC,FixedLegDayCounter,IborIndex,DiscountingCurve,,Trigger)</f>
        <v>obj_00424#0005</v>
      </c>
      <c r="S97" s="112"/>
    </row>
    <row r="98" spans="1:19" x14ac:dyDescent="0.2">
      <c r="A98" s="104"/>
      <c r="B98" s="179"/>
      <c r="C98" s="179"/>
      <c r="D98" s="179" t="s">
        <v>78</v>
      </c>
      <c r="E98" s="124" t="s">
        <v>88</v>
      </c>
      <c r="F98" s="125">
        <f t="shared" si="3"/>
        <v>42276</v>
      </c>
      <c r="G98" s="125">
        <f>_xll.qlInterestRateIndexValueDate(M98,F98)</f>
        <v>42276</v>
      </c>
      <c r="H98" s="125">
        <f>_xll.qlInterestRateIndexMaturity(M98,G98)</f>
        <v>51774</v>
      </c>
      <c r="I98" s="114">
        <f ca="1">_xll.qlIndexFixing(M98,F98,,InterestRatesTrigger)</f>
        <v>2.0976809166727308E-2</v>
      </c>
      <c r="J98" s="114" t="str">
        <f t="shared" si="4"/>
        <v>GBPYC6M_SB6L_26Y</v>
      </c>
      <c r="K98" s="114"/>
      <c r="M98" s="123" t="str">
        <f>_xll.qlSwapIndex(,,D98,SettlementDays,Currency,Calendar,FixedLegTenor,FixedLegBDC,FixedLegDayCounter,IborIndex,DiscountingCurve,,Trigger)</f>
        <v>obj_003fc#0005</v>
      </c>
      <c r="S98" s="112"/>
    </row>
    <row r="99" spans="1:19" x14ac:dyDescent="0.2">
      <c r="A99" s="104"/>
      <c r="B99" s="179"/>
      <c r="C99" s="179"/>
      <c r="D99" s="179" t="s">
        <v>79</v>
      </c>
      <c r="E99" s="124" t="s">
        <v>88</v>
      </c>
      <c r="F99" s="125">
        <f t="shared" si="3"/>
        <v>42276</v>
      </c>
      <c r="G99" s="125">
        <f>_xll.qlInterestRateIndexValueDate(M99,F99)</f>
        <v>42276</v>
      </c>
      <c r="H99" s="125">
        <f>_xll.qlInterestRateIndexMaturity(M99,G99)</f>
        <v>52138</v>
      </c>
      <c r="I99" s="114">
        <f ca="1">_xll.qlIndexFixing(M99,F99,,InterestRatesTrigger)</f>
        <v>2.0972456235919062E-2</v>
      </c>
      <c r="J99" s="114" t="str">
        <f t="shared" si="4"/>
        <v>GBPYC6M_SB6L_27Y</v>
      </c>
      <c r="K99" s="114"/>
      <c r="M99" s="123" t="str">
        <f>_xll.qlSwapIndex(,,D99,SettlementDays,Currency,Calendar,FixedLegTenor,FixedLegBDC,FixedLegDayCounter,IborIndex,DiscountingCurve,,Trigger)</f>
        <v>obj_0042b#0005</v>
      </c>
      <c r="S99" s="112"/>
    </row>
    <row r="100" spans="1:19" x14ac:dyDescent="0.2">
      <c r="A100" s="104"/>
      <c r="B100" s="204"/>
      <c r="C100" s="204"/>
      <c r="D100" s="204" t="s">
        <v>80</v>
      </c>
      <c r="E100" s="124" t="s">
        <v>88</v>
      </c>
      <c r="F100" s="125">
        <f t="shared" si="3"/>
        <v>42276</v>
      </c>
      <c r="G100" s="125">
        <f>_xll.qlInterestRateIndexValueDate(M100,F100)</f>
        <v>42276</v>
      </c>
      <c r="H100" s="125">
        <f>_xll.qlInterestRateIndexMaturity(M100,G100)</f>
        <v>52503</v>
      </c>
      <c r="I100" s="114">
        <f ca="1">_xll.qlIndexFixing(M100,F100,,InterestRatesTrigger)</f>
        <v>2.0964517766098149E-2</v>
      </c>
      <c r="J100" s="114" t="str">
        <f t="shared" si="4"/>
        <v>GBPYC6M_SB6L_28Y</v>
      </c>
      <c r="K100" s="114"/>
      <c r="M100" s="123" t="str">
        <f>_xll.qlSwapIndex(,,D100,SettlementDays,Currency,Calendar,FixedLegTenor,FixedLegBDC,FixedLegDayCounter,IborIndex,DiscountingCurve,,Trigger)</f>
        <v>obj_0040e#0005</v>
      </c>
      <c r="S100" s="112"/>
    </row>
    <row r="101" spans="1:19" x14ac:dyDescent="0.2">
      <c r="A101" s="104"/>
      <c r="B101" s="204"/>
      <c r="C101" s="204"/>
      <c r="D101" s="204" t="s">
        <v>81</v>
      </c>
      <c r="E101" s="124" t="s">
        <v>88</v>
      </c>
      <c r="F101" s="125">
        <f t="shared" si="3"/>
        <v>42276</v>
      </c>
      <c r="G101" s="125">
        <f>_xll.qlInterestRateIndexValueDate(M101,F101)</f>
        <v>42276</v>
      </c>
      <c r="H101" s="125">
        <f>_xll.qlInterestRateIndexMaturity(M101,G101)</f>
        <v>52869</v>
      </c>
      <c r="I101" s="114">
        <f ca="1">_xll.qlIndexFixing(M101,F101,,InterestRatesTrigger)</f>
        <v>2.0950919547214255E-2</v>
      </c>
      <c r="J101" s="114" t="str">
        <f t="shared" si="4"/>
        <v>GBPYC6M_SB6L_29Y</v>
      </c>
      <c r="K101" s="114"/>
      <c r="M101" s="123" t="str">
        <f>_xll.qlSwapIndex(,,D101,SettlementDays,Currency,Calendar,FixedLegTenor,FixedLegBDC,FixedLegDayCounter,IborIndex,DiscountingCurve,,Trigger)</f>
        <v>obj_003fe#0005</v>
      </c>
      <c r="S101" s="112"/>
    </row>
    <row r="102" spans="1:19" x14ac:dyDescent="0.2">
      <c r="A102" s="104"/>
      <c r="B102" s="179"/>
      <c r="C102" s="179"/>
      <c r="D102" s="179" t="s">
        <v>82</v>
      </c>
      <c r="E102" s="124" t="s">
        <v>88</v>
      </c>
      <c r="F102" s="125">
        <f t="shared" si="3"/>
        <v>42276</v>
      </c>
      <c r="G102" s="125">
        <f>_xll.qlInterestRateIndexValueDate(M102,F102)</f>
        <v>42276</v>
      </c>
      <c r="H102" s="125">
        <f>_xll.qlInterestRateIndexMaturity(M102,G102)</f>
        <v>53234</v>
      </c>
      <c r="I102" s="114">
        <f ca="1">_xll.qlIndexFixing(M102,F102,,InterestRatesTrigger)</f>
        <v>2.0930000000011405E-2</v>
      </c>
      <c r="J102" s="114" t="str">
        <f t="shared" si="4"/>
        <v>GBPYC6M_SB6L_30Y</v>
      </c>
      <c r="K102" s="114" t="str">
        <f>Currency&amp;"SB6L"&amp;IF(D102="1Y6M","18M",D102)&amp;"=ICAP"</f>
        <v>GBPSB6L30Y=ICAP</v>
      </c>
      <c r="M102" s="123" t="str">
        <f>_xll.qlSwapIndex(,,D102,SettlementDays,Currency,Calendar,FixedLegTenor,FixedLegBDC,FixedLegDayCounter,IborIndex,DiscountingCurve,,Trigger)</f>
        <v>obj_00406#0005</v>
      </c>
      <c r="S102" s="112"/>
    </row>
    <row r="103" spans="1:19" x14ac:dyDescent="0.2">
      <c r="A103" s="104"/>
      <c r="B103" s="179"/>
      <c r="C103" s="179"/>
      <c r="D103" s="205" t="s">
        <v>122</v>
      </c>
      <c r="E103" s="95" t="s">
        <v>88</v>
      </c>
      <c r="F103" s="96">
        <f t="shared" si="3"/>
        <v>42276</v>
      </c>
      <c r="G103" s="96">
        <f>_xll.qlInterestRateIndexValueDate(M103,F103)</f>
        <v>42276</v>
      </c>
      <c r="H103" s="96">
        <f>_xll.qlInterestRateIndexMaturity(M103,G103)</f>
        <v>53598</v>
      </c>
      <c r="I103" s="97">
        <f ca="1">_xll.qlIndexFixing(M103,F103,,InterestRatesTrigger)</f>
        <v>2.0900848969079965E-2</v>
      </c>
      <c r="J103" s="97" t="str">
        <f t="shared" si="4"/>
        <v>GBPYC6M_SB6L_31Y</v>
      </c>
      <c r="K103" s="97"/>
      <c r="M103" s="123" t="str">
        <f>_xll.qlSwapIndex(,,D103,SettlementDays,Currency,Calendar,FixedLegTenor,FixedLegBDC,FixedLegDayCounter,IborIndex,DiscountingCurve,,Trigger)</f>
        <v>obj_0043d#0005</v>
      </c>
      <c r="S103" s="112"/>
    </row>
    <row r="104" spans="1:19" x14ac:dyDescent="0.2">
      <c r="A104" s="104"/>
      <c r="B104" s="179"/>
      <c r="C104" s="179"/>
      <c r="D104" s="205" t="s">
        <v>123</v>
      </c>
      <c r="E104" s="95" t="s">
        <v>88</v>
      </c>
      <c r="F104" s="96">
        <f t="shared" si="3"/>
        <v>42276</v>
      </c>
      <c r="G104" s="96">
        <f>_xll.qlInterestRateIndexValueDate(M104,F104)</f>
        <v>42276</v>
      </c>
      <c r="H104" s="96">
        <f>_xll.qlInterestRateIndexMaturity(M104,G104)</f>
        <v>53965</v>
      </c>
      <c r="I104" s="97">
        <f ca="1">_xll.qlIndexFixing(M104,F104,,InterestRatesTrigger)</f>
        <v>2.086414068254382E-2</v>
      </c>
      <c r="J104" s="97" t="str">
        <f t="shared" si="4"/>
        <v>GBPYC6M_SB6L_32Y</v>
      </c>
      <c r="K104" s="97"/>
      <c r="M104" s="123" t="str">
        <f>_xll.qlSwapIndex(,,D104,SettlementDays,Currency,Calendar,FixedLegTenor,FixedLegBDC,FixedLegDayCounter,IborIndex,DiscountingCurve,,Trigger)</f>
        <v>obj_0040a#0005</v>
      </c>
      <c r="S104" s="112"/>
    </row>
    <row r="105" spans="1:19" x14ac:dyDescent="0.2">
      <c r="A105" s="104"/>
      <c r="B105" s="179"/>
      <c r="C105" s="179"/>
      <c r="D105" s="205" t="s">
        <v>124</v>
      </c>
      <c r="E105" s="95" t="s">
        <v>88</v>
      </c>
      <c r="F105" s="96">
        <f t="shared" si="3"/>
        <v>42276</v>
      </c>
      <c r="G105" s="96">
        <f>_xll.qlInterestRateIndexValueDate(M105,F105)</f>
        <v>42276</v>
      </c>
      <c r="H105" s="96">
        <f>_xll.qlInterestRateIndexMaturity(M105,G105)</f>
        <v>54330</v>
      </c>
      <c r="I105" s="97">
        <f ca="1">_xll.qlIndexFixing(M105,F105,,InterestRatesTrigger)</f>
        <v>2.0821661460202374E-2</v>
      </c>
      <c r="J105" s="97" t="str">
        <f t="shared" si="4"/>
        <v>GBPYC6M_SB6L_33Y</v>
      </c>
      <c r="K105" s="97"/>
      <c r="M105" s="123" t="str">
        <f>_xll.qlSwapIndex(,,D105,SettlementDays,Currency,Calendar,FixedLegTenor,FixedLegBDC,FixedLegDayCounter,IborIndex,DiscountingCurve,,Trigger)</f>
        <v>obj_003d1#0005</v>
      </c>
      <c r="S105" s="112"/>
    </row>
    <row r="106" spans="1:19" x14ac:dyDescent="0.2">
      <c r="A106" s="104"/>
      <c r="B106" s="179"/>
      <c r="C106" s="179"/>
      <c r="D106" s="205" t="s">
        <v>125</v>
      </c>
      <c r="E106" s="95" t="s">
        <v>88</v>
      </c>
      <c r="F106" s="96">
        <f t="shared" si="3"/>
        <v>42276</v>
      </c>
      <c r="G106" s="96">
        <f>_xll.qlInterestRateIndexValueDate(M106,F106)</f>
        <v>42276</v>
      </c>
      <c r="H106" s="96">
        <f>_xll.qlInterestRateIndexMaturity(M106,G106)</f>
        <v>54695</v>
      </c>
      <c r="I106" s="97">
        <f ca="1">_xll.qlIndexFixing(M106,F106,,InterestRatesTrigger)</f>
        <v>2.0774411475101555E-2</v>
      </c>
      <c r="J106" s="97" t="str">
        <f t="shared" si="4"/>
        <v>GBPYC6M_SB6L_34Y</v>
      </c>
      <c r="K106" s="97"/>
      <c r="M106" s="123" t="str">
        <f>_xll.qlSwapIndex(,,D106,SettlementDays,Currency,Calendar,FixedLegTenor,FixedLegBDC,FixedLegDayCounter,IborIndex,DiscountingCurve,,Trigger)</f>
        <v>obj_0041e#0005</v>
      </c>
      <c r="S106" s="112"/>
    </row>
    <row r="107" spans="1:19" x14ac:dyDescent="0.2">
      <c r="A107" s="104"/>
      <c r="B107" s="179"/>
      <c r="C107" s="179"/>
      <c r="D107" s="205" t="s">
        <v>126</v>
      </c>
      <c r="E107" s="95" t="s">
        <v>88</v>
      </c>
      <c r="F107" s="96">
        <f t="shared" ref="F107:F132" si="6">EvaluationDate</f>
        <v>42276</v>
      </c>
      <c r="G107" s="96">
        <f>_xll.qlInterestRateIndexValueDate(M107,F107)</f>
        <v>42276</v>
      </c>
      <c r="H107" s="96">
        <f>_xll.qlInterestRateIndexMaturity(M107,G107)</f>
        <v>55060</v>
      </c>
      <c r="I107" s="97">
        <f ca="1">_xll.qlIndexFixing(M107,F107,,InterestRatesTrigger)</f>
        <v>2.0723412985818705E-2</v>
      </c>
      <c r="J107" s="97" t="str">
        <f t="shared" ref="J107:J132" si="7">Currency&amp;"YC"&amp;CurveTenor&amp;"_SB6L_"&amp;D107</f>
        <v>GBPYC6M_SB6L_35Y</v>
      </c>
      <c r="K107" s="97"/>
      <c r="M107" s="123" t="str">
        <f>_xll.qlSwapIndex(,,D107,SettlementDays,Currency,Calendar,FixedLegTenor,FixedLegBDC,FixedLegDayCounter,IborIndex,DiscountingCurve,,Trigger)</f>
        <v>obj_0041a#0005</v>
      </c>
      <c r="S107" s="112"/>
    </row>
    <row r="108" spans="1:19" x14ac:dyDescent="0.2">
      <c r="A108" s="104"/>
      <c r="B108" s="179"/>
      <c r="C108" s="179"/>
      <c r="D108" s="205" t="s">
        <v>127</v>
      </c>
      <c r="E108" s="95" t="s">
        <v>88</v>
      </c>
      <c r="F108" s="96">
        <f t="shared" si="6"/>
        <v>42276</v>
      </c>
      <c r="G108" s="96">
        <f>_xll.qlInterestRateIndexValueDate(M108,F108)</f>
        <v>42276</v>
      </c>
      <c r="H108" s="96">
        <f>_xll.qlInterestRateIndexMaturity(M108,G108)</f>
        <v>55425</v>
      </c>
      <c r="I108" s="97">
        <f ca="1">_xll.qlIndexFixing(M108,F108,,InterestRatesTrigger)</f>
        <v>2.0669563303426768E-2</v>
      </c>
      <c r="J108" s="97" t="str">
        <f t="shared" si="7"/>
        <v>GBPYC6M_SB6L_36Y</v>
      </c>
      <c r="K108" s="97"/>
      <c r="M108" s="123" t="str">
        <f>_xll.qlSwapIndex(,,D108,SettlementDays,Currency,Calendar,FixedLegTenor,FixedLegBDC,FixedLegDayCounter,IborIndex,DiscountingCurve,,Trigger)</f>
        <v>obj_003d2#0005</v>
      </c>
      <c r="S108" s="112"/>
    </row>
    <row r="109" spans="1:19" x14ac:dyDescent="0.2">
      <c r="A109" s="104"/>
      <c r="B109" s="179"/>
      <c r="C109" s="179"/>
      <c r="D109" s="205" t="s">
        <v>128</v>
      </c>
      <c r="E109" s="95" t="s">
        <v>88</v>
      </c>
      <c r="F109" s="96">
        <f t="shared" si="6"/>
        <v>42276</v>
      </c>
      <c r="G109" s="96">
        <f>_xll.qlInterestRateIndexValueDate(M109,F109)</f>
        <v>42276</v>
      </c>
      <c r="H109" s="96">
        <f>_xll.qlInterestRateIndexMaturity(M109,G109)</f>
        <v>55792</v>
      </c>
      <c r="I109" s="97">
        <f ca="1">_xll.qlIndexFixing(M109,F109,,InterestRatesTrigger)</f>
        <v>2.0613351285786317E-2</v>
      </c>
      <c r="J109" s="97" t="str">
        <f t="shared" si="7"/>
        <v>GBPYC6M_SB6L_37Y</v>
      </c>
      <c r="K109" s="97"/>
      <c r="M109" s="123" t="str">
        <f>_xll.qlSwapIndex(,,D109,SettlementDays,Currency,Calendar,FixedLegTenor,FixedLegBDC,FixedLegDayCounter,IborIndex,DiscountingCurve,,Trigger)</f>
        <v>obj_003ed#0005</v>
      </c>
      <c r="S109" s="112"/>
    </row>
    <row r="110" spans="1:19" x14ac:dyDescent="0.2">
      <c r="A110" s="104"/>
      <c r="B110" s="179"/>
      <c r="C110" s="179"/>
      <c r="D110" s="205" t="s">
        <v>129</v>
      </c>
      <c r="E110" s="95" t="s">
        <v>88</v>
      </c>
      <c r="F110" s="96">
        <f t="shared" si="6"/>
        <v>42276</v>
      </c>
      <c r="G110" s="96">
        <f>_xll.qlInterestRateIndexValueDate(M110,F110)</f>
        <v>42276</v>
      </c>
      <c r="H110" s="96">
        <f>_xll.qlInterestRateIndexMaturity(M110,G110)</f>
        <v>56156</v>
      </c>
      <c r="I110" s="97">
        <f ca="1">_xll.qlIndexFixing(M110,F110,,InterestRatesTrigger)</f>
        <v>2.0556226437801074E-2</v>
      </c>
      <c r="J110" s="97" t="str">
        <f t="shared" si="7"/>
        <v>GBPYC6M_SB6L_38Y</v>
      </c>
      <c r="K110" s="97"/>
      <c r="M110" s="123" t="str">
        <f>_xll.qlSwapIndex(,,D110,SettlementDays,Currency,Calendar,FixedLegTenor,FixedLegBDC,FixedLegDayCounter,IborIndex,DiscountingCurve,,Trigger)</f>
        <v>obj_003d5#0005</v>
      </c>
      <c r="S110" s="112"/>
    </row>
    <row r="111" spans="1:19" x14ac:dyDescent="0.2">
      <c r="A111" s="104"/>
      <c r="B111" s="179"/>
      <c r="C111" s="179"/>
      <c r="D111" s="205" t="s">
        <v>130</v>
      </c>
      <c r="E111" s="95" t="s">
        <v>88</v>
      </c>
      <c r="F111" s="96">
        <f t="shared" si="6"/>
        <v>42276</v>
      </c>
      <c r="G111" s="96">
        <f>_xll.qlInterestRateIndexValueDate(M111,F111)</f>
        <v>42276</v>
      </c>
      <c r="H111" s="96">
        <f>_xll.qlInterestRateIndexMaturity(M111,G111)</f>
        <v>56521</v>
      </c>
      <c r="I111" s="97">
        <f ca="1">_xll.qlIndexFixing(M111,F111,,InterestRatesTrigger)</f>
        <v>2.0498209028476058E-2</v>
      </c>
      <c r="J111" s="97" t="str">
        <f t="shared" si="7"/>
        <v>GBPYC6M_SB6L_39Y</v>
      </c>
      <c r="K111" s="97"/>
      <c r="M111" s="123" t="str">
        <f>_xll.qlSwapIndex(,,D111,SettlementDays,Currency,Calendar,FixedLegTenor,FixedLegBDC,FixedLegDayCounter,IborIndex,DiscountingCurve,,Trigger)</f>
        <v>obj_00412#0005</v>
      </c>
      <c r="S111" s="112"/>
    </row>
    <row r="112" spans="1:19" x14ac:dyDescent="0.2">
      <c r="A112" s="104"/>
      <c r="B112" s="179"/>
      <c r="C112" s="179"/>
      <c r="D112" s="179" t="s">
        <v>83</v>
      </c>
      <c r="E112" s="124" t="s">
        <v>88</v>
      </c>
      <c r="F112" s="125">
        <f t="shared" si="6"/>
        <v>42276</v>
      </c>
      <c r="G112" s="125">
        <f>_xll.qlInterestRateIndexValueDate(M112,F112)</f>
        <v>42276</v>
      </c>
      <c r="H112" s="125">
        <f>_xll.qlInterestRateIndexMaturity(M112,G112)</f>
        <v>56886</v>
      </c>
      <c r="I112" s="114">
        <f ca="1">_xll.qlIndexFixing(M112,F112,,InterestRatesTrigger)</f>
        <v>2.0440000000001027E-2</v>
      </c>
      <c r="J112" s="114" t="str">
        <f t="shared" si="7"/>
        <v>GBPYC6M_SB6L_40Y</v>
      </c>
      <c r="K112" s="114" t="str">
        <f>Currency&amp;"SB6L"&amp;IF(D112="1Y6M","18M",D112)&amp;"=ICAP"</f>
        <v>GBPSB6L40Y=ICAP</v>
      </c>
      <c r="M112" s="123" t="str">
        <f>_xll.qlSwapIndex(,,D112,SettlementDays,Currency,Calendar,FixedLegTenor,FixedLegBDC,FixedLegDayCounter,IborIndex,DiscountingCurve,,Trigger)</f>
        <v>obj_0041b#0005</v>
      </c>
      <c r="S112" s="112"/>
    </row>
    <row r="113" spans="1:19" x14ac:dyDescent="0.2">
      <c r="A113" s="104"/>
      <c r="B113" s="179"/>
      <c r="C113" s="179"/>
      <c r="D113" s="205" t="s">
        <v>131</v>
      </c>
      <c r="E113" s="95" t="s">
        <v>88</v>
      </c>
      <c r="F113" s="96">
        <f t="shared" si="6"/>
        <v>42276</v>
      </c>
      <c r="G113" s="96">
        <f>_xll.qlInterestRateIndexValueDate(M113,F113)</f>
        <v>42276</v>
      </c>
      <c r="H113" s="96">
        <f>_xll.qlInterestRateIndexMaturity(M113,G113)</f>
        <v>57252</v>
      </c>
      <c r="I113" s="97">
        <f ca="1">_xll.qlIndexFixing(M113,F113,,InterestRatesTrigger)</f>
        <v>2.0382007010942511E-2</v>
      </c>
      <c r="J113" s="97" t="str">
        <f t="shared" si="7"/>
        <v>GBPYC6M_SB6L_41Y</v>
      </c>
      <c r="K113" s="97"/>
      <c r="M113" s="123" t="str">
        <f>_xll.qlSwapIndex(,,D113,SettlementDays,Currency,Calendar,FixedLegTenor,FixedLegBDC,FixedLegDayCounter,IborIndex,DiscountingCurve,,Trigger)</f>
        <v>obj_003e8#0005</v>
      </c>
      <c r="S113" s="112"/>
    </row>
    <row r="114" spans="1:19" x14ac:dyDescent="0.2">
      <c r="A114" s="104"/>
      <c r="B114" s="179"/>
      <c r="C114" s="179"/>
      <c r="D114" s="205" t="s">
        <v>132</v>
      </c>
      <c r="E114" s="95" t="s">
        <v>88</v>
      </c>
      <c r="F114" s="96">
        <f t="shared" si="6"/>
        <v>42276</v>
      </c>
      <c r="G114" s="96">
        <f>_xll.qlInterestRateIndexValueDate(M114,F114)</f>
        <v>42276</v>
      </c>
      <c r="H114" s="96">
        <f>_xll.qlInterestRateIndexMaturity(M114,G114)</f>
        <v>57616</v>
      </c>
      <c r="I114" s="97">
        <f ca="1">_xll.qlIndexFixing(M114,F114,,InterestRatesTrigger)</f>
        <v>2.0325468190858467E-2</v>
      </c>
      <c r="J114" s="97" t="str">
        <f t="shared" si="7"/>
        <v>GBPYC6M_SB6L_42Y</v>
      </c>
      <c r="K114" s="97"/>
      <c r="M114" s="123" t="str">
        <f>_xll.qlSwapIndex(,,D114,SettlementDays,Currency,Calendar,FixedLegTenor,FixedLegBDC,FixedLegDayCounter,IborIndex,DiscountingCurve,,Trigger)</f>
        <v>obj_003f0#0005</v>
      </c>
      <c r="S114" s="112"/>
    </row>
    <row r="115" spans="1:19" x14ac:dyDescent="0.2">
      <c r="A115" s="104"/>
      <c r="B115" s="179"/>
      <c r="C115" s="179"/>
      <c r="D115" s="205" t="s">
        <v>133</v>
      </c>
      <c r="E115" s="95" t="s">
        <v>88</v>
      </c>
      <c r="F115" s="96">
        <f t="shared" si="6"/>
        <v>42276</v>
      </c>
      <c r="G115" s="96">
        <f>_xll.qlInterestRateIndexValueDate(M115,F115)</f>
        <v>42276</v>
      </c>
      <c r="H115" s="96">
        <f>_xll.qlInterestRateIndexMaturity(M115,G115)</f>
        <v>57983</v>
      </c>
      <c r="I115" s="97">
        <f ca="1">_xll.qlIndexFixing(M115,F115,,InterestRatesTrigger)</f>
        <v>2.0270400137506903E-2</v>
      </c>
      <c r="J115" s="97" t="str">
        <f t="shared" si="7"/>
        <v>GBPYC6M_SB6L_43Y</v>
      </c>
      <c r="K115" s="97"/>
      <c r="M115" s="123" t="str">
        <f>_xll.qlSwapIndex(,,D115,SettlementDays,Currency,Calendar,FixedLegTenor,FixedLegBDC,FixedLegDayCounter,IborIndex,DiscountingCurve,,Trigger)</f>
        <v>obj_003d9#0005</v>
      </c>
      <c r="S115" s="112"/>
    </row>
    <row r="116" spans="1:19" x14ac:dyDescent="0.2">
      <c r="A116" s="104"/>
      <c r="B116" s="179"/>
      <c r="C116" s="179"/>
      <c r="D116" s="205" t="s">
        <v>134</v>
      </c>
      <c r="E116" s="95" t="s">
        <v>88</v>
      </c>
      <c r="F116" s="96">
        <f t="shared" si="6"/>
        <v>42276</v>
      </c>
      <c r="G116" s="96">
        <f>_xll.qlInterestRateIndexValueDate(M116,F116)</f>
        <v>42276</v>
      </c>
      <c r="H116" s="96">
        <f>_xll.qlInterestRateIndexMaturity(M116,G116)</f>
        <v>58347</v>
      </c>
      <c r="I116" s="97">
        <f ca="1">_xll.qlIndexFixing(M116,F116,,InterestRatesTrigger)</f>
        <v>2.0218366458348593E-2</v>
      </c>
      <c r="J116" s="97" t="str">
        <f t="shared" si="7"/>
        <v>GBPYC6M_SB6L_44Y</v>
      </c>
      <c r="K116" s="97"/>
      <c r="M116" s="123" t="str">
        <f>_xll.qlSwapIndex(,,D116,SettlementDays,Currency,Calendar,FixedLegTenor,FixedLegBDC,FixedLegDayCounter,IborIndex,DiscountingCurve,,Trigger)</f>
        <v>obj_0041d#0005</v>
      </c>
      <c r="S116" s="112"/>
    </row>
    <row r="117" spans="1:19" x14ac:dyDescent="0.2">
      <c r="A117" s="104"/>
      <c r="B117" s="179"/>
      <c r="C117" s="179"/>
      <c r="D117" s="205" t="s">
        <v>135</v>
      </c>
      <c r="E117" s="95" t="s">
        <v>88</v>
      </c>
      <c r="F117" s="96">
        <f t="shared" si="6"/>
        <v>42276</v>
      </c>
      <c r="G117" s="96">
        <f>_xll.qlInterestRateIndexValueDate(M117,F117)</f>
        <v>42276</v>
      </c>
      <c r="H117" s="96">
        <f>_xll.qlInterestRateIndexMaturity(M117,G117)</f>
        <v>58713</v>
      </c>
      <c r="I117" s="97">
        <f ca="1">_xll.qlIndexFixing(M117,F117,,InterestRatesTrigger)</f>
        <v>2.0169275428635811E-2</v>
      </c>
      <c r="J117" s="97" t="str">
        <f t="shared" si="7"/>
        <v>GBPYC6M_SB6L_45Y</v>
      </c>
      <c r="K117" s="97"/>
      <c r="M117" s="123" t="str">
        <f>_xll.qlSwapIndex(,,D117,SettlementDays,Currency,Calendar,FixedLegTenor,FixedLegBDC,FixedLegDayCounter,IborIndex,DiscountingCurve,,Trigger)</f>
        <v>obj_00407#0005</v>
      </c>
      <c r="S117" s="112"/>
    </row>
    <row r="118" spans="1:19" x14ac:dyDescent="0.2">
      <c r="A118" s="104"/>
      <c r="B118" s="179"/>
      <c r="C118" s="179"/>
      <c r="D118" s="205" t="s">
        <v>136</v>
      </c>
      <c r="E118" s="95" t="s">
        <v>88</v>
      </c>
      <c r="F118" s="96">
        <f t="shared" si="6"/>
        <v>42276</v>
      </c>
      <c r="G118" s="96">
        <f>_xll.qlInterestRateIndexValueDate(M118,F118)</f>
        <v>42276</v>
      </c>
      <c r="H118" s="96">
        <f>_xll.qlInterestRateIndexMaturity(M118,G118)</f>
        <v>59078</v>
      </c>
      <c r="I118" s="97">
        <f ca="1">_xll.qlIndexFixing(M118,F118,,InterestRatesTrigger)</f>
        <v>2.0124084880665531E-2</v>
      </c>
      <c r="J118" s="97" t="str">
        <f t="shared" si="7"/>
        <v>GBPYC6M_SB6L_46Y</v>
      </c>
      <c r="K118" s="97"/>
      <c r="M118" s="123" t="str">
        <f>_xll.qlSwapIndex(,,D118,SettlementDays,Currency,Calendar,FixedLegTenor,FixedLegBDC,FixedLegDayCounter,IborIndex,DiscountingCurve,,Trigger)</f>
        <v>obj_00428#0005</v>
      </c>
      <c r="S118" s="112"/>
    </row>
    <row r="119" spans="1:19" x14ac:dyDescent="0.2">
      <c r="A119" s="104"/>
      <c r="B119" s="179"/>
      <c r="C119" s="179"/>
      <c r="D119" s="205" t="s">
        <v>137</v>
      </c>
      <c r="E119" s="95" t="s">
        <v>88</v>
      </c>
      <c r="F119" s="96">
        <f t="shared" si="6"/>
        <v>42276</v>
      </c>
      <c r="G119" s="96">
        <f>_xll.qlInterestRateIndexValueDate(M119,F119)</f>
        <v>42276</v>
      </c>
      <c r="H119" s="96">
        <f>_xll.qlInterestRateIndexMaturity(M119,G119)</f>
        <v>59443</v>
      </c>
      <c r="I119" s="97">
        <f ca="1">_xll.qlIndexFixing(M119,F119,,InterestRatesTrigger)</f>
        <v>2.0083152465377372E-2</v>
      </c>
      <c r="J119" s="97" t="str">
        <f t="shared" si="7"/>
        <v>GBPYC6M_SB6L_47Y</v>
      </c>
      <c r="K119" s="97"/>
      <c r="M119" s="123" t="str">
        <f>_xll.qlSwapIndex(,,D119,SettlementDays,Currency,Calendar,FixedLegTenor,FixedLegBDC,FixedLegDayCounter,IborIndex,DiscountingCurve,,Trigger)</f>
        <v>obj_003c9#0005</v>
      </c>
      <c r="S119" s="112"/>
    </row>
    <row r="120" spans="1:19" x14ac:dyDescent="0.2">
      <c r="A120" s="104"/>
      <c r="B120" s="179"/>
      <c r="C120" s="179"/>
      <c r="D120" s="205" t="s">
        <v>138</v>
      </c>
      <c r="E120" s="95" t="s">
        <v>88</v>
      </c>
      <c r="F120" s="96">
        <f t="shared" si="6"/>
        <v>42276</v>
      </c>
      <c r="G120" s="96">
        <f>_xll.qlInterestRateIndexValueDate(M120,F120)</f>
        <v>42276</v>
      </c>
      <c r="H120" s="96">
        <f>_xll.qlInterestRateIndexMaturity(M120,G120)</f>
        <v>59807</v>
      </c>
      <c r="I120" s="97">
        <f ca="1">_xll.qlIndexFixing(M120,F120,,InterestRatesTrigger)</f>
        <v>2.0047007500479514E-2</v>
      </c>
      <c r="J120" s="97" t="str">
        <f t="shared" si="7"/>
        <v>GBPYC6M_SB6L_48Y</v>
      </c>
      <c r="K120" s="97"/>
      <c r="M120" s="123" t="str">
        <f>_xll.qlSwapIndex(,,D120,SettlementDays,Currency,Calendar,FixedLegTenor,FixedLegBDC,FixedLegDayCounter,IborIndex,DiscountingCurve,,Trigger)</f>
        <v>obj_00427#0005</v>
      </c>
      <c r="S120" s="112"/>
    </row>
    <row r="121" spans="1:19" x14ac:dyDescent="0.2">
      <c r="A121" s="104"/>
      <c r="B121" s="179"/>
      <c r="C121" s="179"/>
      <c r="D121" s="205" t="s">
        <v>139</v>
      </c>
      <c r="E121" s="95" t="s">
        <v>88</v>
      </c>
      <c r="F121" s="96">
        <f t="shared" si="6"/>
        <v>42276</v>
      </c>
      <c r="G121" s="96">
        <f>_xll.qlInterestRateIndexValueDate(M121,F121)</f>
        <v>42276</v>
      </c>
      <c r="H121" s="96">
        <f>_xll.qlInterestRateIndexMaturity(M121,G121)</f>
        <v>60174</v>
      </c>
      <c r="I121" s="97">
        <f ca="1">_xll.qlIndexFixing(M121,F121,,InterestRatesTrigger)</f>
        <v>2.0015697508149285E-2</v>
      </c>
      <c r="J121" s="97" t="str">
        <f t="shared" si="7"/>
        <v>GBPYC6M_SB6L_49Y</v>
      </c>
      <c r="K121" s="97"/>
      <c r="M121" s="123" t="str">
        <f>_xll.qlSwapIndex(,,D121,SettlementDays,Currency,Calendar,FixedLegTenor,FixedLegBDC,FixedLegDayCounter,IborIndex,DiscountingCurve,,Trigger)</f>
        <v>obj_0041c#0005</v>
      </c>
      <c r="S121" s="112"/>
    </row>
    <row r="122" spans="1:19" x14ac:dyDescent="0.2">
      <c r="A122" s="104"/>
      <c r="B122" s="179"/>
      <c r="C122" s="179"/>
      <c r="D122" s="179" t="s">
        <v>84</v>
      </c>
      <c r="E122" s="124" t="s">
        <v>88</v>
      </c>
      <c r="F122" s="125">
        <f t="shared" si="6"/>
        <v>42276</v>
      </c>
      <c r="G122" s="125">
        <f>_xll.qlInterestRateIndexValueDate(M122,F122)</f>
        <v>42276</v>
      </c>
      <c r="H122" s="125">
        <f>_xll.qlInterestRateIndexMaturity(M122,G122)</f>
        <v>60539</v>
      </c>
      <c r="I122" s="114">
        <f ca="1">_xll.qlIndexFixing(M122,F122,,InterestRatesTrigger)</f>
        <v>1.9989999999968915E-2</v>
      </c>
      <c r="J122" s="114" t="str">
        <f t="shared" si="7"/>
        <v>GBPYC6M_SB6L_50Y</v>
      </c>
      <c r="K122" s="114" t="str">
        <f>Currency&amp;"SB6L"&amp;IF(D122="1Y6M","18M",D122)&amp;"=ICAP"</f>
        <v>GBPSB6L50Y=ICAP</v>
      </c>
      <c r="M122" s="123" t="str">
        <f>_xll.qlSwapIndex(,,D122,SettlementDays,Currency,Calendar,FixedLegTenor,FixedLegBDC,FixedLegDayCounter,IborIndex,DiscountingCurve,,Trigger)</f>
        <v>obj_00426#0005</v>
      </c>
      <c r="S122" s="112"/>
    </row>
    <row r="123" spans="1:19" x14ac:dyDescent="0.2">
      <c r="A123" s="104"/>
      <c r="B123" s="179"/>
      <c r="C123" s="179"/>
      <c r="D123" s="205" t="s">
        <v>140</v>
      </c>
      <c r="E123" s="95" t="s">
        <v>88</v>
      </c>
      <c r="F123" s="96">
        <f t="shared" si="6"/>
        <v>42276</v>
      </c>
      <c r="G123" s="96">
        <f>_xll.qlInterestRateIndexValueDate(M123,F123)</f>
        <v>42276</v>
      </c>
      <c r="H123" s="96">
        <f>_xll.qlInterestRateIndexMaturity(M123,G123)</f>
        <v>60904</v>
      </c>
      <c r="I123" s="97">
        <f ca="1">_xll.qlIndexFixing(M123,F123,,InterestRatesTrigger)</f>
        <v>1.9969850487958376E-2</v>
      </c>
      <c r="J123" s="97" t="str">
        <f t="shared" si="7"/>
        <v>GBPYC6M_SB6L_51Y</v>
      </c>
      <c r="K123" s="97"/>
      <c r="M123" s="123" t="str">
        <f>_xll.qlSwapIndex(,,D123,SettlementDays,Currency,Calendar,FixedLegTenor,FixedLegBDC,FixedLegDayCounter,IborIndex,DiscountingCurve,,Trigger)</f>
        <v>obj_0043c#0005</v>
      </c>
      <c r="S123" s="112"/>
    </row>
    <row r="124" spans="1:19" x14ac:dyDescent="0.2">
      <c r="A124" s="104"/>
      <c r="B124" s="179"/>
      <c r="C124" s="179"/>
      <c r="D124" s="205" t="s">
        <v>141</v>
      </c>
      <c r="E124" s="95" t="s">
        <v>88</v>
      </c>
      <c r="F124" s="96">
        <f t="shared" si="6"/>
        <v>42276</v>
      </c>
      <c r="G124" s="96">
        <f>_xll.qlInterestRateIndexValueDate(M124,F124)</f>
        <v>42276</v>
      </c>
      <c r="H124" s="96">
        <f>_xll.qlInterestRateIndexMaturity(M124,G124)</f>
        <v>61269</v>
      </c>
      <c r="I124" s="97">
        <f ca="1">_xll.qlIndexFixing(M124,F124,,InterestRatesTrigger)</f>
        <v>1.9954613272416769E-2</v>
      </c>
      <c r="J124" s="97" t="str">
        <f t="shared" si="7"/>
        <v>GBPYC6M_SB6L_52Y</v>
      </c>
      <c r="K124" s="97"/>
      <c r="M124" s="123" t="str">
        <f>_xll.qlSwapIndex(,,D124,SettlementDays,Currency,Calendar,FixedLegTenor,FixedLegBDC,FixedLegDayCounter,IborIndex,DiscountingCurve,,Trigger)</f>
        <v>obj_00439#0005</v>
      </c>
      <c r="S124" s="112"/>
    </row>
    <row r="125" spans="1:19" x14ac:dyDescent="0.2">
      <c r="A125" s="104"/>
      <c r="B125" s="179"/>
      <c r="C125" s="179"/>
      <c r="D125" s="205" t="s">
        <v>142</v>
      </c>
      <c r="E125" s="95" t="s">
        <v>88</v>
      </c>
      <c r="F125" s="96">
        <f t="shared" si="6"/>
        <v>42276</v>
      </c>
      <c r="G125" s="96">
        <f>_xll.qlInterestRateIndexValueDate(M125,F125)</f>
        <v>42276</v>
      </c>
      <c r="H125" s="96">
        <f>_xll.qlInterestRateIndexMaturity(M125,G125)</f>
        <v>61634</v>
      </c>
      <c r="I125" s="97">
        <f ca="1">_xll.qlIndexFixing(M125,F125,,InterestRatesTrigger)</f>
        <v>1.9943524252431698E-2</v>
      </c>
      <c r="J125" s="97" t="str">
        <f t="shared" si="7"/>
        <v>GBPYC6M_SB6L_53Y</v>
      </c>
      <c r="K125" s="97"/>
      <c r="M125" s="123" t="str">
        <f>_xll.qlSwapIndex(,,D125,SettlementDays,Currency,Calendar,FixedLegTenor,FixedLegBDC,FixedLegDayCounter,IborIndex,DiscountingCurve,,Trigger)</f>
        <v>obj_003e9#0005</v>
      </c>
      <c r="S125" s="112"/>
    </row>
    <row r="126" spans="1:19" x14ac:dyDescent="0.2">
      <c r="A126" s="104"/>
      <c r="B126" s="179"/>
      <c r="C126" s="179"/>
      <c r="D126" s="205" t="s">
        <v>143</v>
      </c>
      <c r="E126" s="95" t="s">
        <v>88</v>
      </c>
      <c r="F126" s="96">
        <f t="shared" si="6"/>
        <v>42276</v>
      </c>
      <c r="G126" s="96">
        <f>_xll.qlInterestRateIndexValueDate(M126,F126)</f>
        <v>42276</v>
      </c>
      <c r="H126" s="96">
        <f>_xll.qlInterestRateIndexMaturity(M126,G126)</f>
        <v>62001</v>
      </c>
      <c r="I126" s="97">
        <f ca="1">_xll.qlIndexFixing(M126,F126,,InterestRatesTrigger)</f>
        <v>1.9935854228696908E-2</v>
      </c>
      <c r="J126" s="97" t="str">
        <f t="shared" si="7"/>
        <v>GBPYC6M_SB6L_54Y</v>
      </c>
      <c r="K126" s="97"/>
      <c r="M126" s="123" t="str">
        <f>_xll.qlSwapIndex(,,D126,SettlementDays,Currency,Calendar,FixedLegTenor,FixedLegBDC,FixedLegDayCounter,IborIndex,DiscountingCurve,,Trigger)</f>
        <v>obj_0040f#0005</v>
      </c>
      <c r="S126" s="112"/>
    </row>
    <row r="127" spans="1:19" x14ac:dyDescent="0.2">
      <c r="A127" s="104"/>
      <c r="B127" s="179"/>
      <c r="C127" s="179"/>
      <c r="D127" s="205" t="s">
        <v>144</v>
      </c>
      <c r="E127" s="95" t="s">
        <v>88</v>
      </c>
      <c r="F127" s="96">
        <f t="shared" si="6"/>
        <v>42276</v>
      </c>
      <c r="G127" s="96">
        <f>_xll.qlInterestRateIndexValueDate(M127,F127)</f>
        <v>42276</v>
      </c>
      <c r="H127" s="96">
        <f>_xll.qlInterestRateIndexMaturity(M127,G127)</f>
        <v>62365</v>
      </c>
      <c r="I127" s="97">
        <f ca="1">_xll.qlIndexFixing(M127,F127,,InterestRatesTrigger)</f>
        <v>1.9931036691916846E-2</v>
      </c>
      <c r="J127" s="97" t="str">
        <f t="shared" si="7"/>
        <v>GBPYC6M_SB6L_55Y</v>
      </c>
      <c r="K127" s="97"/>
      <c r="M127" s="123" t="str">
        <f>_xll.qlSwapIndex(,,D127,SettlementDays,Currency,Calendar,FixedLegTenor,FixedLegBDC,FixedLegDayCounter,IborIndex,DiscountingCurve,,Trigger)</f>
        <v>obj_00401#0005</v>
      </c>
      <c r="S127" s="112"/>
    </row>
    <row r="128" spans="1:19" x14ac:dyDescent="0.2">
      <c r="A128" s="104"/>
      <c r="B128" s="179"/>
      <c r="C128" s="179"/>
      <c r="D128" s="205" t="s">
        <v>145</v>
      </c>
      <c r="E128" s="95" t="s">
        <v>88</v>
      </c>
      <c r="F128" s="96">
        <f t="shared" si="6"/>
        <v>42276</v>
      </c>
      <c r="G128" s="96">
        <f>_xll.qlInterestRateIndexValueDate(M128,F128)</f>
        <v>42276</v>
      </c>
      <c r="H128" s="96">
        <f>_xll.qlInterestRateIndexMaturity(M128,G128)</f>
        <v>62730</v>
      </c>
      <c r="I128" s="97">
        <f ca="1">_xll.qlIndexFixing(M128,F128,,InterestRatesTrigger)</f>
        <v>1.9928417883808065E-2</v>
      </c>
      <c r="J128" s="97" t="str">
        <f t="shared" si="7"/>
        <v>GBPYC6M_SB6L_56Y</v>
      </c>
      <c r="K128" s="97"/>
      <c r="M128" s="123" t="str">
        <f>_xll.qlSwapIndex(,,D128,SettlementDays,Currency,Calendar,FixedLegTenor,FixedLegBDC,FixedLegDayCounter,IborIndex,DiscountingCurve,,Trigger)</f>
        <v>obj_0042e#0005</v>
      </c>
      <c r="S128" s="112"/>
    </row>
    <row r="129" spans="1:19" x14ac:dyDescent="0.2">
      <c r="A129" s="104"/>
      <c r="B129" s="179"/>
      <c r="C129" s="179"/>
      <c r="D129" s="205" t="s">
        <v>146</v>
      </c>
      <c r="E129" s="95" t="s">
        <v>88</v>
      </c>
      <c r="F129" s="96">
        <f t="shared" si="6"/>
        <v>42276</v>
      </c>
      <c r="G129" s="96">
        <f>_xll.qlInterestRateIndexValueDate(M129,F129)</f>
        <v>42276</v>
      </c>
      <c r="H129" s="96">
        <f>_xll.qlInterestRateIndexMaturity(M129,G129)</f>
        <v>63096</v>
      </c>
      <c r="I129" s="97">
        <f ca="1">_xll.qlIndexFixing(M129,F129,,InterestRatesTrigger)</f>
        <v>1.9927475864721638E-2</v>
      </c>
      <c r="J129" s="97" t="str">
        <f t="shared" si="7"/>
        <v>GBPYC6M_SB6L_57Y</v>
      </c>
      <c r="K129" s="97"/>
      <c r="M129" s="123" t="str">
        <f>_xll.qlSwapIndex(,,D129,SettlementDays,Currency,Calendar,FixedLegTenor,FixedLegBDC,FixedLegDayCounter,IborIndex,DiscountingCurve,,Trigger)</f>
        <v>obj_003fb#0005</v>
      </c>
      <c r="S129" s="112"/>
    </row>
    <row r="130" spans="1:19" x14ac:dyDescent="0.2">
      <c r="A130" s="104"/>
      <c r="B130" s="179"/>
      <c r="C130" s="179"/>
      <c r="D130" s="205" t="s">
        <v>147</v>
      </c>
      <c r="E130" s="95" t="s">
        <v>88</v>
      </c>
      <c r="F130" s="96">
        <f t="shared" si="6"/>
        <v>42276</v>
      </c>
      <c r="G130" s="96">
        <f>_xll.qlInterestRateIndexValueDate(M130,F130)</f>
        <v>42276</v>
      </c>
      <c r="H130" s="96">
        <f>_xll.qlInterestRateIndexMaturity(M130,G130)</f>
        <v>63461</v>
      </c>
      <c r="I130" s="97">
        <f ca="1">_xll.qlIndexFixing(M130,F130,,InterestRatesTrigger)</f>
        <v>1.9927717683197281E-2</v>
      </c>
      <c r="J130" s="97" t="str">
        <f t="shared" si="7"/>
        <v>GBPYC6M_SB6L_58Y</v>
      </c>
      <c r="K130" s="97"/>
      <c r="M130" s="123" t="str">
        <f>_xll.qlSwapIndex(,,D130,SettlementDays,Currency,Calendar,FixedLegTenor,FixedLegBDC,FixedLegDayCounter,IborIndex,DiscountingCurve,,Trigger)</f>
        <v>obj_00422#0005</v>
      </c>
      <c r="S130" s="112"/>
    </row>
    <row r="131" spans="1:19" x14ac:dyDescent="0.2">
      <c r="A131" s="104"/>
      <c r="B131" s="179"/>
      <c r="C131" s="179"/>
      <c r="D131" s="205" t="s">
        <v>148</v>
      </c>
      <c r="E131" s="95" t="s">
        <v>88</v>
      </c>
      <c r="F131" s="96">
        <f t="shared" si="6"/>
        <v>42276</v>
      </c>
      <c r="G131" s="96">
        <f>_xll.qlInterestRateIndexValueDate(M131,F131)</f>
        <v>42276</v>
      </c>
      <c r="H131" s="96">
        <f>_xll.qlInterestRateIndexMaturity(M131,G131)</f>
        <v>63825</v>
      </c>
      <c r="I131" s="97">
        <f ca="1">_xll.qlIndexFixing(M131,F131,,InterestRatesTrigger)</f>
        <v>1.9928687254477589E-2</v>
      </c>
      <c r="J131" s="97" t="str">
        <f t="shared" si="7"/>
        <v>GBPYC6M_SB6L_59Y</v>
      </c>
      <c r="K131" s="97"/>
      <c r="M131" s="123" t="str">
        <f>_xll.qlSwapIndex(,,D131,SettlementDays,Currency,Calendar,FixedLegTenor,FixedLegBDC,FixedLegDayCounter,IborIndex,DiscountingCurve,,Trigger)</f>
        <v>obj_00400#0005</v>
      </c>
      <c r="S131" s="112"/>
    </row>
    <row r="132" spans="1:19" x14ac:dyDescent="0.2">
      <c r="A132" s="104"/>
      <c r="B132" s="206"/>
      <c r="C132" s="206"/>
      <c r="D132" s="206" t="s">
        <v>85</v>
      </c>
      <c r="E132" s="126" t="s">
        <v>88</v>
      </c>
      <c r="F132" s="127">
        <f t="shared" si="6"/>
        <v>42276</v>
      </c>
      <c r="G132" s="127">
        <f>_xll.qlInterestRateIndexValueDate(M132,F132)</f>
        <v>42276</v>
      </c>
      <c r="H132" s="127">
        <f>_xll.qlInterestRateIndexMaturity(M132,G132)</f>
        <v>64192</v>
      </c>
      <c r="I132" s="128">
        <f ca="1">_xll.qlIndexFixing(M132,F132,,InterestRatesTrigger)</f>
        <v>1.9930000000000028E-2</v>
      </c>
      <c r="J132" s="128" t="str">
        <f t="shared" si="7"/>
        <v>GBPYC6M_SB6L_60Y</v>
      </c>
      <c r="K132" s="128" t="str">
        <f>Currency&amp;"SB6L"&amp;IF(D132="1Y6M","18M",D132)&amp;"=ICAP"</f>
        <v>GBPSB6L60Y=ICAP</v>
      </c>
      <c r="M132" s="129" t="str">
        <f>_xll.qlSwapIndex(,,D132,SettlementDays,Currency,Calendar,FixedLegTenor,FixedLegBDC,FixedLegDayCounter,IborIndex,DiscountingCurve,,Trigger)</f>
        <v>obj_00441#0005</v>
      </c>
      <c r="S132" s="112"/>
    </row>
    <row r="133" spans="1:19" x14ac:dyDescent="0.2">
      <c r="A133" s="104"/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</sheetData>
  <dataValidations disablePrompts="1" count="2">
    <dataValidation type="list" allowBlank="1" showInputMessage="1" showErrorMessage="1" sqref="Q33 Q6 Q6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 P6 P6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Contribution</vt:lpstr>
      <vt:lpstr>Contribution (2)</vt:lpstr>
      <vt:lpstr>1M Pricing</vt:lpstr>
      <vt:lpstr>3M Pricing</vt:lpstr>
      <vt:lpstr>6M Pricing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DiscountingCurve</vt:lpstr>
      <vt:lpstr>EvaluationDate</vt:lpstr>
      <vt:lpstr>Contribution!Fields</vt:lpstr>
      <vt:lpstr>'Contribution (2)'!Fields</vt:lpstr>
      <vt:lpstr>'1M Pricing'!FixedLegBDC</vt:lpstr>
      <vt:lpstr>'3M Pricing'!FixedLegBDC</vt:lpstr>
      <vt:lpstr>'6M Pricing'!FixedLegBDC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'3M Pricing'!YieldCurve</vt:lpstr>
      <vt:lpstr>'6M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2015-09-29T14:30:50Z</dcterms:modified>
</cp:coreProperties>
</file>